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16F5A8A1-8DF0-164F-B504-484B9BD1C430}" xr6:coauthVersionLast="47" xr6:coauthVersionMax="47" xr10:uidLastSave="{00000000-0000-0000-0000-000000000000}"/>
  <bookViews>
    <workbookView xWindow="0" yWindow="500" windowWidth="16360" windowHeight="20500"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320" i="1" l="1"/>
  <c r="K1320" i="1"/>
  <c r="L1320" i="1" s="1"/>
  <c r="M1320" i="1"/>
  <c r="P1320" i="1"/>
  <c r="S1320" i="1"/>
  <c r="T1320" i="1" s="1"/>
  <c r="H1319" i="1"/>
  <c r="K1319" i="1"/>
  <c r="L1319" i="1" s="1"/>
  <c r="AB1319" i="1" s="1"/>
  <c r="M1319" i="1"/>
  <c r="P1319" i="1"/>
  <c r="S1319" i="1"/>
  <c r="T1319" i="1"/>
  <c r="U1319" i="1" s="1"/>
  <c r="I1319" i="1" s="1"/>
  <c r="H1318" i="1"/>
  <c r="K1318" i="1"/>
  <c r="L1318" i="1" s="1"/>
  <c r="M1318" i="1"/>
  <c r="P1318" i="1"/>
  <c r="S1318" i="1"/>
  <c r="H1317" i="1"/>
  <c r="K1317" i="1"/>
  <c r="L1317" i="1" s="1"/>
  <c r="M1317" i="1"/>
  <c r="H1316" i="1"/>
  <c r="K1316" i="1"/>
  <c r="L1316" i="1" s="1"/>
  <c r="M1316" i="1"/>
  <c r="T1316" i="1"/>
  <c r="F1412" i="3"/>
  <c r="I1412" i="3"/>
  <c r="J1412" i="3"/>
  <c r="F1411" i="3"/>
  <c r="I1411" i="3"/>
  <c r="J1411" i="3"/>
  <c r="K1411" i="3"/>
  <c r="L1411" i="3" s="1"/>
  <c r="K1309" i="1"/>
  <c r="L1309" i="1" s="1"/>
  <c r="M1309" i="1"/>
  <c r="T1309" i="1" s="1"/>
  <c r="U1309" i="1" s="1"/>
  <c r="I1309" i="1" s="1"/>
  <c r="F1410" i="3"/>
  <c r="I1410" i="3"/>
  <c r="J1410" i="3"/>
  <c r="K1410" i="3"/>
  <c r="F1409" i="3"/>
  <c r="I1409" i="3"/>
  <c r="J1409" i="3" s="1"/>
  <c r="K1409" i="3"/>
  <c r="F1408" i="3"/>
  <c r="I1408" i="3"/>
  <c r="J1408" i="3"/>
  <c r="K1408" i="3"/>
  <c r="F1407" i="3"/>
  <c r="I1407" i="3"/>
  <c r="J1407" i="3"/>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3" i="1"/>
  <c r="K1223" i="1"/>
  <c r="L1223" i="1" s="1"/>
  <c r="M1223" i="1"/>
  <c r="T1223" i="1" s="1"/>
  <c r="H1222" i="1"/>
  <c r="K1222" i="1"/>
  <c r="L1222" i="1" s="1"/>
  <c r="M1222" i="1"/>
  <c r="T1222" i="1" s="1"/>
  <c r="H1224" i="1"/>
  <c r="K1224" i="1"/>
  <c r="L1224" i="1" s="1"/>
  <c r="M1224" i="1"/>
  <c r="T1224" i="1" s="1"/>
  <c r="H1221" i="1"/>
  <c r="K1221" i="1"/>
  <c r="L1221" i="1" s="1"/>
  <c r="M1221" i="1"/>
  <c r="T1221" i="1" s="1"/>
  <c r="F1385" i="3"/>
  <c r="I1385" i="3"/>
  <c r="J1385" i="3" s="1"/>
  <c r="K1385" i="3"/>
  <c r="F1384" i="3"/>
  <c r="I1384" i="3"/>
  <c r="J1384" i="3" s="1"/>
  <c r="K1384" i="3"/>
  <c r="F1383" i="3"/>
  <c r="I1383" i="3"/>
  <c r="J1383" i="3" s="1"/>
  <c r="K1383" i="3"/>
  <c r="F1382" i="3"/>
  <c r="I1382" i="3"/>
  <c r="J1382" i="3" s="1"/>
  <c r="K1382" i="3"/>
  <c r="H1218" i="1"/>
  <c r="K1218" i="1"/>
  <c r="L1218" i="1" s="1"/>
  <c r="M1218" i="1"/>
  <c r="T1218" i="1" s="1"/>
  <c r="U1218" i="1" s="1"/>
  <c r="I1218" i="1" s="1"/>
  <c r="H1219" i="1"/>
  <c r="K1219" i="1"/>
  <c r="L1219" i="1" s="1"/>
  <c r="M1219" i="1"/>
  <c r="T1219" i="1" s="1"/>
  <c r="H1220" i="1"/>
  <c r="K1220" i="1"/>
  <c r="L1220" i="1" s="1"/>
  <c r="M1220" i="1"/>
  <c r="T1220" i="1" s="1"/>
  <c r="H1217" i="1"/>
  <c r="K1217" i="1"/>
  <c r="L1217" i="1" s="1"/>
  <c r="M1217" i="1"/>
  <c r="F1381" i="3"/>
  <c r="I1381" i="3"/>
  <c r="J1381" i="3" s="1"/>
  <c r="K1381" i="3"/>
  <c r="F1380" i="3"/>
  <c r="I1380" i="3"/>
  <c r="J1380" i="3" s="1"/>
  <c r="K1380" i="3"/>
  <c r="F1379" i="3"/>
  <c r="I1379" i="3"/>
  <c r="J1379" i="3" s="1"/>
  <c r="K1379" i="3"/>
  <c r="F1378" i="3"/>
  <c r="I1378" i="3"/>
  <c r="J1378" i="3" s="1"/>
  <c r="K1378" i="3"/>
  <c r="H1212" i="1"/>
  <c r="K1212" i="1"/>
  <c r="L1212" i="1" s="1"/>
  <c r="M1212" i="1"/>
  <c r="S1212" i="1"/>
  <c r="H1315" i="1"/>
  <c r="K1315" i="1"/>
  <c r="L1315" i="1" s="1"/>
  <c r="M1315"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4" i="1"/>
  <c r="K1314" i="1"/>
  <c r="L1314" i="1" s="1"/>
  <c r="M1314"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08" i="1"/>
  <c r="K1310" i="1"/>
  <c r="K1311" i="1"/>
  <c r="L1311" i="1" s="1"/>
  <c r="AB1311" i="1" s="1"/>
  <c r="K1312" i="1"/>
  <c r="L1312" i="1" s="1"/>
  <c r="K1313" i="1"/>
  <c r="H1312" i="1"/>
  <c r="M1312" i="1"/>
  <c r="T1312" i="1" s="1"/>
  <c r="H1313" i="1"/>
  <c r="M1313" i="1"/>
  <c r="T1313" i="1" s="1"/>
  <c r="M1311" i="1"/>
  <c r="T1311" i="1" s="1"/>
  <c r="H1311" i="1"/>
  <c r="F1345" i="3"/>
  <c r="I1345" i="3"/>
  <c r="J1345" i="3" s="1"/>
  <c r="K1345" i="3"/>
  <c r="T1318" i="1" l="1"/>
  <c r="U1318" i="1"/>
  <c r="I1318" i="1" s="1"/>
  <c r="W1318" i="1"/>
  <c r="AA1318" i="1"/>
  <c r="U1320" i="1"/>
  <c r="I1320" i="1" s="1"/>
  <c r="W1320" i="1"/>
  <c r="X1320" i="1" s="1"/>
  <c r="AA1320" i="1"/>
  <c r="AB1320" i="1"/>
  <c r="AB1318" i="1"/>
  <c r="AA1319" i="1"/>
  <c r="W1319" i="1"/>
  <c r="X1319" i="1" s="1"/>
  <c r="T1317" i="1"/>
  <c r="U1317" i="1" s="1"/>
  <c r="I1317" i="1" s="1"/>
  <c r="U1316" i="1"/>
  <c r="I1316" i="1" s="1"/>
  <c r="AA1316" i="1"/>
  <c r="AB1316" i="1"/>
  <c r="X1318" i="1"/>
  <c r="W1316" i="1"/>
  <c r="X1316" i="1" s="1"/>
  <c r="L1409" i="3"/>
  <c r="L1410" i="3"/>
  <c r="AA1309" i="1"/>
  <c r="W1309" i="1"/>
  <c r="X1309" i="1" s="1"/>
  <c r="AB1309"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2" i="1"/>
  <c r="I1222" i="1" s="1"/>
  <c r="W1222" i="1"/>
  <c r="X1222" i="1" s="1"/>
  <c r="AA1222" i="1"/>
  <c r="AB1222" i="1"/>
  <c r="U1224" i="1"/>
  <c r="I1224" i="1" s="1"/>
  <c r="W1224" i="1"/>
  <c r="X1224" i="1" s="1"/>
  <c r="AA1224" i="1"/>
  <c r="U1223" i="1"/>
  <c r="I1223" i="1" s="1"/>
  <c r="W1223" i="1"/>
  <c r="X1223" i="1" s="1"/>
  <c r="AA1223" i="1"/>
  <c r="AB1223" i="1"/>
  <c r="AB1224" i="1"/>
  <c r="U1221" i="1"/>
  <c r="I1221" i="1" s="1"/>
  <c r="W1221" i="1"/>
  <c r="X1221" i="1" s="1"/>
  <c r="AA1221" i="1"/>
  <c r="AB1221" i="1"/>
  <c r="U1219" i="1"/>
  <c r="I1219" i="1" s="1"/>
  <c r="W1219" i="1"/>
  <c r="X1219" i="1" s="1"/>
  <c r="AA1219" i="1"/>
  <c r="L1382" i="3"/>
  <c r="L1381" i="3"/>
  <c r="L1380" i="3"/>
  <c r="AB1219" i="1"/>
  <c r="AA1218" i="1"/>
  <c r="W1218" i="1"/>
  <c r="X1218" i="1" s="1"/>
  <c r="AB1218" i="1"/>
  <c r="U1220" i="1"/>
  <c r="I1220" i="1" s="1"/>
  <c r="W1220" i="1"/>
  <c r="X1220" i="1" s="1"/>
  <c r="AA1220" i="1"/>
  <c r="AB1220" i="1"/>
  <c r="T1217" i="1"/>
  <c r="U1217" i="1" s="1"/>
  <c r="I1217" i="1" s="1"/>
  <c r="T1315" i="1"/>
  <c r="U1315" i="1" s="1"/>
  <c r="I1315" i="1" s="1"/>
  <c r="L1379" i="3"/>
  <c r="L1377" i="3"/>
  <c r="L1378" i="3"/>
  <c r="T1212" i="1"/>
  <c r="U1212" i="1" s="1"/>
  <c r="I1212" i="1" s="1"/>
  <c r="T1314" i="1"/>
  <c r="AA1314" i="1" s="1"/>
  <c r="L1358" i="3"/>
  <c r="L1366" i="3"/>
  <c r="L1367" i="3"/>
  <c r="L1365" i="3"/>
  <c r="L1364" i="3"/>
  <c r="L1357" i="3"/>
  <c r="L1356" i="3"/>
  <c r="L1354" i="3"/>
  <c r="L1355" i="3"/>
  <c r="L1352" i="3"/>
  <c r="L1353" i="3"/>
  <c r="L1351" i="3"/>
  <c r="J1348" i="3"/>
  <c r="L1348" i="3" s="1"/>
  <c r="U1313" i="1"/>
  <c r="I1313" i="1" s="1"/>
  <c r="AA1313" i="1"/>
  <c r="W1313" i="1"/>
  <c r="X1313" i="1" s="1"/>
  <c r="L1350" i="3"/>
  <c r="L1349" i="3"/>
  <c r="L1345" i="3"/>
  <c r="W1312" i="1"/>
  <c r="X1312" i="1" s="1"/>
  <c r="AA1312" i="1"/>
  <c r="U1312" i="1"/>
  <c r="I1312" i="1" s="1"/>
  <c r="AB1312" i="1"/>
  <c r="L1313" i="1"/>
  <c r="AB1313" i="1" s="1"/>
  <c r="AA1311" i="1"/>
  <c r="W1311" i="1"/>
  <c r="X1311" i="1" s="1"/>
  <c r="U1311" i="1"/>
  <c r="I1311"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K1332" i="3" s="1"/>
  <c r="J1332" i="3"/>
  <c r="F1331" i="3"/>
  <c r="I1331" i="3"/>
  <c r="J1331" i="3"/>
  <c r="K1331" i="3"/>
  <c r="F1330" i="3"/>
  <c r="I1330" i="3"/>
  <c r="J1330" i="3"/>
  <c r="K1330" i="3"/>
  <c r="F1329" i="3"/>
  <c r="I1329" i="3"/>
  <c r="J1329" i="3"/>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0" i="1"/>
  <c r="L1310" i="1"/>
  <c r="M1310" i="1"/>
  <c r="T1310" i="1" s="1"/>
  <c r="U1310" i="1" s="1"/>
  <c r="I1310" i="1" s="1"/>
  <c r="F1299" i="3"/>
  <c r="I1299" i="3"/>
  <c r="J1299" i="3" s="1"/>
  <c r="K1299" i="3"/>
  <c r="F1298" i="3"/>
  <c r="I1298" i="3"/>
  <c r="J1298" i="3" s="1"/>
  <c r="K1298" i="3"/>
  <c r="L1308" i="1"/>
  <c r="M1308" i="1"/>
  <c r="T1308" i="1" s="1"/>
  <c r="U1308" i="1" s="1"/>
  <c r="H1307" i="1"/>
  <c r="K1307" i="1"/>
  <c r="L1307" i="1" s="1"/>
  <c r="M1307"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7"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3" i="1"/>
  <c r="M1214" i="1"/>
  <c r="M1215" i="1"/>
  <c r="M1216"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5" i="1"/>
  <c r="L1155"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3" i="1"/>
  <c r="L1213" i="1" s="1"/>
  <c r="K1214" i="1"/>
  <c r="L1214" i="1" s="1"/>
  <c r="K1215" i="1"/>
  <c r="L1215" i="1" s="1"/>
  <c r="K1216" i="1"/>
  <c r="L1216" i="1" s="1"/>
  <c r="K1225" i="1"/>
  <c r="L1225"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3" i="1"/>
  <c r="H1214" i="1"/>
  <c r="H1215" i="1"/>
  <c r="H1216"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K1102" i="3" s="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B1317" i="1" l="1"/>
  <c r="AA1317" i="1"/>
  <c r="W1317" i="1"/>
  <c r="X1317" i="1" s="1"/>
  <c r="K798" i="3"/>
  <c r="K1412" i="3"/>
  <c r="L1412" i="3" s="1"/>
  <c r="L74" i="3"/>
  <c r="L122" i="3"/>
  <c r="K1249" i="3"/>
  <c r="L1249" i="3" s="1"/>
  <c r="K452" i="3"/>
  <c r="L452" i="3" s="1"/>
  <c r="K1403" i="3"/>
  <c r="L1403" i="3" s="1"/>
  <c r="K1404" i="3"/>
  <c r="L1404" i="3" s="1"/>
  <c r="K1255" i="3"/>
  <c r="K1394" i="3"/>
  <c r="L1394" i="3" s="1"/>
  <c r="K46" i="3"/>
  <c r="L46" i="3" s="1"/>
  <c r="K1393" i="3"/>
  <c r="L1393" i="3" s="1"/>
  <c r="AB1212" i="1"/>
  <c r="AB1217" i="1"/>
  <c r="AA1217" i="1"/>
  <c r="W1217" i="1"/>
  <c r="X1217" i="1" s="1"/>
  <c r="AB1315" i="1"/>
  <c r="AA1315" i="1"/>
  <c r="AB1314" i="1"/>
  <c r="W1315" i="1"/>
  <c r="X1315" i="1" s="1"/>
  <c r="W1314" i="1"/>
  <c r="X1314" i="1" s="1"/>
  <c r="W1212" i="1"/>
  <c r="X1212" i="1" s="1"/>
  <c r="AA1212" i="1"/>
  <c r="U1314" i="1"/>
  <c r="I1314"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0" i="1"/>
  <c r="X1310" i="1" s="1"/>
  <c r="AA1310" i="1"/>
  <c r="AB1310"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08" i="1"/>
  <c r="W1308" i="1"/>
  <c r="X1308" i="1" s="1"/>
  <c r="AA1308" i="1"/>
  <c r="L30" i="3"/>
  <c r="L518" i="3"/>
  <c r="L399" i="3"/>
  <c r="L447" i="3"/>
  <c r="L615" i="3"/>
  <c r="L98" i="3"/>
  <c r="L242" i="3"/>
  <c r="L506" i="3"/>
  <c r="L590" i="3"/>
  <c r="L785" i="3"/>
  <c r="L730" i="3"/>
  <c r="L656" i="3"/>
  <c r="L370" i="3"/>
  <c r="L806" i="3"/>
  <c r="L671" i="3"/>
  <c r="L542" i="3"/>
  <c r="L326" i="3"/>
  <c r="L327" i="3"/>
  <c r="L861" i="3"/>
  <c r="AB1308"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7"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9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6" i="1"/>
  <c r="AB1276" i="1" s="1"/>
  <c r="T1226" i="1"/>
  <c r="AB1226" i="1" s="1"/>
  <c r="T1167" i="1"/>
  <c r="AA1167"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4" i="1"/>
  <c r="AA1264" i="1" s="1"/>
  <c r="T1205" i="1"/>
  <c r="AB1205" i="1" s="1"/>
  <c r="T1158" i="1"/>
  <c r="AB1158"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299" i="1"/>
  <c r="AB1299" i="1" s="1"/>
  <c r="T1249" i="1"/>
  <c r="AB1249" i="1" s="1"/>
  <c r="T1190" i="1"/>
  <c r="AB1190"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8" i="1"/>
  <c r="AB1288" i="1" s="1"/>
  <c r="T1238" i="1"/>
  <c r="U1238" i="1" s="1"/>
  <c r="T1179" i="1"/>
  <c r="AB1179"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7" i="1"/>
  <c r="AB1287" i="1" s="1"/>
  <c r="T1237" i="1"/>
  <c r="T1178" i="1"/>
  <c r="AB1178" i="1" s="1"/>
  <c r="T1132" i="1"/>
  <c r="T1082" i="1"/>
  <c r="AB1082" i="1" s="1"/>
  <c r="T1052" i="1"/>
  <c r="AB1052" i="1" s="1"/>
  <c r="T982" i="1"/>
  <c r="AB982" i="1" s="1"/>
  <c r="T952" i="1"/>
  <c r="T882" i="1"/>
  <c r="AB882" i="1" s="1"/>
  <c r="T852" i="1"/>
  <c r="T1275" i="1"/>
  <c r="AB1275" i="1" s="1"/>
  <c r="T1225" i="1"/>
  <c r="T1166" i="1"/>
  <c r="AB1166" i="1" s="1"/>
  <c r="T1120" i="1"/>
  <c r="T1040" i="1"/>
  <c r="T1010" i="1"/>
  <c r="AB1010" i="1" s="1"/>
  <c r="T940" i="1"/>
  <c r="AB940" i="1" s="1"/>
  <c r="T910" i="1"/>
  <c r="AB910" i="1" s="1"/>
  <c r="T840" i="1"/>
  <c r="T810" i="1"/>
  <c r="AB810" i="1" s="1"/>
  <c r="T1302" i="1"/>
  <c r="AB1302" i="1" s="1"/>
  <c r="T1292" i="1"/>
  <c r="AB1292" i="1" s="1"/>
  <c r="T1282" i="1"/>
  <c r="AB1282" i="1" s="1"/>
  <c r="T1272" i="1"/>
  <c r="T1262" i="1"/>
  <c r="T1252" i="1"/>
  <c r="T1242" i="1"/>
  <c r="AB1242" i="1" s="1"/>
  <c r="T1232" i="1"/>
  <c r="T1214" i="1"/>
  <c r="T1203" i="1"/>
  <c r="AB1203" i="1" s="1"/>
  <c r="T1193" i="1"/>
  <c r="AB1193" i="1" s="1"/>
  <c r="T1183" i="1"/>
  <c r="AB1183" i="1" s="1"/>
  <c r="T1173" i="1"/>
  <c r="AB1173" i="1" s="1"/>
  <c r="T1163" i="1"/>
  <c r="AB1163" i="1" s="1"/>
  <c r="T1156"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1" i="1"/>
  <c r="AB1301" i="1" s="1"/>
  <c r="T1291" i="1"/>
  <c r="T1281" i="1"/>
  <c r="AB1281" i="1" s="1"/>
  <c r="T1271" i="1"/>
  <c r="AB1271" i="1" s="1"/>
  <c r="T1261" i="1"/>
  <c r="AB1261" i="1" s="1"/>
  <c r="T1251" i="1"/>
  <c r="T1241" i="1"/>
  <c r="T1231" i="1"/>
  <c r="T1213" i="1"/>
  <c r="T1202" i="1"/>
  <c r="T1192" i="1"/>
  <c r="AB1192" i="1" s="1"/>
  <c r="T1182" i="1"/>
  <c r="AB1182" i="1" s="1"/>
  <c r="T1172" i="1"/>
  <c r="AB1172" i="1" s="1"/>
  <c r="T1162" i="1"/>
  <c r="AB1162" i="1" s="1"/>
  <c r="T1155" i="1"/>
  <c r="AB1155"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0" i="1"/>
  <c r="T1250" i="1"/>
  <c r="AB1250" i="1" s="1"/>
  <c r="T1191" i="1"/>
  <c r="AB1191" i="1" s="1"/>
  <c r="T1145" i="1"/>
  <c r="AB1145" i="1" s="1"/>
  <c r="T1095" i="1"/>
  <c r="AB1095" i="1" s="1"/>
  <c r="T1303" i="1"/>
  <c r="AB1303" i="1" s="1"/>
  <c r="T1293" i="1"/>
  <c r="AB1293" i="1" s="1"/>
  <c r="T1283" i="1"/>
  <c r="T1273" i="1"/>
  <c r="T1263" i="1"/>
  <c r="AB1263" i="1" s="1"/>
  <c r="T1253" i="1"/>
  <c r="T1243" i="1"/>
  <c r="AB1243" i="1" s="1"/>
  <c r="T1233" i="1"/>
  <c r="AB1233" i="1" s="1"/>
  <c r="T1215" i="1"/>
  <c r="AB1215" i="1" s="1"/>
  <c r="T1204" i="1"/>
  <c r="AB1204" i="1" s="1"/>
  <c r="T1194" i="1"/>
  <c r="AB1194" i="1" s="1"/>
  <c r="T1184" i="1"/>
  <c r="AB1184" i="1" s="1"/>
  <c r="T1174" i="1"/>
  <c r="AB1174" i="1" s="1"/>
  <c r="T1164" i="1"/>
  <c r="T1157" i="1"/>
  <c r="AB1157"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0" i="1"/>
  <c r="T1280" i="1"/>
  <c r="AB1280" i="1" s="1"/>
  <c r="T1270" i="1"/>
  <c r="AB1270" i="1" s="1"/>
  <c r="T1260" i="1"/>
  <c r="T1240" i="1"/>
  <c r="T1230" i="1"/>
  <c r="T1211" i="1"/>
  <c r="T1201" i="1"/>
  <c r="T1181" i="1"/>
  <c r="T1171" i="1"/>
  <c r="T1161"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89" i="1"/>
  <c r="AB1289" i="1" s="1"/>
  <c r="T1279" i="1"/>
  <c r="AB1279" i="1" s="1"/>
  <c r="T1269" i="1"/>
  <c r="AB1269" i="1" s="1"/>
  <c r="T1259" i="1"/>
  <c r="T1239" i="1"/>
  <c r="T1229" i="1"/>
  <c r="T1210" i="1"/>
  <c r="T1200" i="1"/>
  <c r="T1180" i="1"/>
  <c r="AB1180" i="1" s="1"/>
  <c r="T1170" i="1"/>
  <c r="AB1170" i="1" s="1"/>
  <c r="T1160" i="1"/>
  <c r="AB1160"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8" i="1"/>
  <c r="AB1298" i="1" s="1"/>
  <c r="T1278" i="1"/>
  <c r="T1268" i="1"/>
  <c r="T1258" i="1"/>
  <c r="T1248" i="1"/>
  <c r="T1228" i="1"/>
  <c r="AB1228" i="1" s="1"/>
  <c r="T1209" i="1"/>
  <c r="AB1209" i="1" s="1"/>
  <c r="T1199" i="1"/>
  <c r="AB1199" i="1" s="1"/>
  <c r="T1189" i="1"/>
  <c r="AB1189" i="1" s="1"/>
  <c r="T1169" i="1"/>
  <c r="AB1169" i="1" s="1"/>
  <c r="T1159"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7" i="1"/>
  <c r="T1277" i="1"/>
  <c r="T1267" i="1"/>
  <c r="AB1267" i="1" s="1"/>
  <c r="T1257" i="1"/>
  <c r="AB1257" i="1" s="1"/>
  <c r="T1247" i="1"/>
  <c r="AB1247" i="1" s="1"/>
  <c r="T1227" i="1"/>
  <c r="T1208" i="1"/>
  <c r="T1198" i="1"/>
  <c r="T1188" i="1"/>
  <c r="T1168"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6" i="1"/>
  <c r="U1306" i="1" s="1"/>
  <c r="T1296" i="1"/>
  <c r="T1286" i="1"/>
  <c r="T1266" i="1"/>
  <c r="T1256" i="1"/>
  <c r="T1246" i="1"/>
  <c r="AB1246" i="1" s="1"/>
  <c r="T1236" i="1"/>
  <c r="AB1236" i="1" s="1"/>
  <c r="T1207" i="1"/>
  <c r="AB1207" i="1" s="1"/>
  <c r="T1197" i="1"/>
  <c r="T1187" i="1"/>
  <c r="AB1187" i="1" s="1"/>
  <c r="T1177"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5" i="1"/>
  <c r="AB1305" i="1" s="1"/>
  <c r="T1295" i="1"/>
  <c r="AB1295" i="1" s="1"/>
  <c r="T1285" i="1"/>
  <c r="T1265" i="1"/>
  <c r="T1255" i="1"/>
  <c r="T1245" i="1"/>
  <c r="T1235" i="1"/>
  <c r="AB1235" i="1" s="1"/>
  <c r="T1206" i="1"/>
  <c r="AB1206" i="1" s="1"/>
  <c r="T1196" i="1"/>
  <c r="AB1196" i="1" s="1"/>
  <c r="T1186" i="1"/>
  <c r="T1176" i="1"/>
  <c r="AB1176"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4" i="1"/>
  <c r="AB1304" i="1" s="1"/>
  <c r="T1294" i="1"/>
  <c r="AB1294" i="1" s="1"/>
  <c r="T1284" i="1"/>
  <c r="AB1284" i="1" s="1"/>
  <c r="T1274" i="1"/>
  <c r="AB1274" i="1" s="1"/>
  <c r="T1254" i="1"/>
  <c r="T1244" i="1"/>
  <c r="T1234" i="1"/>
  <c r="T1216" i="1"/>
  <c r="T1195" i="1"/>
  <c r="T1185" i="1"/>
  <c r="T1175" i="1"/>
  <c r="T1165" i="1"/>
  <c r="AB1165"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7" i="1"/>
  <c r="I1307" i="1" s="1"/>
  <c r="L896" i="3"/>
  <c r="L916" i="3"/>
  <c r="U150" i="1"/>
  <c r="I150" i="1" s="1"/>
  <c r="W150" i="1"/>
  <c r="X150" i="1" s="1"/>
  <c r="U138" i="1"/>
  <c r="I138" i="1" s="1"/>
  <c r="AA150" i="1"/>
  <c r="W138" i="1"/>
  <c r="X138" i="1" s="1"/>
  <c r="AA138" i="1"/>
  <c r="AA1307" i="1"/>
  <c r="AB1307" i="1"/>
  <c r="W1307" i="1"/>
  <c r="X1307" i="1" s="1"/>
  <c r="L900" i="3"/>
  <c r="AB222" i="1"/>
  <c r="W26" i="1"/>
  <c r="X26" i="1" s="1"/>
  <c r="AA26" i="1"/>
  <c r="L918" i="3"/>
  <c r="U222" i="1"/>
  <c r="I222" i="1" s="1"/>
  <c r="W188" i="1"/>
  <c r="X188" i="1" s="1"/>
  <c r="L878" i="3"/>
  <c r="AA188" i="1"/>
  <c r="L1175" i="3"/>
  <c r="L1156" i="3"/>
  <c r="L914" i="3"/>
  <c r="L1247" i="3"/>
  <c r="L1069" i="3"/>
  <c r="L641" i="3"/>
  <c r="W639" i="1"/>
  <c r="X639" i="1" s="1"/>
  <c r="W1205" i="1"/>
  <c r="X1205"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8" i="1"/>
  <c r="I1158" i="1" s="1"/>
  <c r="W953" i="1"/>
  <c r="X953" i="1" s="1"/>
  <c r="AA769" i="1"/>
  <c r="W981" i="1"/>
  <c r="X981" i="1" s="1"/>
  <c r="U1179" i="1"/>
  <c r="I1179" i="1" s="1"/>
  <c r="AB1264" i="1"/>
  <c r="U1264" i="1"/>
  <c r="I1264" i="1" s="1"/>
  <c r="W1264" i="1"/>
  <c r="X1264" i="1" s="1"/>
  <c r="U769" i="1"/>
  <c r="I769" i="1" s="1"/>
  <c r="W723" i="1"/>
  <c r="X723" i="1" s="1"/>
  <c r="U969" i="1"/>
  <c r="I969" i="1" s="1"/>
  <c r="U609" i="1"/>
  <c r="I609" i="1" s="1"/>
  <c r="AA969" i="1"/>
  <c r="W1167" i="1"/>
  <c r="X1167" i="1" s="1"/>
  <c r="AA639" i="1"/>
  <c r="W811" i="1"/>
  <c r="X811" i="1" s="1"/>
  <c r="AA794" i="1"/>
  <c r="AB839" i="1"/>
  <c r="AB869" i="1"/>
  <c r="U1288" i="1"/>
  <c r="I1288" i="1" s="1"/>
  <c r="AB1167" i="1"/>
  <c r="AA1109" i="1"/>
  <c r="W1288" i="1"/>
  <c r="X1288" i="1" s="1"/>
  <c r="U839" i="1"/>
  <c r="I839" i="1" s="1"/>
  <c r="AA1288" i="1"/>
  <c r="W839" i="1"/>
  <c r="X839" i="1" s="1"/>
  <c r="U640" i="1"/>
  <c r="I640" i="1" s="1"/>
  <c r="W1011" i="1"/>
  <c r="X1011" i="1" s="1"/>
  <c r="W694" i="1"/>
  <c r="X694" i="1" s="1"/>
  <c r="W1081" i="1"/>
  <c r="X1081" i="1" s="1"/>
  <c r="U753" i="1"/>
  <c r="I753" i="1" s="1"/>
  <c r="U639" i="1"/>
  <c r="I639" i="1" s="1"/>
  <c r="W939" i="1"/>
  <c r="X939" i="1" s="1"/>
  <c r="U811" i="1"/>
  <c r="I811" i="1" s="1"/>
  <c r="U1167" i="1"/>
  <c r="I1167" i="1" s="1"/>
  <c r="W753" i="1"/>
  <c r="X753" i="1" s="1"/>
  <c r="U1144" i="1"/>
  <c r="I1144" i="1" s="1"/>
  <c r="U710" i="1"/>
  <c r="I710" i="1" s="1"/>
  <c r="W710" i="1"/>
  <c r="X710" i="1" s="1"/>
  <c r="U1121" i="1"/>
  <c r="I1121" i="1" s="1"/>
  <c r="U1249" i="1"/>
  <c r="I1249" i="1" s="1"/>
  <c r="AA1081" i="1"/>
  <c r="AA710" i="1"/>
  <c r="W1121" i="1"/>
  <c r="X1121" i="1" s="1"/>
  <c r="W1249" i="1"/>
  <c r="X1249" i="1" s="1"/>
  <c r="AB1121" i="1"/>
  <c r="U740" i="1"/>
  <c r="I740" i="1" s="1"/>
  <c r="U723" i="1"/>
  <c r="I723" i="1" s="1"/>
  <c r="AA1249" i="1"/>
  <c r="W740" i="1"/>
  <c r="X740" i="1" s="1"/>
  <c r="U1299" i="1"/>
  <c r="I1299" i="1" s="1"/>
  <c r="U869" i="1"/>
  <c r="I869" i="1" s="1"/>
  <c r="AA740" i="1"/>
  <c r="W1299" i="1"/>
  <c r="X1299" i="1" s="1"/>
  <c r="W869" i="1"/>
  <c r="X869" i="1" s="1"/>
  <c r="U681" i="1"/>
  <c r="I681" i="1" s="1"/>
  <c r="U739" i="1"/>
  <c r="I739" i="1" s="1"/>
  <c r="W1158" i="1"/>
  <c r="X1158" i="1" s="1"/>
  <c r="W681" i="1"/>
  <c r="X681" i="1" s="1"/>
  <c r="AA753" i="1"/>
  <c r="W724" i="1"/>
  <c r="X724" i="1" s="1"/>
  <c r="AA739" i="1"/>
  <c r="U939" i="1"/>
  <c r="I939" i="1" s="1"/>
  <c r="U1205" i="1"/>
  <c r="I1205" i="1" s="1"/>
  <c r="AA681" i="1"/>
  <c r="U823" i="1"/>
  <c r="I823" i="1" s="1"/>
  <c r="AA724" i="1"/>
  <c r="U1276" i="1"/>
  <c r="I1276" i="1" s="1"/>
  <c r="AA623" i="1"/>
  <c r="U1133" i="1"/>
  <c r="I1133" i="1" s="1"/>
  <c r="U425" i="1"/>
  <c r="I425" i="1" s="1"/>
  <c r="AA1276" i="1"/>
  <c r="U653" i="1"/>
  <c r="I653" i="1" s="1"/>
  <c r="W653" i="1"/>
  <c r="X653" i="1" s="1"/>
  <c r="AB924" i="1"/>
  <c r="W1179" i="1"/>
  <c r="X1179" i="1" s="1"/>
  <c r="AA609" i="1"/>
  <c r="W1238" i="1"/>
  <c r="X1238" i="1" s="1"/>
  <c r="U824" i="1"/>
  <c r="I824" i="1" s="1"/>
  <c r="U1039" i="1"/>
  <c r="I1039" i="1" s="1"/>
  <c r="AA711" i="1"/>
  <c r="AA1238" i="1"/>
  <c r="W824" i="1"/>
  <c r="X824" i="1" s="1"/>
  <c r="U1069" i="1"/>
  <c r="I1069" i="1" s="1"/>
  <c r="U781" i="1"/>
  <c r="I781" i="1" s="1"/>
  <c r="U924" i="1"/>
  <c r="I924" i="1" s="1"/>
  <c r="W1069" i="1"/>
  <c r="X1069" i="1" s="1"/>
  <c r="W781" i="1"/>
  <c r="X781" i="1" s="1"/>
  <c r="U1226" i="1"/>
  <c r="I1226" i="1" s="1"/>
  <c r="U623" i="1"/>
  <c r="I623" i="1" s="1"/>
  <c r="W924" i="1"/>
  <c r="X924" i="1" s="1"/>
  <c r="AA1069" i="1"/>
  <c r="AA781" i="1"/>
  <c r="W1276" i="1"/>
  <c r="X1276" i="1" s="1"/>
  <c r="W623" i="1"/>
  <c r="X623" i="1" s="1"/>
  <c r="W823" i="1"/>
  <c r="X823" i="1" s="1"/>
  <c r="AA694" i="1"/>
  <c r="AA1144" i="1"/>
  <c r="AA823" i="1"/>
  <c r="U724" i="1"/>
  <c r="I724" i="1" s="1"/>
  <c r="AA1190" i="1"/>
  <c r="W669" i="1"/>
  <c r="X669" i="1" s="1"/>
  <c r="W1039" i="1"/>
  <c r="X1039" i="1" s="1"/>
  <c r="AA1158" i="1"/>
  <c r="AA1226" i="1"/>
  <c r="W682" i="1"/>
  <c r="X682" i="1" s="1"/>
  <c r="AA723" i="1"/>
  <c r="U624" i="1"/>
  <c r="I624" i="1" s="1"/>
  <c r="AA669" i="1"/>
  <c r="AA1039" i="1"/>
  <c r="U881" i="1"/>
  <c r="I881" i="1" s="1"/>
  <c r="AA752" i="1"/>
  <c r="W624" i="1"/>
  <c r="X624" i="1" s="1"/>
  <c r="W881" i="1"/>
  <c r="X881" i="1" s="1"/>
  <c r="U782" i="1"/>
  <c r="I782" i="1" s="1"/>
  <c r="AA624" i="1"/>
  <c r="W739" i="1"/>
  <c r="X739" i="1" s="1"/>
  <c r="AA1205" i="1"/>
  <c r="U711" i="1"/>
  <c r="I711" i="1" s="1"/>
  <c r="AA881" i="1"/>
  <c r="U694" i="1"/>
  <c r="I694" i="1" s="1"/>
  <c r="AB1238"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6" i="1"/>
  <c r="X1226" i="1" s="1"/>
  <c r="AA653" i="1"/>
  <c r="U953" i="1"/>
  <c r="I953" i="1" s="1"/>
  <c r="W475" i="1"/>
  <c r="X475" i="1" s="1"/>
  <c r="U794" i="1"/>
  <c r="I794" i="1" s="1"/>
  <c r="W1144" i="1"/>
  <c r="X1144" i="1" s="1"/>
  <c r="W752" i="1"/>
  <c r="X752" i="1" s="1"/>
  <c r="AA325" i="1"/>
  <c r="AB1023" i="1"/>
  <c r="W782" i="1"/>
  <c r="X782" i="1" s="1"/>
  <c r="U1023" i="1"/>
  <c r="I1023" i="1" s="1"/>
  <c r="AA375" i="1"/>
  <c r="AA824" i="1"/>
  <c r="AA1299" i="1"/>
  <c r="AB325" i="1"/>
  <c r="AA782" i="1"/>
  <c r="W1023" i="1"/>
  <c r="X1023" i="1" s="1"/>
  <c r="U894" i="1"/>
  <c r="I894" i="1" s="1"/>
  <c r="AA1179" i="1"/>
  <c r="W425" i="1"/>
  <c r="X425" i="1" s="1"/>
  <c r="W894" i="1"/>
  <c r="X894" i="1" s="1"/>
  <c r="U1190" i="1"/>
  <c r="I1190" i="1" s="1"/>
  <c r="AB425" i="1"/>
  <c r="U682" i="1"/>
  <c r="I682" i="1" s="1"/>
  <c r="AA894" i="1"/>
  <c r="W1190" i="1"/>
  <c r="X1190"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5" i="1"/>
  <c r="W1285" i="1"/>
  <c r="X1285" i="1" s="1"/>
  <c r="U1285" i="1"/>
  <c r="I1285" i="1" s="1"/>
  <c r="AA243" i="1"/>
  <c r="W243" i="1"/>
  <c r="X243" i="1" s="1"/>
  <c r="U243" i="1"/>
  <c r="I243" i="1" s="1"/>
  <c r="AB243" i="1"/>
  <c r="AA444" i="1"/>
  <c r="U444" i="1"/>
  <c r="I444" i="1" s="1"/>
  <c r="W444" i="1"/>
  <c r="X444" i="1" s="1"/>
  <c r="AA365" i="1"/>
  <c r="W365" i="1"/>
  <c r="X365" i="1" s="1"/>
  <c r="U365" i="1"/>
  <c r="I365" i="1" s="1"/>
  <c r="AB365" i="1"/>
  <c r="AA1239" i="1"/>
  <c r="W1239" i="1"/>
  <c r="X1239" i="1" s="1"/>
  <c r="U1239" i="1"/>
  <c r="I1239"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7" i="1"/>
  <c r="W1237" i="1"/>
  <c r="X1237" i="1" s="1"/>
  <c r="U1237" i="1"/>
  <c r="I1237" i="1" s="1"/>
  <c r="AB1237"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1" i="1"/>
  <c r="W1211" i="1"/>
  <c r="X1211" i="1" s="1"/>
  <c r="U1211" i="1"/>
  <c r="I1211"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4" i="1"/>
  <c r="W1254" i="1"/>
  <c r="X1254" i="1" s="1"/>
  <c r="U1254" i="1"/>
  <c r="I1254" i="1" s="1"/>
  <c r="AB1254"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6" i="1"/>
  <c r="W1186" i="1"/>
  <c r="X1186" i="1" s="1"/>
  <c r="U1186" i="1"/>
  <c r="I1186"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7" i="1"/>
  <c r="W1197" i="1"/>
  <c r="X1197" i="1" s="1"/>
  <c r="U1197" i="1"/>
  <c r="I1197" i="1" s="1"/>
  <c r="AB1197"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8" i="1"/>
  <c r="W1188" i="1"/>
  <c r="X1188" i="1" s="1"/>
  <c r="U1188" i="1"/>
  <c r="I1188" i="1" s="1"/>
  <c r="AB1188"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89" i="1"/>
  <c r="W1189" i="1"/>
  <c r="X1189" i="1" s="1"/>
  <c r="U1189" i="1"/>
  <c r="I1189"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79" i="1"/>
  <c r="W1279" i="1"/>
  <c r="X1279" i="1" s="1"/>
  <c r="U1279" i="1"/>
  <c r="I1279"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0" i="1"/>
  <c r="W1240" i="1"/>
  <c r="X1240" i="1" s="1"/>
  <c r="U1240" i="1"/>
  <c r="I1240" i="1" s="1"/>
  <c r="AB1240"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1" i="1"/>
  <c r="W1201" i="1"/>
  <c r="X1201" i="1" s="1"/>
  <c r="U1201" i="1"/>
  <c r="I1201" i="1" s="1"/>
  <c r="AB1201"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4" i="1"/>
  <c r="U1164" i="1"/>
  <c r="I1164" i="1" s="1"/>
  <c r="W1164" i="1"/>
  <c r="X1164"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4" i="1"/>
  <c r="W1234" i="1"/>
  <c r="X1234" i="1" s="1"/>
  <c r="U1234" i="1"/>
  <c r="I1234" i="1" s="1"/>
  <c r="AB1234"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59" i="1"/>
  <c r="W1159" i="1"/>
  <c r="X1159" i="1" s="1"/>
  <c r="U1159" i="1"/>
  <c r="I1159"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1" i="1"/>
  <c r="W1241" i="1"/>
  <c r="X1241" i="1" s="1"/>
  <c r="U1241" i="1"/>
  <c r="I1241" i="1" s="1"/>
  <c r="AB1241" i="1"/>
  <c r="AA947" i="1"/>
  <c r="U947" i="1"/>
  <c r="I947" i="1" s="1"/>
  <c r="W947" i="1"/>
  <c r="X947" i="1" s="1"/>
  <c r="AA1252" i="1"/>
  <c r="W1252" i="1"/>
  <c r="X1252" i="1" s="1"/>
  <c r="U1252" i="1"/>
  <c r="I1252" i="1" s="1"/>
  <c r="AB1252" i="1"/>
  <c r="AA1225" i="1"/>
  <c r="W1225" i="1"/>
  <c r="X1225" i="1" s="1"/>
  <c r="U1225" i="1"/>
  <c r="I1225" i="1" s="1"/>
  <c r="AB1225" i="1"/>
  <c r="AB451" i="1"/>
  <c r="AB1285"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8" i="1"/>
  <c r="W1168" i="1"/>
  <c r="X1168" i="1" s="1"/>
  <c r="I1168" i="1"/>
  <c r="AB1168"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1" i="1"/>
  <c r="W1251" i="1"/>
  <c r="X1251" i="1" s="1"/>
  <c r="U1251" i="1"/>
  <c r="I1251" i="1" s="1"/>
  <c r="AA957" i="1"/>
  <c r="W957" i="1"/>
  <c r="X957" i="1" s="1"/>
  <c r="U957" i="1"/>
  <c r="I957" i="1" s="1"/>
  <c r="AB957" i="1"/>
  <c r="AA1262" i="1"/>
  <c r="W1262" i="1"/>
  <c r="X1262" i="1" s="1"/>
  <c r="U1262" i="1"/>
  <c r="I1262" i="1" s="1"/>
  <c r="AB1262" i="1"/>
  <c r="AB261" i="1"/>
  <c r="AB792" i="1"/>
  <c r="AB80" i="1"/>
  <c r="AB1063" i="1"/>
  <c r="AB386" i="1"/>
  <c r="AB985" i="1"/>
  <c r="AB78" i="1"/>
  <c r="AB438" i="1"/>
  <c r="AB310" i="1"/>
  <c r="AB510" i="1"/>
  <c r="AB151" i="1"/>
  <c r="AB780" i="1"/>
  <c r="AB163" i="1"/>
  <c r="AB373" i="1"/>
  <c r="AB1073" i="1"/>
  <c r="AB1251"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6" i="1"/>
  <c r="W1296" i="1"/>
  <c r="X1296" i="1" s="1"/>
  <c r="U1296" i="1"/>
  <c r="I1296" i="1" s="1"/>
  <c r="AB1296"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3" i="1"/>
  <c r="U1273" i="1"/>
  <c r="I1273" i="1" s="1"/>
  <c r="W1273" i="1"/>
  <c r="X1273" i="1" s="1"/>
  <c r="AA726" i="1"/>
  <c r="W726" i="1"/>
  <c r="X726" i="1" s="1"/>
  <c r="U726" i="1"/>
  <c r="I726" i="1" s="1"/>
  <c r="AA1126" i="1"/>
  <c r="W1126" i="1"/>
  <c r="X1126" i="1" s="1"/>
  <c r="U1126" i="1"/>
  <c r="I1126" i="1" s="1"/>
  <c r="AB1126" i="1"/>
  <c r="AA837" i="1"/>
  <c r="W837" i="1"/>
  <c r="X837" i="1" s="1"/>
  <c r="U837" i="1"/>
  <c r="I837" i="1" s="1"/>
  <c r="AB837" i="1"/>
  <c r="AA1242" i="1"/>
  <c r="W1242" i="1"/>
  <c r="X1242" i="1" s="1"/>
  <c r="U1242" i="1"/>
  <c r="I1242" i="1" s="1"/>
  <c r="AB1239"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6" i="1"/>
  <c r="W1306" i="1"/>
  <c r="X1306" i="1" s="1"/>
  <c r="I1306" i="1"/>
  <c r="AB1306" i="1"/>
  <c r="AA662" i="1"/>
  <c r="W662" i="1"/>
  <c r="X662" i="1" s="1"/>
  <c r="U662" i="1"/>
  <c r="I662" i="1" s="1"/>
  <c r="AA1032" i="1"/>
  <c r="W1032" i="1"/>
  <c r="X1032" i="1" s="1"/>
  <c r="U1032" i="1"/>
  <c r="I1032" i="1" s="1"/>
  <c r="AA1297" i="1"/>
  <c r="W1297" i="1"/>
  <c r="X1297" i="1" s="1"/>
  <c r="U1297" i="1"/>
  <c r="I1297" i="1" s="1"/>
  <c r="AB1297"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59" i="1"/>
  <c r="W1259" i="1"/>
  <c r="X1259" i="1" s="1"/>
  <c r="U1259" i="1"/>
  <c r="I1259"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4" i="1"/>
  <c r="U1174" i="1"/>
  <c r="I1174" i="1" s="1"/>
  <c r="W1174" i="1"/>
  <c r="X1174" i="1" s="1"/>
  <c r="AA537" i="1"/>
  <c r="W537" i="1"/>
  <c r="X537" i="1" s="1"/>
  <c r="U537" i="1"/>
  <c r="I537" i="1" s="1"/>
  <c r="AB537" i="1"/>
  <c r="AA936" i="1"/>
  <c r="W936" i="1"/>
  <c r="X936" i="1" s="1"/>
  <c r="U936" i="1"/>
  <c r="I936" i="1" s="1"/>
  <c r="AA1047" i="1"/>
  <c r="U1047" i="1"/>
  <c r="I1047" i="1" s="1"/>
  <c r="W1047" i="1"/>
  <c r="X1047" i="1" s="1"/>
  <c r="AB251" i="1"/>
  <c r="AB1259"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4" i="1"/>
  <c r="W1244" i="1"/>
  <c r="X1244" i="1" s="1"/>
  <c r="U1244" i="1"/>
  <c r="I1244" i="1" s="1"/>
  <c r="AB1244" i="1"/>
  <c r="AA271" i="1"/>
  <c r="U271" i="1"/>
  <c r="I271" i="1" s="1"/>
  <c r="W271" i="1"/>
  <c r="X271" i="1" s="1"/>
  <c r="AA471" i="1"/>
  <c r="U471" i="1"/>
  <c r="I471" i="1" s="1"/>
  <c r="W471" i="1"/>
  <c r="X471" i="1" s="1"/>
  <c r="AA800" i="1"/>
  <c r="W800" i="1"/>
  <c r="X800" i="1" s="1"/>
  <c r="U800" i="1"/>
  <c r="I800" i="1" s="1"/>
  <c r="AA1176" i="1"/>
  <c r="W1176" i="1"/>
  <c r="X1176" i="1" s="1"/>
  <c r="U1176" i="1"/>
  <c r="I1176"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69" i="1"/>
  <c r="W1269" i="1"/>
  <c r="X1269" i="1" s="1"/>
  <c r="U1269" i="1"/>
  <c r="I1269"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3" i="1"/>
  <c r="W1293" i="1"/>
  <c r="X1293" i="1" s="1"/>
  <c r="U1293" i="1"/>
  <c r="I1293"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6" i="1"/>
  <c r="W1156" i="1"/>
  <c r="X1156" i="1" s="1"/>
  <c r="U1156" i="1"/>
  <c r="I1156" i="1" s="1"/>
  <c r="AB1156" i="1"/>
  <c r="AA852" i="1"/>
  <c r="W852" i="1"/>
  <c r="X852" i="1" s="1"/>
  <c r="U852" i="1"/>
  <c r="I852" i="1" s="1"/>
  <c r="AB852" i="1"/>
  <c r="AB461" i="1"/>
  <c r="AB1032" i="1"/>
  <c r="AB1075" i="1"/>
  <c r="AB1164"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5" i="1"/>
  <c r="W1175" i="1"/>
  <c r="X1175" i="1" s="1"/>
  <c r="U1175" i="1"/>
  <c r="I1175" i="1" s="1"/>
  <c r="AA1304" i="1"/>
  <c r="W1304" i="1"/>
  <c r="X1304" i="1" s="1"/>
  <c r="U1304" i="1"/>
  <c r="I1304"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5" i="1"/>
  <c r="U1245" i="1"/>
  <c r="I1245" i="1" s="1"/>
  <c r="W1245" i="1"/>
  <c r="X1245" i="1" s="1"/>
  <c r="AB1245"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6" i="1"/>
  <c r="W1256" i="1"/>
  <c r="X1256" i="1" s="1"/>
  <c r="U1256" i="1"/>
  <c r="I1256" i="1" s="1"/>
  <c r="AB1256"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7" i="1"/>
  <c r="W1247" i="1"/>
  <c r="X1247" i="1" s="1"/>
  <c r="U1247" i="1"/>
  <c r="I1247"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8" i="1"/>
  <c r="W1248" i="1"/>
  <c r="X1248" i="1" s="1"/>
  <c r="U1248" i="1"/>
  <c r="I1248" i="1" s="1"/>
  <c r="AB1248"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0" i="1"/>
  <c r="W1200" i="1"/>
  <c r="X1200" i="1" s="1"/>
  <c r="U1200" i="1"/>
  <c r="I1200" i="1" s="1"/>
  <c r="AB1200"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1" i="1"/>
  <c r="W1161" i="1"/>
  <c r="X1161" i="1" s="1"/>
  <c r="U1161" i="1"/>
  <c r="I1161" i="1" s="1"/>
  <c r="AA1290" i="1"/>
  <c r="W1290" i="1"/>
  <c r="X1290" i="1" s="1"/>
  <c r="U1290" i="1"/>
  <c r="I1290" i="1" s="1"/>
  <c r="AB1290" i="1"/>
  <c r="AA97" i="1"/>
  <c r="W97" i="1"/>
  <c r="X97" i="1" s="1"/>
  <c r="U97" i="1"/>
  <c r="I97" i="1" s="1"/>
  <c r="AB97" i="1"/>
  <c r="AA197" i="1"/>
  <c r="W197" i="1"/>
  <c r="X197" i="1" s="1"/>
  <c r="U197" i="1"/>
  <c r="I197" i="1" s="1"/>
  <c r="AB197" i="1"/>
  <c r="AB169" i="1"/>
  <c r="AB1115" i="1"/>
  <c r="AB161" i="1"/>
  <c r="AB560" i="1"/>
  <c r="AB990" i="1"/>
  <c r="AB1186"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6" i="1"/>
  <c r="W1216" i="1"/>
  <c r="X1216" i="1" s="1"/>
  <c r="U1216" i="1"/>
  <c r="I1216" i="1" s="1"/>
  <c r="AB1216"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7" i="1"/>
  <c r="W1277" i="1"/>
  <c r="X1277" i="1" s="1"/>
  <c r="U1277" i="1"/>
  <c r="I1277" i="1" s="1"/>
  <c r="AB1277" i="1"/>
  <c r="AA543" i="1"/>
  <c r="W543" i="1"/>
  <c r="X543" i="1" s="1"/>
  <c r="U543" i="1"/>
  <c r="I543" i="1" s="1"/>
  <c r="AB543" i="1"/>
  <c r="AA903" i="1"/>
  <c r="W903" i="1"/>
  <c r="X903" i="1" s="1"/>
  <c r="U903" i="1"/>
  <c r="I903" i="1" s="1"/>
  <c r="AA1278" i="1"/>
  <c r="W1278" i="1"/>
  <c r="X1278" i="1" s="1"/>
  <c r="U1278" i="1"/>
  <c r="I1278" i="1" s="1"/>
  <c r="AB1278"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1" i="1"/>
  <c r="W1231" i="1"/>
  <c r="X1231" i="1" s="1"/>
  <c r="U1231" i="1"/>
  <c r="I1231" i="1" s="1"/>
  <c r="AB1231" i="1"/>
  <c r="AA1037" i="1"/>
  <c r="W1037" i="1"/>
  <c r="X1037" i="1" s="1"/>
  <c r="U1037" i="1"/>
  <c r="I1037" i="1" s="1"/>
  <c r="AA1166" i="1"/>
  <c r="W1166" i="1"/>
  <c r="X1166" i="1" s="1"/>
  <c r="U1166" i="1"/>
  <c r="I1166"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5" i="1"/>
  <c r="W1295" i="1"/>
  <c r="X1295" i="1" s="1"/>
  <c r="U1295" i="1"/>
  <c r="I1295" i="1" s="1"/>
  <c r="AA372" i="1"/>
  <c r="W372" i="1"/>
  <c r="X372" i="1" s="1"/>
  <c r="U372" i="1"/>
  <c r="I372" i="1" s="1"/>
  <c r="AB372" i="1"/>
  <c r="AA671" i="1"/>
  <c r="W671" i="1"/>
  <c r="X671" i="1" s="1"/>
  <c r="U671" i="1"/>
  <c r="I671" i="1" s="1"/>
  <c r="AA931" i="1"/>
  <c r="W931" i="1"/>
  <c r="X931" i="1" s="1"/>
  <c r="U931" i="1"/>
  <c r="I931" i="1" s="1"/>
  <c r="AB931" i="1"/>
  <c r="AA1177" i="1"/>
  <c r="W1177" i="1"/>
  <c r="X1177" i="1" s="1"/>
  <c r="U1177" i="1"/>
  <c r="I1177" i="1" s="1"/>
  <c r="AB1177"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8" i="1"/>
  <c r="W1298" i="1"/>
  <c r="X1298" i="1" s="1"/>
  <c r="U1298" i="1"/>
  <c r="I1298"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3" i="1"/>
  <c r="U1283" i="1"/>
  <c r="I1283" i="1" s="1"/>
  <c r="W1283" i="1"/>
  <c r="X1283"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7" i="1"/>
  <c r="U1287" i="1"/>
  <c r="I1287" i="1" s="1"/>
  <c r="W1287" i="1"/>
  <c r="X1287" i="1" s="1"/>
  <c r="AB1273"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5" i="1"/>
  <c r="U1305" i="1"/>
  <c r="I1305" i="1" s="1"/>
  <c r="W1305" i="1"/>
  <c r="X1305" i="1" s="1"/>
  <c r="AA482" i="1"/>
  <c r="W482" i="1"/>
  <c r="X482" i="1" s="1"/>
  <c r="U482" i="1"/>
  <c r="I482" i="1" s="1"/>
  <c r="AA821" i="1"/>
  <c r="W821" i="1"/>
  <c r="X821" i="1" s="1"/>
  <c r="U821" i="1"/>
  <c r="I821" i="1" s="1"/>
  <c r="AB821" i="1"/>
  <c r="AA1187" i="1"/>
  <c r="W1187" i="1"/>
  <c r="X1187" i="1" s="1"/>
  <c r="U1187" i="1"/>
  <c r="I1187"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69" i="1"/>
  <c r="W1169" i="1"/>
  <c r="X1169" i="1" s="1"/>
  <c r="U1169" i="1"/>
  <c r="I1169"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0" i="1"/>
  <c r="W1230" i="1"/>
  <c r="X1230" i="1" s="1"/>
  <c r="U1230" i="1"/>
  <c r="I1230" i="1" s="1"/>
  <c r="AB1230"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4" i="1"/>
  <c r="W1184" i="1"/>
  <c r="X1184" i="1" s="1"/>
  <c r="U1184" i="1"/>
  <c r="I1184"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5" i="1"/>
  <c r="W1275" i="1"/>
  <c r="X1275" i="1" s="1"/>
  <c r="U1275" i="1"/>
  <c r="I1275" i="1" s="1"/>
  <c r="AB69" i="1"/>
  <c r="AB1283"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5" i="1"/>
  <c r="W1185" i="1"/>
  <c r="X1185" i="1" s="1"/>
  <c r="U1185" i="1"/>
  <c r="I1185"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5" i="1"/>
  <c r="W1255" i="1"/>
  <c r="X1255" i="1" s="1"/>
  <c r="U1255" i="1"/>
  <c r="I1255" i="1" s="1"/>
  <c r="AB1255"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6" i="1"/>
  <c r="W1266" i="1"/>
  <c r="X1266" i="1" s="1"/>
  <c r="U1266" i="1"/>
  <c r="I1266"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7" i="1"/>
  <c r="W1257" i="1"/>
  <c r="X1257" i="1" s="1"/>
  <c r="U1257" i="1"/>
  <c r="I1257"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8" i="1"/>
  <c r="W1258" i="1"/>
  <c r="X1258" i="1" s="1"/>
  <c r="U1258" i="1"/>
  <c r="I1258" i="1" s="1"/>
  <c r="AB1258"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0" i="1"/>
  <c r="W1210" i="1"/>
  <c r="X1210" i="1" s="1"/>
  <c r="U1210" i="1"/>
  <c r="I1210" i="1" s="1"/>
  <c r="AB1210"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1" i="1"/>
  <c r="W1171" i="1"/>
  <c r="X1171" i="1" s="1"/>
  <c r="U1171" i="1"/>
  <c r="I1171" i="1" s="1"/>
  <c r="AB1171"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3" i="1"/>
  <c r="U1253" i="1"/>
  <c r="I1253" i="1" s="1"/>
  <c r="W1253" i="1"/>
  <c r="X1253" i="1" s="1"/>
  <c r="AB1253" i="1"/>
  <c r="AA1300" i="1"/>
  <c r="W1300" i="1"/>
  <c r="X1300" i="1" s="1"/>
  <c r="U1300" i="1"/>
  <c r="I1300" i="1" s="1"/>
  <c r="AB1300"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2" i="1"/>
  <c r="W1202" i="1"/>
  <c r="X1202" i="1" s="1"/>
  <c r="U1202" i="1"/>
  <c r="I1202" i="1" s="1"/>
  <c r="AB1202"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4" i="1"/>
  <c r="W1214" i="1"/>
  <c r="X1214" i="1" s="1"/>
  <c r="U1214" i="1"/>
  <c r="I1214" i="1" s="1"/>
  <c r="AB1214" i="1"/>
  <c r="AA1040" i="1"/>
  <c r="W1040" i="1"/>
  <c r="X1040" i="1" s="1"/>
  <c r="U1040" i="1"/>
  <c r="I1040" i="1" s="1"/>
  <c r="AB1040" i="1"/>
  <c r="AB10" i="1"/>
  <c r="AA1132" i="1"/>
  <c r="W1132" i="1"/>
  <c r="X1132" i="1" s="1"/>
  <c r="U1132" i="1"/>
  <c r="I1132" i="1" s="1"/>
  <c r="AB1132" i="1"/>
  <c r="AB179" i="1"/>
  <c r="AB879" i="1"/>
  <c r="AB1175" i="1"/>
  <c r="AB171" i="1"/>
  <c r="AB371" i="1"/>
  <c r="AB570" i="1"/>
  <c r="AB800" i="1"/>
  <c r="AB1000" i="1"/>
  <c r="AB1161"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5" i="1"/>
  <c r="W1195" i="1"/>
  <c r="X1195" i="1" s="1"/>
  <c r="U1195" i="1"/>
  <c r="I1195" i="1" s="1"/>
  <c r="AB1195"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5" i="1"/>
  <c r="W1265" i="1"/>
  <c r="X1265" i="1" s="1"/>
  <c r="U1265" i="1"/>
  <c r="I1265" i="1" s="1"/>
  <c r="AB1265"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6" i="1"/>
  <c r="W1286" i="1"/>
  <c r="X1286" i="1" s="1"/>
  <c r="U1286" i="1"/>
  <c r="I1286" i="1" s="1"/>
  <c r="AB1286"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7" i="1"/>
  <c r="W1267" i="1"/>
  <c r="X1267" i="1" s="1"/>
  <c r="U1267" i="1"/>
  <c r="I1267"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8" i="1"/>
  <c r="W1268" i="1"/>
  <c r="X1268" i="1" s="1"/>
  <c r="U1268" i="1"/>
  <c r="I1268" i="1" s="1"/>
  <c r="AB1268"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29" i="1"/>
  <c r="U1229" i="1"/>
  <c r="I1229" i="1" s="1"/>
  <c r="W1229" i="1"/>
  <c r="X1229" i="1" s="1"/>
  <c r="AB1229"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1" i="1"/>
  <c r="W1181" i="1"/>
  <c r="X1181" i="1" s="1"/>
  <c r="U1181" i="1"/>
  <c r="I1181" i="1" s="1"/>
  <c r="AB1181"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7" i="1"/>
  <c r="U1157" i="1"/>
  <c r="I1157" i="1" s="1"/>
  <c r="W1157" i="1"/>
  <c r="X1157" i="1" s="1"/>
  <c r="AA1263" i="1"/>
  <c r="U1263" i="1"/>
  <c r="I1263" i="1" s="1"/>
  <c r="W1263" i="1"/>
  <c r="X1263"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3" i="1"/>
  <c r="W1213" i="1"/>
  <c r="X1213" i="1" s="1"/>
  <c r="U1213" i="1"/>
  <c r="I1213" i="1" s="1"/>
  <c r="AB1213"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2" i="1"/>
  <c r="W1232" i="1"/>
  <c r="X1232" i="1" s="1"/>
  <c r="U1232" i="1"/>
  <c r="I1232" i="1" s="1"/>
  <c r="AB1232" i="1"/>
  <c r="AA1120" i="1"/>
  <c r="W1120" i="1"/>
  <c r="X1120" i="1" s="1"/>
  <c r="U1120" i="1"/>
  <c r="I1120" i="1" s="1"/>
  <c r="AB1120" i="1"/>
  <c r="AB20" i="1"/>
  <c r="AA1178" i="1"/>
  <c r="W1178" i="1"/>
  <c r="X1178" i="1" s="1"/>
  <c r="U1178" i="1"/>
  <c r="I1178" i="1" s="1"/>
  <c r="AB199" i="1"/>
  <c r="AB1068" i="1"/>
  <c r="AB1185" i="1"/>
  <c r="AB181" i="1"/>
  <c r="AB381" i="1"/>
  <c r="AB580" i="1"/>
  <c r="AB1211" i="1"/>
  <c r="AB462" i="1"/>
  <c r="AB1051" i="1"/>
  <c r="AB413" i="1"/>
  <c r="AB662" i="1"/>
  <c r="AB932" i="1"/>
  <c r="AB24" i="1"/>
  <c r="AB244" i="1"/>
  <c r="AB773" i="1"/>
  <c r="AB1159" i="1"/>
  <c r="AB955" i="1"/>
  <c r="AB135" i="1"/>
  <c r="AB854" i="1"/>
  <c r="AB546" i="1"/>
  <c r="AB1152" i="1"/>
  <c r="AB726" i="1"/>
  <c r="AB627" i="1"/>
  <c r="AB1266"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4" i="1"/>
  <c r="U1194" i="1"/>
  <c r="I1194" i="1" s="1"/>
  <c r="W1194" i="1"/>
  <c r="X1194" i="1" s="1"/>
  <c r="AA1303" i="1"/>
  <c r="U1303" i="1"/>
  <c r="I1303" i="1" s="1"/>
  <c r="W1303" i="1"/>
  <c r="X1303"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5" i="1"/>
  <c r="W1155" i="1"/>
  <c r="X1155" i="1" s="1"/>
  <c r="U1155" i="1"/>
  <c r="I1155" i="1" s="1"/>
  <c r="AA1261" i="1"/>
  <c r="W1261" i="1"/>
  <c r="X1261" i="1" s="1"/>
  <c r="U1261" i="1"/>
  <c r="I1261" i="1" s="1"/>
  <c r="AA767" i="1"/>
  <c r="U767" i="1"/>
  <c r="I767" i="1" s="1"/>
  <c r="W767" i="1"/>
  <c r="X767" i="1" s="1"/>
  <c r="AA867" i="1"/>
  <c r="U867" i="1"/>
  <c r="I867" i="1" s="1"/>
  <c r="W867" i="1"/>
  <c r="X867" i="1" s="1"/>
  <c r="AA967" i="1"/>
  <c r="U967" i="1"/>
  <c r="I967" i="1" s="1"/>
  <c r="W967" i="1"/>
  <c r="X967" i="1" s="1"/>
  <c r="AA1067" i="1"/>
  <c r="W1067" i="1"/>
  <c r="X1067" i="1" s="1"/>
  <c r="U1067" i="1"/>
  <c r="I1067" i="1" s="1"/>
  <c r="AA1163" i="1"/>
  <c r="W1163" i="1"/>
  <c r="X1163" i="1" s="1"/>
  <c r="U1163" i="1"/>
  <c r="I1163" i="1" s="1"/>
  <c r="AA1272" i="1"/>
  <c r="W1272" i="1"/>
  <c r="X1272" i="1" s="1"/>
  <c r="U1272" i="1"/>
  <c r="I1272"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4" i="1"/>
  <c r="U1274" i="1"/>
  <c r="I1274" i="1" s="1"/>
  <c r="W1274" i="1"/>
  <c r="X1274"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6" i="1"/>
  <c r="W1196" i="1"/>
  <c r="X1196" i="1" s="1"/>
  <c r="U1196" i="1"/>
  <c r="I1196"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7" i="1"/>
  <c r="W1207" i="1"/>
  <c r="X1207" i="1" s="1"/>
  <c r="U1207" i="1"/>
  <c r="I1207"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8" i="1"/>
  <c r="W1198" i="1"/>
  <c r="X1198" i="1" s="1"/>
  <c r="U1198" i="1"/>
  <c r="I1198"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199" i="1"/>
  <c r="W1199" i="1"/>
  <c r="X1199" i="1" s="1"/>
  <c r="U1199" i="1"/>
  <c r="I1199"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0" i="1"/>
  <c r="W1160" i="1"/>
  <c r="X1160" i="1" s="1"/>
  <c r="U1160" i="1"/>
  <c r="I1160" i="1" s="1"/>
  <c r="AA1289" i="1"/>
  <c r="U1289" i="1"/>
  <c r="I1289" i="1" s="1"/>
  <c r="W1289" i="1"/>
  <c r="X1289"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0" i="1"/>
  <c r="W1260" i="1"/>
  <c r="X1260" i="1" s="1"/>
  <c r="U1260" i="1"/>
  <c r="I1260"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4" i="1"/>
  <c r="U1204" i="1"/>
  <c r="I1204" i="1" s="1"/>
  <c r="W1204" i="1"/>
  <c r="X1204"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2" i="1"/>
  <c r="W1162" i="1"/>
  <c r="X1162" i="1" s="1"/>
  <c r="U1162" i="1"/>
  <c r="I1162" i="1" s="1"/>
  <c r="AA1271" i="1"/>
  <c r="W1271" i="1"/>
  <c r="X1271" i="1" s="1"/>
  <c r="U1271" i="1"/>
  <c r="I1271" i="1" s="1"/>
  <c r="AA777" i="1"/>
  <c r="W777" i="1"/>
  <c r="X777" i="1" s="1"/>
  <c r="U777" i="1"/>
  <c r="I777" i="1" s="1"/>
  <c r="AA877" i="1"/>
  <c r="W877" i="1"/>
  <c r="X877" i="1" s="1"/>
  <c r="U877" i="1"/>
  <c r="I877" i="1" s="1"/>
  <c r="AA977" i="1"/>
  <c r="W977" i="1"/>
  <c r="X977" i="1" s="1"/>
  <c r="U977" i="1"/>
  <c r="I977" i="1" s="1"/>
  <c r="AA1077" i="1"/>
  <c r="U1077" i="1"/>
  <c r="I1077" i="1" s="1"/>
  <c r="W1077" i="1"/>
  <c r="X1077" i="1" s="1"/>
  <c r="AA1173" i="1"/>
  <c r="W1173" i="1"/>
  <c r="X1173" i="1" s="1"/>
  <c r="U1173" i="1"/>
  <c r="I1173" i="1" s="1"/>
  <c r="AA1282" i="1"/>
  <c r="W1282" i="1"/>
  <c r="X1282" i="1" s="1"/>
  <c r="U1282" i="1"/>
  <c r="I1282" i="1" s="1"/>
  <c r="AA840" i="1"/>
  <c r="W840" i="1"/>
  <c r="X840" i="1" s="1"/>
  <c r="U840" i="1"/>
  <c r="I840" i="1" s="1"/>
  <c r="AA952" i="1"/>
  <c r="W952" i="1"/>
  <c r="X952" i="1" s="1"/>
  <c r="U952" i="1"/>
  <c r="I952" i="1" s="1"/>
  <c r="AB499" i="1"/>
  <c r="AB998" i="1"/>
  <c r="AB830" i="1"/>
  <c r="AB13" i="1"/>
  <c r="AB113" i="1"/>
  <c r="AB702" i="1"/>
  <c r="AB952" i="1"/>
  <c r="AB384" i="1"/>
  <c r="AB56" i="1"/>
  <c r="AB416" i="1"/>
  <c r="AB1260" i="1"/>
  <c r="AB866" i="1"/>
  <c r="AB967" i="1"/>
  <c r="AB582" i="1"/>
  <c r="AB1198"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4" i="1"/>
  <c r="W1284" i="1"/>
  <c r="X1284" i="1" s="1"/>
  <c r="U1284" i="1"/>
  <c r="I1284"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6" i="1"/>
  <c r="W1206" i="1"/>
  <c r="X1206" i="1" s="1"/>
  <c r="U1206" i="1"/>
  <c r="I1206"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6" i="1"/>
  <c r="W1236" i="1"/>
  <c r="X1236" i="1" s="1"/>
  <c r="U1236" i="1"/>
  <c r="I1236"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8" i="1"/>
  <c r="W1208" i="1"/>
  <c r="X1208" i="1" s="1"/>
  <c r="U1208" i="1"/>
  <c r="I1208"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09" i="1"/>
  <c r="W1209" i="1"/>
  <c r="X1209" i="1" s="1"/>
  <c r="U1209" i="1"/>
  <c r="I1209"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0" i="1"/>
  <c r="W1170" i="1"/>
  <c r="X1170" i="1" s="1"/>
  <c r="U1170" i="1"/>
  <c r="I1170"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0" i="1"/>
  <c r="W1270" i="1"/>
  <c r="X1270" i="1" s="1"/>
  <c r="U1270" i="1"/>
  <c r="I1270"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5" i="1"/>
  <c r="W1215" i="1"/>
  <c r="X1215" i="1" s="1"/>
  <c r="U1215" i="1"/>
  <c r="I1215"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2" i="1"/>
  <c r="W1172" i="1"/>
  <c r="X1172" i="1" s="1"/>
  <c r="U1172" i="1"/>
  <c r="I1172" i="1" s="1"/>
  <c r="AA1281" i="1"/>
  <c r="W1281" i="1"/>
  <c r="X1281" i="1" s="1"/>
  <c r="U1281" i="1"/>
  <c r="I1281" i="1" s="1"/>
  <c r="AA787" i="1"/>
  <c r="W787" i="1"/>
  <c r="X787" i="1" s="1"/>
  <c r="U787" i="1"/>
  <c r="I787" i="1" s="1"/>
  <c r="AA887" i="1"/>
  <c r="W887" i="1"/>
  <c r="X887" i="1" s="1"/>
  <c r="U887" i="1"/>
  <c r="I887" i="1" s="1"/>
  <c r="AA987" i="1"/>
  <c r="W987" i="1"/>
  <c r="X987" i="1" s="1"/>
  <c r="U987" i="1"/>
  <c r="I987" i="1" s="1"/>
  <c r="AA1087" i="1"/>
  <c r="U1087" i="1"/>
  <c r="I1087" i="1" s="1"/>
  <c r="W1087" i="1"/>
  <c r="X1087" i="1" s="1"/>
  <c r="AA1183" i="1"/>
  <c r="W1183" i="1"/>
  <c r="X1183" i="1" s="1"/>
  <c r="U1183" i="1"/>
  <c r="I1183" i="1" s="1"/>
  <c r="AA1292" i="1"/>
  <c r="W1292" i="1"/>
  <c r="X1292" i="1" s="1"/>
  <c r="U1292" i="1"/>
  <c r="I1292"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8"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5" i="1"/>
  <c r="U1165" i="1"/>
  <c r="I1165" i="1" s="1"/>
  <c r="W1165" i="1"/>
  <c r="X1165" i="1" s="1"/>
  <c r="AA1294" i="1"/>
  <c r="W1294" i="1"/>
  <c r="X1294" i="1" s="1"/>
  <c r="U1294" i="1"/>
  <c r="I1294"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5" i="1"/>
  <c r="W1235" i="1"/>
  <c r="X1235" i="1" s="1"/>
  <c r="U1235" i="1"/>
  <c r="I1235"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6" i="1"/>
  <c r="W1246" i="1"/>
  <c r="X1246" i="1" s="1"/>
  <c r="U1246" i="1"/>
  <c r="I1246"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7" i="1"/>
  <c r="W1227" i="1"/>
  <c r="X1227" i="1" s="1"/>
  <c r="U1227" i="1"/>
  <c r="I1227"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8" i="1"/>
  <c r="W1228" i="1"/>
  <c r="X1228" i="1" s="1"/>
  <c r="U1228" i="1"/>
  <c r="I1228"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0" i="1"/>
  <c r="W1180" i="1"/>
  <c r="X1180" i="1" s="1"/>
  <c r="U1180" i="1"/>
  <c r="I1180"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0" i="1"/>
  <c r="W1280" i="1"/>
  <c r="X1280" i="1" s="1"/>
  <c r="U1280" i="1"/>
  <c r="I1280"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3" i="1"/>
  <c r="U1233" i="1"/>
  <c r="I1233" i="1" s="1"/>
  <c r="W1233" i="1"/>
  <c r="X1233" i="1" s="1"/>
  <c r="AA1191" i="1"/>
  <c r="W1191" i="1"/>
  <c r="X1191" i="1" s="1"/>
  <c r="U1191" i="1"/>
  <c r="I1191"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2" i="1"/>
  <c r="W1182" i="1"/>
  <c r="X1182" i="1" s="1"/>
  <c r="U1182" i="1"/>
  <c r="I1182" i="1" s="1"/>
  <c r="AA1291" i="1"/>
  <c r="W1291" i="1"/>
  <c r="X1291" i="1" s="1"/>
  <c r="U1291" i="1"/>
  <c r="I1291" i="1" s="1"/>
  <c r="AA797" i="1"/>
  <c r="W797" i="1"/>
  <c r="X797" i="1" s="1"/>
  <c r="U797" i="1"/>
  <c r="I797" i="1" s="1"/>
  <c r="AA897" i="1"/>
  <c r="W897" i="1"/>
  <c r="X897" i="1" s="1"/>
  <c r="U897" i="1"/>
  <c r="I897" i="1" s="1"/>
  <c r="AA997" i="1"/>
  <c r="W997" i="1"/>
  <c r="X997" i="1" s="1"/>
  <c r="U997" i="1"/>
  <c r="I997" i="1" s="1"/>
  <c r="AA1097" i="1"/>
  <c r="U1097" i="1"/>
  <c r="I1097" i="1" s="1"/>
  <c r="W1097" i="1"/>
  <c r="X1097" i="1" s="1"/>
  <c r="AA1193" i="1"/>
  <c r="W1193" i="1"/>
  <c r="X1193" i="1" s="1"/>
  <c r="U1193" i="1"/>
  <c r="I1193" i="1" s="1"/>
  <c r="AA1302" i="1"/>
  <c r="W1302" i="1"/>
  <c r="X1302" i="1" s="1"/>
  <c r="U1302" i="1"/>
  <c r="I1302"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7"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3" i="1"/>
  <c r="U1243" i="1"/>
  <c r="I1243" i="1" s="1"/>
  <c r="W1243" i="1"/>
  <c r="X1243" i="1" s="1"/>
  <c r="AA1250" i="1"/>
  <c r="W1250" i="1"/>
  <c r="X1250" i="1" s="1"/>
  <c r="U1250" i="1"/>
  <c r="I1250"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2" i="1"/>
  <c r="W1192" i="1"/>
  <c r="X1192" i="1" s="1"/>
  <c r="U1192" i="1"/>
  <c r="I1192" i="1" s="1"/>
  <c r="AA1301" i="1"/>
  <c r="W1301" i="1"/>
  <c r="X1301" i="1" s="1"/>
  <c r="U1301" i="1"/>
  <c r="I1301" i="1" s="1"/>
  <c r="AA807" i="1"/>
  <c r="W807" i="1"/>
  <c r="X807" i="1" s="1"/>
  <c r="U807" i="1"/>
  <c r="I807" i="1" s="1"/>
  <c r="AA907" i="1"/>
  <c r="W907" i="1"/>
  <c r="X907" i="1" s="1"/>
  <c r="U907" i="1"/>
  <c r="I907" i="1" s="1"/>
  <c r="AA1007" i="1"/>
  <c r="U1007" i="1"/>
  <c r="I1007" i="1" s="1"/>
  <c r="W1007" i="1"/>
  <c r="X1007" i="1" s="1"/>
  <c r="AA1107" i="1"/>
  <c r="U1107" i="1"/>
  <c r="I1107" i="1" s="1"/>
  <c r="W1107" i="1"/>
  <c r="X1107" i="1" s="1"/>
  <c r="AA1203" i="1"/>
  <c r="W1203" i="1"/>
  <c r="X1203" i="1" s="1"/>
  <c r="U1203" i="1"/>
  <c r="I1203"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1" i="1"/>
  <c r="AB105" i="1"/>
  <c r="AB674" i="1"/>
  <c r="AB86" i="1"/>
  <c r="AB326" i="1"/>
  <c r="AB267" i="1"/>
  <c r="AB397" i="1"/>
  <c r="AB656" i="1"/>
  <c r="AB776" i="1"/>
  <c r="AB896" i="1"/>
  <c r="AB18" i="1"/>
  <c r="AB378" i="1"/>
  <c r="AB498" i="1"/>
  <c r="AB877" i="1"/>
  <c r="AB997" i="1"/>
  <c r="AB1272" i="1"/>
  <c r="AB87" i="1"/>
  <c r="AB961" i="1"/>
  <c r="I1238"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<sst xmlns="http://schemas.openxmlformats.org/spreadsheetml/2006/main" count="12613" uniqueCount="3077">
  <si>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</si>
  <si>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</si>
  <si>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</si>
  <si>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</si>
  <si>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</si>
  <si>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</si>
  <si>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</si>
  <si>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</si>
  <si>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</si>
  <si>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</si>
  <si>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</si>
  <si>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</si>
  <si>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</si>
  <si>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</si>
  <si>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</si>
  <si>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</si>
  <si>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</si>
  <si>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</si>
  <si>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</si>
  <si>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</si>
  <si>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</si>
  <si>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</si>
  <si>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</si>
  <si>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</si>
  <si>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</si>
  <si>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</si>
  <si>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</si>
  <si>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</si>
  <si>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</si>
  <si>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</si>
  <si>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</si>
  <si>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</si>
  <si>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</si>
  <si>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</si>
  <si>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</si>
  <si>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</si>
  <si>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</si>
  <si>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</si>
  <si>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</si>
  <si>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</si>
  <si>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</si>
  <si>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</si>
  <si>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</si>
  <si>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</si>
  <si>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</si>
  <si>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</si>
  <si>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</si>
  <si>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</si>
  <si>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</si>
  <si>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</si>
  <si>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</si>
  <si>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</si>
  <si>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</si>
  <si>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</si>
  <si>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</si>
  <si>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</si>
  <si>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</si>
  <si>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</si>
  <si>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</si>
  <si>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</si>
  <si>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</si>
  <si>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</si>
  <si>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</si>
  <si>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</si>
  <si>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</si>
  <si>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</si>
  <si>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</si>
  <si>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</si>
  <si>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</si>
  <si>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</si>
  <si>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</si>
  <si>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</si>
  <si>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</si>
  <si>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</si>
  <si>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</si>
  <si>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</si>
  <si>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</si>
  <si>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</si>
  <si>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</si>
  <si>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</si>
  <si>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</si>
  <si>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</si>
  <si>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</si>
  <si>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</si>
  <si>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</si>
  <si>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</si>
  <si>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</si>
  <si>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</si>
  <si>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</si>
  <si>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</si>
  <si>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</si>
  <si>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</si>
  <si>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</si>
  <si>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</si>
  <si>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</si>
  <si>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</si>
  <si>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</si>
  <si>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</si>
  <si>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</si>
  <si>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</si>
  <si>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</si>
  <si>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</si>
  <si>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</si>
  <si>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</si>
  <si>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</si>
  <si>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</si>
  <si>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</si>
  <si>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</si>
  <si>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</si>
  <si>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</si>
  <si>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</si>
  <si>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</si>
  <si>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</si>
  <si>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</si>
  <si>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</si>
  <si>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</si>
  <si>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</si>
  <si>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</si>
  <si>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</si>
  <si>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</si>
  <si>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</si>
  <si>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</si>
  <si>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</si>
  <si>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</si>
  <si>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</si>
  <si>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</si>
  <si>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</si>
  <si>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</si>
  <si>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</si>
  <si>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</si>
  <si>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</si>
  <si>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</si>
  <si>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</si>
  <si>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</si>
  <si>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</si>
  <si>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</si>
  <si>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</si>
  <si>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</si>
  <si>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</si>
  <si>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</si>
  <si>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</si>
  <si>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</si>
  <si>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</si>
  <si>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</si>
  <si>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</si>
  <si>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</si>
  <si>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</si>
  <si>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</si>
  <si>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</si>
  <si>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</si>
  <si>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</si>
  <si>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</si>
  <si>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</si>
  <si>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</si>
  <si>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</si>
  <si>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</si>
  <si>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</si>
  <si>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</si>
  <si>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</si>
  <si>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</si>
  <si>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</si>
  <si>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</si>
  <si>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</si>
  <si>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</si>
  <si>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</si>
  <si>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</si>
  <si>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</si>
  <si>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</si>
  <si>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</si>
  <si>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</si>
  <si>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</si>
  <si>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</si>
  <si>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</si>
  <si>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</si>
  <si>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</si>
  <si>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</si>
  <si>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</si>
  <si>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</si>
  <si>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</si>
  <si>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</si>
  <si>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</si>
  <si>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</si>
  <si>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</si>
  <si>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</si>
  <si>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</si>
  <si>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</si>
  <si>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</si>
  <si>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</si>
  <si>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</si>
  <si>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</si>
  <si>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</si>
  <si>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</si>
  <si>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</si>
  <si>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</si>
  <si>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</si>
  <si>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</si>
  <si>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</si>
  <si>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</si>
  <si>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</si>
  <si>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</si>
  <si>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</si>
  <si>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</si>
  <si>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</si>
  <si>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</si>
  <si>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</si>
  <si>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</si>
  <si>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</si>
  <si>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</si>
  <si>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</si>
  <si>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</si>
  <si>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</si>
  <si>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</si>
  <si>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</si>
  <si>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</si>
  <si>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</si>
  <si>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</si>
  <si>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</si>
  <si>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</si>
  <si>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</si>
  <si>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</si>
  <si>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</si>
  <si>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</si>
  <si>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</si>
  <si>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</si>
  <si>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</si>
  <si>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</si>
  <si>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</si>
  <si>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</si>
  <si>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</si>
  <si>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</si>
  <si>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</si>
  <si>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</si>
  <si>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</si>
  <si>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</si>
  <si>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</si>
  <si>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</si>
  <si>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</si>
  <si>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</si>
  <si>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</si>
  <si>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</si>
  <si>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</si>
  <si>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</si>
  <si>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</si>
  <si>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</si>
  <si>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</si>
  <si>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</si>
  <si>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</si>
  <si>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</si>
  <si>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</si>
  <si>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</si>
  <si>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</si>
  <si>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</si>
  <si>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</si>
  <si>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</si>
  <si>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</si>
  <si>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</si>
  <si>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</si>
  <si>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</si>
  <si>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</si>
  <si>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</si>
  <si>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</si>
  <si>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</si>
  <si>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</si>
  <si>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</si>
  <si>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</si>
  <si>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</si>
  <si>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</si>
  <si>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</si>
  <si>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</si>
  <si>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</si>
  <si>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</si>
  <si>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</si>
  <si>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</si>
  <si>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</si>
  <si>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</si>
  <si>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</si>
  <si>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</si>
  <si>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</si>
  <si>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</si>
  <si>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</si>
  <si>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</si>
  <si>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</si>
  <si>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</si>
  <si>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</si>
  <si>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</si>
  <si>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</si>
  <si>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</si>
  <si>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</si>
  <si>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</si>
  <si>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</si>
  <si>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</si>
  <si>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</si>
  <si>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</si>
  <si>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</si>
  <si>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</si>
  <si>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</si>
  <si>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</si>
  <si>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</si>
  <si>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</si>
  <si>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</si>
  <si>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</si>
  <si>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</si>
  <si>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</si>
  <si>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</si>
  <si>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</si>
  <si>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</si>
  <si>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</si>
  <si>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</si>
  <si>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</si>
  <si>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</si>
  <si>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</si>
  <si>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</si>
  <si>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</si>
  <si>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</si>
  <si>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</si>
  <si>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</si>
  <si>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</si>
  <si>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</si>
  <si>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</si>
  <si>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</si>
  <si>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</si>
  <si>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</si>
  <si>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</si>
  <si>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</si>
  <si>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</si>
  <si>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</si>
  <si>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</si>
  <si>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</si>
  <si>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</si>
  <si>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</si>
  <si>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</si>
  <si>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</si>
  <si>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</si>
  <si>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</si>
  <si>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</si>
  <si>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</si>
  <si>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</si>
  <si>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</si>
  <si>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</si>
  <si>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</si>
  <si>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</si>
  <si>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</si>
  <si>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</si>
  <si>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</si>
  <si>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</si>
  <si>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</si>
  <si>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</si>
  <si>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</si>
  <si>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</si>
  <si>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</si>
  <si>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</si>
  <si>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</si>
  <si>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</si>
  <si>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</si>
  <si>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</si>
  <si>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</si>
  <si>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</si>
  <si>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</si>
  <si>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</si>
  <si>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</si>
  <si>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</si>
  <si>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</si>
  <si>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</si>
  <si>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</si>
  <si>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</si>
  <si>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</si>
  <si>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</si>
  <si>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</si>
  <si>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</si>
  <si>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</si>
  <si>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</si>
  <si>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</si>
  <si>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</si>
  <si>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</si>
  <si>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</si>
  <si>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</si>
  <si>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</si>
  <si>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</si>
  <si>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</si>
  <si>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</si>
  <si>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</si>
  <si>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</si>
  <si>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</si>
  <si>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</si>
  <si>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</si>
  <si>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</si>
  <si>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</si>
  <si>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</si>
  <si>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</si>
  <si>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</si>
  <si>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</si>
  <si>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</si>
  <si>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</si>
  <si>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</si>
  <si>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</si>
  <si>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</si>
  <si>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</si>
  <si>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</si>
  <si>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</si>
  <si>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</si>
  <si>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</si>
  <si>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</si>
  <si>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</si>
  <si>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</si>
  <si>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</si>
  <si>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</si>
  <si>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</si>
  <si>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</si>
  <si>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</si>
  <si>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</si>
  <si>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</si>
  <si>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</si>
  <si>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</si>
  <si>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</si>
  <si>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</si>
  <si>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</si>
  <si>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</si>
  <si>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</si>
  <si>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</si>
  <si>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</si>
  <si>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</si>
  <si>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</si>
  <si>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</si>
  <si>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</si>
  <si>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</si>
  <si>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</si>
  <si>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</si>
  <si>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</si>
  <si>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</si>
  <si>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</si>
  <si>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</si>
  <si>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</si>
  <si>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</si>
  <si>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</si>
  <si>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</si>
  <si>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</si>
  <si>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</si>
  <si>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</si>
  <si>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</si>
  <si>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</si>
  <si>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</si>
  <si>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</si>
  <si>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</si>
  <si>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</si>
  <si>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</si>
  <si>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</si>
  <si>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</si>
  <si>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</si>
  <si>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</si>
  <si>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</si>
  <si>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</si>
  <si>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</si>
  <si>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</si>
  <si>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</si>
  <si>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</si>
  <si>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</si>
  <si>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</si>
  <si>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</si>
  <si>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</si>
  <si>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</si>
  <si>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</si>
  <si>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</si>
  <si>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</si>
  <si>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</si>
  <si>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</si>
  <si>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</si>
  <si>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</si>
  <si>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</si>
  <si>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</si>
  <si>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</si>
  <si>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</si>
  <si>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</si>
  <si>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</si>
  <si>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</si>
  <si>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</si>
  <si>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</si>
  <si>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</si>
  <si>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</si>
  <si>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</si>
  <si>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</si>
  <si>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</si>
  <si>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</si>
  <si>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</si>
  <si>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</si>
  <si>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</si>
  <si>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</si>
  <si>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</si>
  <si>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</si>
  <si>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</si>
  <si>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</si>
  <si>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</si>
  <si>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</si>
  <si>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</si>
  <si>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</si>
  <si>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</si>
  <si>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</si>
  <si>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</si>
  <si>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</si>
  <si>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</si>
  <si>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</si>
  <si>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</si>
  <si>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</si>
  <si>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</si>
  <si>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</si>
  <si>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</si>
  <si>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</si>
  <si>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</si>
  <si>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</si>
  <si>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</si>
  <si>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</si>
  <si>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</si>
  <si>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</si>
  <si>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</si>
  <si>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</si>
  <si>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</si>
  <si>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</si>
  <si>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</si>
  <si>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</si>
  <si>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</si>
  <si>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</si>
  <si>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</si>
  <si>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</si>
  <si>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</si>
  <si>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</si>
  <si>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</si>
  <si>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</si>
  <si>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</si>
  <si>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</si>
  <si>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</si>
  <si>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</si>
  <si>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</si>
  <si>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</si>
  <si>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</si>
  <si>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</si>
  <si>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</si>
  <si>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</si>
  <si>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</si>
  <si>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</si>
  <si>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</si>
  <si>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</si>
  <si>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</si>
  <si>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</si>
  <si>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</si>
  <si>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</si>
  <si>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</si>
  <si>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</si>
  <si>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</si>
  <si>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</si>
  <si>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</si>
  <si>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</si>
  <si>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</si>
  <si>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</si>
  <si>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</si>
  <si>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</si>
  <si>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</si>
  <si>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</si>
  <si>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</si>
  <si>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</si>
  <si>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</si>
  <si>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</si>
  <si>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</si>
  <si>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</si>
  <si>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</si>
  <si>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</si>
  <si>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</si>
  <si>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</si>
  <si>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</si>
  <si>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</si>
  <si>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</si>
  <si>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</si>
  <si>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</si>
  <si>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</si>
  <si>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</si>
  <si>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</si>
  <si>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</si>
  <si>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</si>
  <si>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</si>
  <si>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</si>
  <si>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</si>
  <si>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</si>
  <si>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</si>
  <si>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</si>
  <si>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</si>
  <si>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</si>
  <si>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</si>
  <si>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</si>
  <si>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</si>
  <si>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</si>
  <si>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</si>
  <si>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</si>
  <si>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</si>
  <si>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</si>
  <si>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</si>
  <si>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</si>
  <si>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</si>
  <si>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</si>
  <si>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</si>
  <si>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</si>
  <si>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</si>
  <si>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</si>
  <si>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</si>
  <si>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</si>
  <si>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</si>
  <si>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</si>
  <si>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</si>
  <si>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</si>
  <si>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</si>
  <si>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</si>
  <si>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</si>
  <si>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</si>
  <si>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</si>
  <si>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</si>
  <si>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</si>
  <si>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</si>
  <si>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</si>
  <si>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</si>
  <si>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</si>
  <si>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</si>
  <si>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</si>
  <si>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</si>
  <si>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</si>
  <si>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</si>
  <si>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</si>
  <si>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</si>
  <si>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</si>
  <si>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</si>
  <si>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</si>
  <si>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</si>
  <si>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</si>
  <si>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</si>
  <si>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</si>
  <si>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</si>
  <si>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</si>
  <si>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</si>
  <si>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</si>
  <si>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</si>
  <si>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</si>
  <si>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</si>
  <si>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</si>
  <si>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</si>
  <si>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</si>
  <si>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</si>
  <si>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</si>
  <si>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</si>
  <si>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</si>
  <si>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</si>
  <si>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</si>
  <si>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</si>
  <si>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</si>
  <si>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</si>
  <si>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</si>
  <si>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</si>
  <si>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</si>
  <si>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</si>
  <si>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</si>
  <si>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</si>
  <si>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</si>
  <si>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</si>
  <si>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</si>
  <si>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</si>
  <si>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</si>
  <si>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</si>
  <si>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</si>
  <si>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</si>
  <si>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</si>
  <si>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</si>
  <si>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</si>
  <si>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</si>
  <si>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</si>
  <si>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</si>
  <si>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</si>
  <si>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</si>
  <si>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</si>
  <si>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</si>
  <si>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</si>
  <si>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</si>
  <si>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</si>
  <si>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</si>
  <si>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</si>
  <si>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</si>
  <si>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</si>
  <si>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</si>
  <si>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</si>
  <si>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</si>
  <si>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</si>
  <si>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</si>
  <si>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</si>
  <si>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</si>
  <si>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</si>
  <si>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</si>
  <si>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</si>
  <si>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</si>
  <si>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</si>
  <si>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</si>
  <si>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</si>
  <si>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</si>
  <si>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</si>
  <si>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</si>
  <si>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</si>
  <si>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</si>
  <si>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</si>
  <si>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</si>
  <si>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</si>
  <si>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</si>
  <si>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</si>
  <si>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</si>
  <si>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</si>
  <si>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</si>
  <si>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</si>
  <si>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</si>
  <si>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</si>
  <si>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</si>
  <si>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</si>
  <si>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</si>
  <si>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</si>
  <si>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</si>
  <si>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</si>
  <si>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</si>
  <si>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</si>
  <si>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</si>
  <si>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</si>
  <si>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</si>
  <si>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</si>
  <si>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</si>
  <si>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</si>
  <si>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</si>
  <si>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</si>
  <si>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</si>
  <si>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</si>
  <si>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</si>
  <si>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</si>
  <si>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</si>
  <si>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</si>
  <si>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</si>
  <si>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</si>
  <si>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</si>
  <si>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</si>
  <si>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</si>
  <si>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</si>
  <si>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</si>
  <si>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</si>
  <si>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</si>
  <si>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</si>
  <si>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</si>
  <si>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</si>
  <si>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</si>
  <si>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</si>
  <si>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</si>
  <si>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</si>
  <si>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</si>
  <si>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</si>
  <si>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</si>
  <si>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</si>
  <si>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</si>
  <si>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</si>
  <si>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</si>
  <si>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</si>
  <si>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</si>
  <si>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</si>
  <si>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</si>
  <si>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</si>
  <si>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</si>
  <si>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</si>
  <si>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</si>
  <si>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</si>
  <si>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</si>
  <si>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</si>
  <si>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</si>
  <si>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</si>
  <si>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</si>
  <si>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</si>
  <si>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</si>
  <si>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</si>
  <si>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</si>
  <si>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</si>
  <si>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</si>
  <si>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</si>
  <si>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</si>
  <si>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</si>
  <si>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</si>
  <si>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</si>
  <si>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</si>
  <si>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</si>
  <si>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</si>
  <si>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</si>
  <si>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</si>
  <si>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</si>
  <si>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</si>
  <si>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</si>
  <si>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</si>
  <si>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</si>
  <si>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</si>
  <si>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</si>
  <si>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</si>
  <si>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</si>
  <si>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</si>
  <si>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</si>
  <si>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</si>
  <si>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</si>
  <si>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</si>
  <si>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</si>
  <si>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</si>
  <si>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</si>
  <si>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</si>
  <si>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</si>
  <si>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</si>
  <si>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</si>
  <si>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</si>
  <si>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</si>
  <si>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</si>
  <si>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</si>
  <si>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</si>
  <si>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</si>
  <si>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</si>
  <si>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</si>
  <si>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</si>
  <si>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</si>
  <si>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</si>
  <si>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</si>
  <si>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</si>
  <si>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</si>
  <si>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</si>
  <si>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</si>
  <si>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</si>
  <si>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</si>
  <si>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</si>
  <si>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</si>
  <si>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</si>
  <si>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</si>
  <si>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</si>
  <si>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</si>
  <si>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</si>
  <si>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</si>
  <si>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</si>
  <si>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</si>
  <si>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</si>
  <si>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</si>
  <si>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</si>
  <si>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</si>
  <si>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</si>
  <si>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</si>
  <si>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</si>
  <si>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</si>
  <si>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</si>
  <si>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</si>
  <si>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</si>
  <si>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</si>
  <si>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</si>
  <si>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</si>
  <si>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</si>
  <si>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</si>
  <si>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</si>
  <si>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</si>
  <si>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</si>
  <si>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</si>
  <si>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</si>
  <si>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</si>
  <si>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</si>
  <si>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</si>
  <si>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</si>
  <si>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</si>
  <si>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</si>
  <si>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</si>
  <si>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</si>
  <si>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</si>
  <si>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</si>
  <si>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</si>
  <si>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</si>
  <si>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</si>
  <si>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</si>
  <si>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</si>
  <si>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</si>
  <si>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</si>
  <si>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</si>
  <si>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</si>
  <si>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</si>
  <si>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</si>
  <si>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</si>
  <si>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</si>
  <si>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</si>
  <si>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</si>
  <si>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</si>
  <si>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</si>
  <si>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</si>
  <si>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</si>
  <si>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</si>
  <si>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</si>
  <si>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</si>
  <si>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</si>
  <si>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</si>
  <si>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</si>
  <si>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</si>
  <si>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</si>
  <si>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</si>
  <si>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</si>
  <si>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</si>
  <si>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</si>
  <si>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</si>
  <si>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</si>
  <si>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</si>
  <si>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</si>
  <si>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</si>
  <si>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</si>
  <si>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</si>
  <si>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</si>
  <si>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</si>
  <si>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</si>
  <si>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</si>
  <si>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</si>
  <si>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</si>
  <si>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</si>
  <si>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</si>
  <si>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</si>
  <si>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</si>
  <si>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</si>
  <si>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</si>
  <si>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</si>
  <si>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</si>
  <si>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</si>
  <si>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</si>
  <si>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</si>
  <si>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</si>
  <si>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</si>
  <si>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</si>
  <si>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</si>
  <si>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</si>
  <si>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</si>
  <si>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</si>
  <si>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</si>
  <si>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</si>
  <si>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</si>
  <si>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</si>
  <si>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</si>
  <si>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</si>
  <si>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</si>
  <si>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</si>
  <si>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</si>
  <si>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</si>
  <si>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</si>
  <si>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</si>
  <si>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</si>
  <si>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</si>
  <si>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</si>
  <si>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</si>
  <si>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</si>
  <si>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</si>
  <si>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</si>
  <si>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</si>
  <si>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</si>
  <si>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</si>
  <si>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</si>
  <si>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</si>
  <si>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</si>
  <si>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</si>
  <si>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</si>
  <si>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</si>
  <si>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</si>
  <si>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</si>
  <si>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</si>
  <si>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</si>
  <si>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</si>
  <si>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</si>
  <si>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</si>
  <si>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</si>
  <si>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</si>
  <si>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</si>
  <si>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</si>
  <si>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</si>
  <si>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</si>
  <si>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</si>
  <si>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</si>
  <si>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</si>
  <si>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</si>
  <si>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</si>
  <si>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</si>
  <si>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</si>
  <si>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</si>
  <si>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</si>
  <si>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</si>
  <si>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</si>
  <si>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</si>
  <si>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</si>
  <si>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</si>
  <si>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</si>
  <si>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</si>
  <si>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</si>
  <si>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</si>
  <si>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</si>
  <si>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</si>
  <si>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</si>
  <si>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</si>
  <si>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</si>
  <si>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</si>
  <si>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</si>
  <si>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</si>
  <si>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</si>
  <si>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</si>
  <si>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</si>
  <si>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</si>
  <si>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</si>
  <si>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</si>
  <si>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</si>
  <si>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</si>
  <si>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</si>
  <si>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</si>
  <si>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</si>
  <si>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</si>
  <si>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</si>
  <si>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</si>
  <si>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</si>
  <si>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</si>
  <si>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</si>
  <si>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</si>
  <si>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</si>
  <si>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</si>
  <si>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</si>
  <si>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</si>
  <si>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</si>
  <si>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</si>
  <si>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</si>
  <si>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</si>
  <si>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</si>
  <si>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</si>
  <si>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</si>
  <si>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</si>
  <si>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</si>
  <si>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</si>
  <si>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</si>
  <si>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</si>
  <si>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</si>
  <si>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</si>
  <si>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</si>
  <si>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</si>
  <si>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</si>
  <si>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</si>
  <si>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</si>
  <si>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</si>
  <si>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</si>
  <si>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</si>
  <si>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</si>
  <si>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</si>
  <si>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</si>
  <si>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</si>
  <si>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</si>
  <si>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</si>
  <si>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</si>
  <si>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</si>
  <si>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</si>
  <si>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</si>
  <si>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</si>
  <si>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</si>
  <si>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</si>
  <si>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</si>
  <si>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</si>
  <si>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</si>
  <si>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</si>
  <si>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</si>
  <si>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</si>
  <si>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</si>
  <si>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</si>
  <si>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</si>
  <si>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</si>
  <si>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</si>
  <si>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</si>
  <si>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</si>
  <si>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</si>
  <si>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</si>
  <si>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</si>
  <si>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</si>
  <si>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</si>
  <si>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</si>
  <si>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</si>
  <si>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</si>
  <si>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</si>
  <si>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</si>
  <si>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</si>
  <si>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</si>
  <si>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</si>
  <si>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</si>
  <si>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</si>
  <si>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</si>
  <si>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</si>
  <si>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</si>
  <si>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</si>
  <si>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</si>
  <si>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</si>
  <si>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</si>
  <si>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</si>
  <si>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</si>
  <si>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</si>
  <si>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</si>
  <si>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</si>
  <si>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</si>
  <si>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</si>
  <si>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</si>
  <si>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</si>
  <si>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</si>
  <si>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</si>
  <si>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</si>
  <si>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</si>
  <si>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</si>
  <si>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</si>
  <si>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</si>
  <si>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</si>
  <si>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</si>
  <si>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</si>
  <si>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</si>
  <si>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</si>
  <si>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</si>
  <si>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</si>
  <si>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</si>
  <si>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</si>
  <si>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</si>
  <si>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</si>
  <si>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</si>
  <si>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</si>
  <si>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</si>
  <si>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</si>
  <si>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</si>
  <si>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</si>
  <si>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</si>
  <si>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</si>
  <si>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</si>
  <si>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</si>
  <si>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</si>
  <si>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</si>
  <si>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</si>
  <si>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</si>
  <si>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</si>
  <si>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</si>
  <si>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</si>
  <si>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</si>
  <si>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</si>
  <si>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</si>
  <si>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</si>
  <si>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</si>
  <si>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</si>
  <si>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</si>
  <si>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</si>
  <si>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</si>
  <si>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</si>
  <si>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</si>
  <si>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</si>
  <si>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</si>
  <si>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</si>
  <si>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</si>
  <si>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</si>
  <si>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</si>
  <si>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</si>
  <si>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</si>
  <si>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</si>
  <si>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</si>
  <si>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</si>
  <si>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</si>
  <si>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</si>
  <si>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</si>
  <si>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</si>
  <si>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</si>
  <si>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</si>
  <si>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</si>
  <si>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</si>
  <si>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</si>
  <si>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</si>
  <si>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</si>
  <si>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</si>
  <si>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</si>
  <si>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</si>
  <si>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</si>
  <si>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</si>
  <si>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</si>
  <si>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</si>
  <si>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</si>
  <si>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</si>
  <si>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</si>
  <si>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</si>
  <si>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</si>
  <si>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</si>
  <si>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</si>
  <si>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</si>
  <si>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</si>
  <si>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</si>
  <si>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</si>
  <si>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</si>
  <si>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</si>
  <si>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</si>
  <si>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</si>
  <si>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</si>
  <si>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</si>
  <si>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</si>
  <si>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</si>
  <si>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</si>
  <si>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</si>
  <si>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</si>
  <si>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</si>
  <si>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</si>
  <si>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</si>
  <si>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</si>
  <si>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</si>
  <si>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</si>
  <si>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</si>
  <si>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</si>
  <si>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</si>
  <si>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</si>
  <si>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</si>
  <si>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</si>
  <si>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</si>
  <si>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</si>
  <si>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</si>
  <si>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</si>
  <si>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</si>
  <si>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</si>
  <si>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</si>
  <si>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</si>
  <si>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</si>
  <si>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</si>
  <si>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</si>
  <si>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</si>
  <si>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</si>
  <si>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</si>
  <si>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</si>
  <si>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</si>
  <si>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</si>
  <si>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</si>
  <si>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</si>
  <si>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</si>
  <si>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</si>
  <si>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</si>
  <si>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</si>
  <si>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</si>
  <si>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</si>
  <si>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</si>
  <si>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</si>
  <si>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</si>
  <si>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</si>
  <si>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</si>
  <si>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</si>
  <si>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</si>
  <si>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</si>
  <si>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</si>
  <si>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</si>
  <si>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</si>
  <si>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</si>
  <si>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</si>
  <si>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</si>
  <si>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</si>
  <si>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</si>
  <si>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</si>
  <si>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</si>
  <si>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</si>
  <si>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</si>
  <si>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</si>
  <si>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</si>
  <si>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</si>
  <si>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</si>
  <si>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</si>
  <si>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</si>
  <si>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</si>
  <si>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</si>
  <si>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</si>
  <si>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</si>
  <si>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</si>
  <si>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</si>
  <si>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</si>
  <si>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</si>
  <si>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</si>
  <si>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</si>
  <si>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</si>
  <si>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</si>
  <si>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</si>
  <si>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</si>
  <si>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</si>
  <si>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</si>
  <si>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</si>
  <si>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</si>
  <si>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</si>
  <si>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</si>
  <si>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</si>
  <si>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</si>
  <si>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</si>
  <si>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</si>
  <si>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</si>
  <si>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</si>
  <si>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</si>
  <si>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</si>
  <si>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</si>
  <si>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</si>
  <si>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</si>
  <si>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</si>
  <si>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</si>
  <si>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</si>
  <si>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</si>
  <si>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</si>
  <si>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</si>
  <si>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</si>
  <si>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</si>
  <si>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</si>
  <si>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</si>
  <si>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</si>
  <si>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</si>
  <si>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</si>
  <si>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</si>
  <si>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</si>
  <si>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</si>
  <si>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</si>
  <si>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</si>
  <si>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</si>
  <si>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</si>
  <si>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</si>
  <si>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</si>
  <si>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</si>
  <si>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</si>
  <si>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</si>
  <si>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</si>
  <si>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</si>
  <si>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</si>
  <si>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</si>
  <si>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</si>
  <si>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</si>
  <si>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</si>
  <si>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</si>
  <si>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</si>
  <si>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</si>
  <si>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</si>
  <si>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</si>
  <si>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</si>
  <si>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</si>
  <si>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</si>
  <si>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</si>
  <si>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</si>
  <si>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</si>
  <si>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</si>
  <si>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</si>
  <si>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</si>
  <si>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</si>
  <si>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</si>
  <si>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</si>
  <si>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</si>
  <si>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</si>
  <si>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</si>
  <si>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</si>
  <si>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</si>
  <si>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</si>
  <si>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</si>
  <si>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</si>
  <si>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</si>
  <si>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</si>
  <si>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</si>
  <si>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</si>
  <si>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</si>
  <si>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</si>
  <si>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</si>
  <si>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</si>
  <si>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</si>
  <si>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</si>
  <si>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</si>
  <si>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</si>
  <si>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</si>
  <si>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</si>
  <si>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</si>
  <si>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</si>
  <si>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</si>
  <si>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</si>
  <si>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</si>
  <si>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</si>
  <si>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</si>
  <si>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</si>
  <si>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</si>
  <si>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</si>
  <si>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</si>
  <si>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</si>
  <si>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</si>
  <si>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</si>
  <si>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</si>
  <si>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</si>
  <si>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</si>
  <si>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</si>
  <si>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</si>
  <si>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</si>
  <si>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</si>
  <si>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</si>
  <si>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</si>
  <si>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</si>
  <si>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</si>
  <si>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</si>
  <si>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</si>
  <si>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</si>
  <si>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</si>
  <si>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</si>
  <si>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</si>
  <si>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</si>
  <si>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</si>
  <si>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</si>
  <si>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</si>
  <si>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</si>
  <si>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</si>
  <si>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</si>
  <si>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</si>
  <si>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</si>
  <si>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</si>
  <si>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</si>
  <si>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</si>
  <si>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</si>
  <si>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</si>
  <si>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</si>
  <si>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</si>
  <si>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</si>
  <si>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</si>
  <si>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</si>
  <si>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</si>
  <si>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</si>
  <si>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</si>
  <si>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</si>
  <si>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</si>
  <si>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</si>
  <si>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</si>
  <si>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</si>
  <si>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</si>
  <si>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</si>
  <si>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</si>
  <si>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</si>
  <si>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</si>
  <si>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</si>
  <si>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</si>
  <si>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</si>
  <si>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</si>
  <si>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</si>
  <si>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</si>
  <si>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</si>
  <si>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</si>
  <si>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</si>
  <si>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</si>
  <si>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</si>
  <si>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</si>
  <si>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</si>
  <si>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</si>
  <si>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</si>
  <si>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</si>
  <si>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</si>
  <si>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</si>
  <si>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</si>
  <si>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</si>
  <si>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</si>
  <si>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</si>
  <si>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</si>
  <si>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</si>
  <si>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</si>
  <si>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</si>
  <si>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</si>
  <si>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</si>
  <si>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</si>
  <si>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</si>
  <si>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</si>
  <si>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</si>
  <si>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</si>
  <si>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</si>
  <si>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</si>
  <si>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</si>
  <si>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</si>
  <si>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</si>
  <si>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</si>
  <si>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</si>
  <si>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</si>
  <si>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</si>
  <si>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</si>
  <si>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</si>
  <si>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</si>
  <si>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</si>
  <si>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</si>
  <si>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</si>
  <si>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</si>
  <si>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</si>
  <si>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</si>
  <si>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</si>
  <si>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</si>
  <si>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</si>
  <si>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</si>
  <si>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</si>
  <si>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</si>
  <si>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</si>
  <si>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</si>
  <si>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</si>
  <si>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</si>
  <si>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</si>
  <si>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</si>
  <si>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</si>
  <si>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</si>
  <si>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</si>
  <si>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</si>
  <si>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</si>
  <si>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</si>
  <si>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</si>
  <si>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</si>
  <si>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</si>
  <si>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</si>
  <si>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</si>
  <si>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</si>
  <si>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</si>
  <si>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</si>
  <si>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</si>
  <si>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</si>
  <si>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</si>
  <si>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</si>
  <si>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</si>
  <si>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</si>
  <si>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</si>
  <si>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</si>
  <si>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</si>
  <si>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</si>
  <si>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</si>
  <si>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</si>
  <si>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</si>
  <si>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</si>
  <si>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</si>
  <si>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</si>
  <si>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</si>
  <si>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</si>
  <si>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</si>
  <si>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</si>
  <si>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</si>
  <si>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</si>
  <si>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</si>
  <si>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</si>
  <si>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</si>
  <si>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</si>
  <si>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</si>
  <si>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</si>
  <si>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</si>
  <si>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</si>
  <si>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</si>
  <si>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</si>
  <si>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</si>
  <si>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</si>
  <si>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</si>
  <si>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</si>
  <si>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</si>
  <si>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</si>
  <si>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</si>
  <si>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</si>
  <si>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</si>
  <si>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</si>
  <si>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</si>
  <si>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</si>
  <si>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</si>
  <si>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</si>
  <si>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</si>
  <si>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</si>
  <si>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</si>
  <si>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</si>
  <si>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</si>
  <si>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</si>
  <si>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</si>
  <si>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</si>
  <si>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</si>
  <si>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</si>
  <si>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</si>
  <si>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</si>
  <si>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</si>
  <si>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</si>
  <si>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</si>
  <si>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</si>
  <si>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</si>
  <si>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</si>
  <si>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</si>
  <si>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</si>
  <si>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</si>
  <si>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</si>
  <si>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</si>
  <si>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</si>
  <si>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</si>
  <si>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</si>
  <si>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</si>
  <si>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</si>
  <si>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</si>
  <si>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</si>
  <si>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</si>
  <si>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</si>
  <si>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</si>
  <si>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</si>
  <si>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</si>
  <si>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</si>
  <si>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</si>
  <si>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</si>
  <si>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</si>
  <si>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</si>
  <si>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</si>
  <si>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</si>
  <si>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</si>
  <si>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</si>
  <si>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</si>
  <si>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</si>
  <si>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</si>
  <si>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</si>
  <si>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</si>
  <si>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</si>
  <si>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</si>
  <si>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</si>
  <si>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</si>
  <si>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</si>
  <si>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</si>
  <si>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</si>
  <si>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</si>
  <si>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</si>
  <si>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</si>
  <si>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</si>
  <si>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</si>
  <si>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</si>
  <si>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</si>
  <si>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</si>
  <si>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</si>
  <si>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</si>
  <si>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</si>
  <si>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</si>
  <si>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</si>
  <si>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</si>
  <si>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</si>
  <si>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</si>
  <si>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</si>
  <si>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</si>
  <si>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</si>
  <si>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</si>
  <si>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</si>
  <si>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</si>
  <si>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</si>
  <si>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</si>
  <si>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</si>
  <si>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</si>
  <si>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</si>
  <si>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</si>
  <si>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</si>
  <si>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</si>
  <si>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</si>
  <si>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</si>
  <si>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</si>
  <si>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</si>
  <si>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</si>
  <si>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</si>
  <si>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</si>
  <si>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</si>
  <si>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</si>
  <si>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</si>
  <si>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</si>
  <si>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</si>
  <si>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</si>
  <si>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</si>
  <si>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</si>
  <si>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</si>
  <si>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</si>
  <si>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</si>
  <si>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</si>
  <si>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</si>
  <si>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</si>
  <si>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</si>
  <si>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</si>
  <si>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</si>
  <si>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</si>
  <si>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</si>
  <si>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</si>
  <si>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</si>
  <si>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</si>
  <si>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</si>
  <si>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</si>
  <si>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</si>
  <si>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</si>
  <si>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</si>
  <si>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</si>
  <si>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</si>
  <si>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</si>
  <si>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</si>
  <si>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</si>
  <si>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</si>
  <si>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</si>
  <si>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</si>
  <si>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</si>
  <si>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</si>
  <si>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</si>
  <si>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</si>
  <si>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</si>
  <si>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</si>
  <si>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</si>
  <si>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</si>
  <si>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</si>
  <si>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</si>
  <si>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</si>
  <si>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</si>
  <si>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</si>
  <si>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</si>
  <si>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</si>
  <si>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</si>
  <si>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</si>
  <si>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</si>
  <si>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</si>
  <si>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</si>
  <si>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</si>
  <si>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</si>
  <si>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</si>
  <si>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</si>
  <si>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</si>
  <si>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</si>
  <si>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</si>
  <si>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</si>
  <si>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</si>
  <si>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</si>
  <si>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</si>
  <si>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</si>
  <si>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</si>
  <si>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</si>
  <si>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</si>
  <si>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</si>
  <si>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</si>
  <si>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</si>
  <si>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</si>
  <si>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</si>
  <si>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</si>
  <si>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</si>
  <si>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</si>
  <si>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</si>
  <si>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</si>
  <si>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</si>
  <si>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</si>
  <si>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</si>
  <si>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</si>
  <si>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</si>
  <si>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</si>
  <si>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</si>
  <si>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</si>
  <si>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</si>
  <si>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</si>
  <si>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</si>
  <si>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</si>
  <si>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</si>
  <si>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</si>
  <si>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</si>
  <si>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</si>
  <si>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</si>
  <si>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</si>
  <si>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</si>
  <si>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</si>
  <si>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</si>
  <si>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</si>
  <si>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</si>
  <si>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</si>
  <si>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</si>
  <si>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</si>
  <si>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</si>
  <si>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</si>
  <si>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</si>
  <si>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</si>
  <si>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</si>
  <si>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</si>
  <si>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</si>
  <si>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</si>
  <si>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</si>
  <si>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</si>
  <si>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</si>
  <si>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</si>
  <si>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</si>
  <si>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</si>
  <si>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</si>
  <si>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</si>
  <si>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</si>
  <si>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</si>
  <si>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</si>
  <si>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</si>
  <si>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</si>
  <si>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</si>
  <si>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</si>
  <si>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</si>
  <si>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</si>
  <si>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</si>
  <si>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</si>
  <si>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</si>
  <si>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</si>
  <si>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</si>
  <si>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</si>
  <si>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</si>
  <si>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</si>
  <si>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</si>
  <si>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</si>
  <si>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</si>
  <si>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</si>
  <si>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</si>
  <si>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</si>
  <si>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</si>
  <si>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</si>
  <si>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</si>
  <si>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</si>
  <si>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</si>
  <si>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</si>
  <si>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</si>
  <si>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</si>
  <si>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</si>
  <si>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</si>
  <si>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</si>
  <si>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</si>
  <si>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</si>
  <si>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</si>
  <si>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</si>
  <si>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</si>
  <si>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</si>
  <si>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</si>
  <si>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</si>
  <si>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</si>
  <si>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</si>
  <si>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</si>
  <si>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</si>
  <si>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</si>
  <si>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</si>
  <si>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</si>
  <si>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</si>
  <si>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</si>
  <si>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</si>
  <si>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</si>
  <si>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</si>
  <si>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</si>
  <si>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</si>
  <si>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</si>
  <si>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</si>
  <si>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</si>
  <si>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</si>
  <si>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</si>
  <si>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</si>
  <si>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</si>
  <si>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</si>
  <si>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</si>
  <si>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</si>
  <si>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</si>
  <si>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</si>
  <si>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</si>
  <si>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</si>
  <si>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</si>
  <si>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</si>
  <si>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</si>
  <si>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</si>
  <si>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</si>
  <si>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</si>
  <si>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</si>
  <si>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</si>
  <si>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</si>
  <si>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</si>
  <si>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</si>
  <si>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</si>
  <si>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</si>
  <si>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</si>
  <si>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</si>
  <si>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</si>
  <si>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</si>
  <si>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</si>
  <si>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</si>
  <si>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</si>
  <si>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</si>
  <si>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</si>
  <si>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</si>
  <si>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</si>
  <si>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</si>
  <si>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</si>
  <si>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</si>
  <si>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</si>
  <si>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</si>
  <si>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</si>
  <si>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</si>
  <si>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</si>
  <si>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</si>
  <si>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</si>
  <si>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</si>
  <si>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</si>
  <si>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</si>
  <si>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</si>
  <si>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</si>
  <si>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</si>
  <si>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</si>
  <si>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</si>
  <si>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</si>
  <si>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</si>
  <si>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</si>
  <si>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</si>
  <si>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</si>
  <si>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</si>
  <si>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</si>
  <si>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</si>
  <si>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</si>
  <si>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</si>
  <si>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</si>
  <si>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</si>
  <si>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</si>
  <si>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</si>
  <si>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</si>
  <si>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</si>
  <si>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</si>
  <si>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</si>
  <si>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</si>
  <si>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</si>
  <si>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</si>
  <si>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</si>
  <si>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</si>
  <si>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</si>
  <si>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</si>
  <si>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</si>
  <si>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</si>
  <si>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</si>
  <si>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</si>
  <si>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</si>
  <si>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</si>
  <si>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</si>
  <si>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</si>
  <si>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</si>
  <si>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</si>
  <si>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</si>
  <si>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</si>
  <si>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</si>
  <si>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</si>
  <si>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</si>
  <si>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</si>
  <si>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</si>
  <si>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</si>
  <si>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</si>
  <si>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</si>
  <si>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</si>
  <si>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</si>
  <si>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</si>
  <si>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</si>
  <si>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</si>
  <si>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</si>
  <si>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</si>
  <si>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</si>
  <si>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</si>
  <si>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</si>
  <si>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</si>
  <si>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</si>
  <si>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</si>
  <si>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</si>
  <si>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</si>
  <si>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</si>
  <si>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</si>
  <si>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</si>
  <si>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</si>
  <si>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</si>
  <si>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</si>
  <si>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</si>
  <si>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</si>
  <si>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</si>
  <si>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</si>
  <si>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</si>
  <si>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</si>
  <si>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</si>
  <si>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</si>
  <si>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</si>
  <si>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</si>
  <si>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</si>
  <si>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</si>
  <si>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</si>
  <si>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</si>
  <si>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</si>
  <si>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</si>
  <si>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</si>
  <si>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</si>
  <si>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</si>
  <si>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</si>
  <si>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</si>
  <si>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</si>
  <si>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</si>
  <si>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</si>
  <si>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</si>
  <si>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</si>
  <si>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</si>
  <si>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</si>
  <si>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</si>
  <si>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</si>
  <si>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</si>
  <si>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</si>
  <si>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</si>
  <si>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</si>
  <si>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</si>
  <si>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</si>
  <si>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</si>
  <si>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</si>
  <si>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</si>
  <si>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</si>
  <si>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</si>
  <si>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</si>
  <si>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</si>
  <si>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</si>
  <si>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</si>
  <si>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</si>
  <si>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</si>
  <si>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</si>
  <si>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</si>
  <si>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</si>
  <si>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</si>
  <si>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</si>
  <si>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</si>
  <si>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</si>
  <si>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</si>
  <si>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</si>
  <si>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</si>
  <si>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</si>
  <si>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</si>
  <si>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</si>
  <si>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</si>
  <si>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</si>
  <si>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</si>
  <si>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</si>
  <si>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</si>
  <si>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</si>
  <si>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</si>
  <si>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</si>
  <si>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</si>
  <si>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</si>
  <si>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</si>
  <si>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</si>
  <si>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</si>
  <si>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</si>
  <si>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</si>
  <si>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</si>
  <si>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</si>
  <si>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</si>
  <si>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</si>
  <si>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</si>
  <si>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</si>
  <si>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</si>
  <si>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</si>
  <si>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</si>
  <si>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</si>
  <si>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</si>
  <si>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</si>
  <si>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</si>
  <si>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</si>
  <si>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</si>
  <si>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</si>
  <si>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</si>
  <si>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</si>
  <si>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</si>
  <si>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</si>
  <si>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</si>
  <si>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</si>
  <si>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</si>
  <si>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</si>
  <si>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</si>
  <si>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</si>
  <si>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</si>
  <si>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</si>
  <si>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</si>
  <si>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</si>
  <si>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</si>
  <si>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</si>
  <si>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</si>
  <si>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</si>
  <si>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</si>
  <si>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</si>
  <si>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</si>
  <si>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</si>
  <si>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</si>
  <si>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</si>
  <si>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</si>
  <si>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</si>
  <si>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</si>
  <si>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</si>
  <si>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</si>
  <si>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</si>
  <si>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</si>
  <si>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</si>
  <si>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Naranja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</si>
  <si>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</si>
  <si>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</si>
  <si>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</si>
  <si>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</si>
  <si>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</si>
  <si>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</si>
  <si>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</si>
  <si>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</si>
  <si>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</si>
  <si>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</si>
  <si>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</si>
  <si>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</si>
  <si>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</si>
  <si>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</si>
  <si>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</si>
  <si>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</si>
  <si>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</si>
  <si>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</si>
  <si>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</si>
  <si>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</si>
  <si>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</si>
  <si>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</si>
  <si>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</si>
  <si>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</si>
  <si>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</si>
  <si>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</si>
  <si>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</si>
  <si>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</si>
  <si>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</si>
  <si>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</si>
  <si>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</si>
  <si>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</si>
  <si>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</si>
  <si>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</si>
  <si>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</si>
  <si>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</si>
  <si>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</si>
  <si>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</si>
  <si>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</si>
  <si>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</si>
  <si>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</si>
  <si>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</si>
  <si>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</si>
  <si>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</si>
  <si>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</si>
  <si>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</si>
  <si>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</si>
  <si>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</si>
  <si>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</si>
  <si>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</si>
  <si>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</si>
  <si>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</si>
  <si>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</si>
  <si>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</si>
  <si>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</si>
  <si>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</si>
  <si>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</si>
  <si>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</si>
  <si>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</si>
  <si>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</si>
  <si>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</si>
  <si>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</si>
  <si>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L Color Negro Marca SHEIN</t>
  </si>
  <si>
    <t>Talla M Color Azul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</si>
  <si>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</si>
  <si>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</si>
  <si>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</si>
  <si>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</si>
  <si>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</si>
  <si>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</si>
  <si>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</si>
  <si>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</si>
  <si>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</si>
  <si>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</si>
  <si>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</si>
  <si>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</si>
  <si>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</si>
  <si>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</si>
  <si>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</si>
  <si>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</si>
  <si>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</si>
  <si>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</si>
  <si>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</si>
  <si>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</si>
  <si>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</si>
  <si>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</si>
  <si>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</si>
  <si>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</si>
  <si>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</si>
  <si>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</si>
  <si>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</si>
  <si>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</si>
  <si>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</si>
  <si>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</si>
  <si>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</si>
  <si>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</si>
  <si>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</si>
  <si>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</si>
  <si>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</si>
  <si>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</si>
  <si>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</si>
  <si>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</si>
  <si>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</si>
  <si>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</si>
  <si>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</si>
  <si>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</si>
  <si>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</si>
  <si>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</si>
  <si>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</si>
  <si>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</si>
  <si>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</si>
  <si>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</si>
  <si>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</si>
  <si>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</si>
  <si>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</si>
  <si>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</si>
  <si>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</si>
  <si>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</si>
  <si>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</si>
  <si>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</si>
  <si>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</si>
  <si>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</si>
  <si>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</si>
  <si>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</si>
  <si>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</si>
  <si>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</si>
  <si>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</si>
  <si>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</si>
  <si>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</si>
  <si>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</si>
  <si>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</si>
  <si>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</si>
  <si>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</si>
  <si>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</si>
  <si>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</si>
  <si>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</si>
  <si>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</si>
  <si>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</si>
  <si>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</si>
  <si>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</si>
  <si>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</si>
  <si>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</si>
  <si>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</si>
  <si>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</si>
  <si>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</si>
  <si>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</si>
  <si>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</si>
  <si>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</si>
  <si>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</si>
  <si>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</si>
  <si>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</si>
  <si>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</si>
  <si>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</si>
  <si>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</si>
  <si>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</si>
  <si>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</si>
  <si>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</si>
  <si>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</si>
  <si>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</si>
  <si>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</si>
  <si>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</si>
  <si>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</si>
  <si>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</si>
  <si>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</si>
  <si>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</si>
  <si>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</si>
  <si>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</si>
  <si>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</si>
  <si>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</si>
  <si>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</si>
  <si>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</si>
  <si>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</si>
  <si>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</si>
  <si>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</si>
  <si>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</si>
  <si>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</si>
  <si>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</si>
  <si>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</si>
  <si>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</si>
  <si>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</si>
  <si>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</si>
  <si>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</si>
  <si>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</si>
  <si>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</si>
  <si>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</si>
  <si>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</si>
  <si>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</si>
  <si>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</si>
  <si>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</si>
  <si>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</si>
  <si>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</si>
  <si>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</si>
  <si>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</si>
  <si>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</si>
  <si>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</si>
  <si>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</si>
  <si>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</si>
  <si>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</si>
  <si>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</si>
  <si>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</si>
  <si>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</si>
  <si>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</si>
  <si>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</si>
  <si>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</si>
  <si>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</si>
  <si>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</si>
  <si>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</si>
  <si>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</si>
  <si>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</si>
  <si>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</si>
  <si>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</si>
  <si>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</si>
  <si>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</si>
  <si>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</si>
  <si>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</si>
  <si>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</si>
  <si>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</si>
  <si>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</si>
  <si>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</si>
  <si>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</si>
  <si>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</si>
  <si>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</si>
  <si>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</si>
  <si>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</si>
  <si>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</si>
  <si>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</si>
  <si>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</si>
  <si>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</si>
  <si>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</si>
  <si>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</si>
  <si>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</si>
  <si>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</si>
  <si>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</si>
  <si>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</si>
  <si>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</si>
  <si>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</si>
  <si>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</si>
  <si>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</si>
  <si>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</si>
  <si>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</si>
  <si>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</si>
  <si>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</si>
  <si>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</si>
  <si>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</si>
  <si>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</si>
  <si>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</si>
  <si>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</si>
  <si>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</si>
  <si>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</si>
  <si>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</si>
  <si>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</si>
  <si>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</si>
  <si>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</si>
  <si>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</si>
  <si>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</si>
  <si>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</si>
  <si>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</si>
  <si>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</si>
  <si>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</si>
  <si>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</si>
  <si>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</si>
  <si>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</si>
  <si>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</si>
  <si>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</si>
  <si>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</si>
  <si>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</si>
  <si>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</si>
  <si>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</si>
  <si>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</si>
  <si>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</si>
  <si>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</si>
  <si>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</si>
  <si>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</si>
  <si>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</si>
  <si>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</si>
  <si>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</si>
  <si>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</si>
  <si>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</si>
  <si>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</si>
  <si>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</si>
  <si>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</si>
  <si>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</si>
  <si>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</si>
  <si>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</si>
  <si>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</si>
  <si>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</si>
  <si>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</si>
  <si>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</si>
  <si>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</si>
  <si>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</si>
  <si>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</si>
  <si>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</si>
  <si>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</si>
  <si>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</si>
  <si>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</si>
  <si>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</si>
  <si>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</si>
  <si>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</si>
  <si>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</si>
  <si>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</si>
  <si>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</si>
  <si>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</si>
  <si>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</si>
  <si>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</si>
  <si>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</si>
  <si>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</si>
  <si>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</si>
  <si>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</si>
  <si>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</si>
  <si>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</si>
  <si>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</si>
  <si>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</si>
  <si>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</si>
  <si>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</si>
  <si>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</si>
  <si>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</si>
  <si>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</si>
  <si>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</si>
  <si>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</si>
  <si>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</si>
  <si>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</si>
  <si>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</si>
  <si>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</si>
  <si>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</si>
  <si>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</si>
  <si>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</si>
  <si>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</si>
  <si>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</si>
  <si>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</si>
  <si>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</si>
  <si>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</si>
  <si>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</si>
  <si>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</si>
  <si>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</si>
  <si>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</si>
  <si>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</si>
  <si>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</si>
  <si>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</si>
  <si>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</si>
  <si>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</si>
  <si>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</si>
  <si>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</si>
  <si>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</si>
  <si>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</si>
  <si>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</si>
  <si>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</si>
  <si>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</si>
  <si>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</si>
  <si>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</si>
  <si>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</si>
  <si>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</si>
  <si>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</si>
  <si>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</si>
  <si>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</si>
  <si>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</si>
  <si>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</si>
  <si>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</si>
  <si>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</si>
  <si>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</si>
  <si>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</si>
  <si>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</si>
  <si>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</si>
  <si>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</si>
  <si>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</si>
  <si>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</si>
  <si>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</si>
  <si>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</si>
  <si>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</si>
  <si>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</si>
  <si>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</si>
  <si>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</si>
  <si>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</si>
  <si>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</si>
  <si>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</si>
  <si>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</si>
  <si>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</si>
  <si>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</si>
  <si>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</si>
  <si>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</si>
  <si>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</si>
  <si>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</si>
  <si>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</si>
  <si>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</si>
  <si>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</si>
  <si>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</si>
  <si>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</si>
  <si>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</si>
  <si>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</si>
  <si>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</si>
  <si>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</si>
  <si>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</si>
  <si>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</si>
  <si>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</si>
  <si>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</si>
  <si>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</si>
  <si>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</si>
  <si>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</si>
  <si>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</si>
  <si>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</si>
  <si>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</si>
  <si>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</si>
  <si>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</si>
  <si>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</si>
  <si>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</si>
  <si>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</si>
  <si>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</si>
  <si>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</si>
  <si>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</si>
  <si>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</si>
  <si>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</si>
  <si>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</si>
  <si>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</si>
  <si>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</si>
  <si>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</si>
  <si>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</si>
  <si>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</si>
  <si>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</si>
  <si>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</si>
  <si>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</si>
  <si>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</si>
  <si>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</si>
  <si>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</si>
  <si>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</si>
  <si>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</si>
  <si>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</si>
  <si>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</si>
  <si>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</si>
  <si>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</si>
  <si>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</si>
  <si>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</si>
  <si>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</si>
  <si>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</si>
  <si>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</si>
  <si>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</si>
  <si>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</si>
  <si>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</si>
  <si>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</si>
  <si>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</si>
  <si>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</si>
  <si>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</si>
  <si>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</si>
  <si>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</si>
  <si>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</si>
  <si>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</si>
  <si>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</si>
  <si>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</si>
  <si>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</si>
  <si>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</si>
  <si>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</si>
  <si>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</si>
  <si>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</si>
  <si>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</si>
  <si>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</si>
  <si>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</si>
  <si>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</si>
  <si>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</si>
  <si>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</si>
  <si>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</si>
  <si>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</si>
  <si>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</si>
  <si>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</si>
  <si>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</si>
  <si>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</si>
  <si>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</si>
  <si>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</si>
  <si>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</si>
  <si>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</si>
  <si>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</si>
  <si>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</si>
  <si>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</si>
  <si>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</si>
  <si>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</si>
  <si>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</si>
  <si>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</si>
  <si>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</si>
  <si>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</si>
  <si>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</si>
  <si>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</si>
  <si>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</si>
  <si>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</si>
  <si>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</si>
  <si>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</si>
  <si>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</si>
  <si>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</si>
  <si>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</si>
  <si>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</si>
  <si>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</si>
  <si>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</si>
  <si>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</si>
  <si>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</si>
  <si>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</si>
  <si>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</si>
  <si>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</si>
  <si>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</si>
  <si>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</si>
  <si>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</si>
  <si>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</si>
  <si>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</si>
  <si>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</si>
  <si>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</si>
  <si>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</si>
  <si>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</si>
  <si>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</si>
  <si>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</si>
  <si>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</si>
  <si>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</si>
  <si>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</si>
  <si>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</si>
  <si>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</si>
  <si>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</si>
  <si>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</si>
  <si>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</si>
  <si>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</si>
  <si>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</si>
  <si>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</si>
  <si>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</si>
  <si>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</si>
  <si>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</si>
  <si>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</si>
  <si>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</si>
  <si>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</si>
  <si>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</si>
  <si>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</si>
  <si>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</si>
  <si>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</si>
  <si>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</si>
  <si>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</si>
  <si>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</si>
  <si>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</si>
  <si>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</si>
  <si>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</si>
  <si>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</si>
  <si>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</si>
  <si>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</si>
  <si>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</si>
  <si>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</si>
  <si>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</si>
  <si>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</si>
  <si>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</si>
  <si>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</si>
  <si>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</si>
  <si>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</si>
  <si>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</si>
  <si>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</si>
  <si>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</si>
  <si>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</si>
  <si>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</si>
  <si>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</si>
  <si>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</si>
  <si>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</si>
  <si>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</si>
  <si>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</si>
  <si>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</si>
  <si>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</si>
  <si>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</si>
  <si>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</si>
  <si>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</si>
  <si>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</si>
  <si>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</si>
  <si>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</si>
  <si>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</si>
  <si>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</si>
  <si>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</si>
  <si>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</si>
  <si>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</si>
  <si>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</si>
  <si>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</si>
  <si>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</si>
  <si>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</si>
  <si>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</si>
  <si>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</si>
  <si>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</si>
  <si>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</si>
  <si>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</si>
  <si>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</si>
  <si>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</si>
  <si>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</si>
  <si>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</si>
  <si>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</si>
  <si>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</si>
  <si>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</si>
  <si>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</si>
  <si>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</si>
  <si>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</si>
  <si>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</si>
  <si>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</si>
  <si>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</si>
  <si>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</si>
  <si>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</si>
  <si>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</si>
  <si>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</si>
  <si>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</si>
  <si>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</si>
  <si>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</si>
  <si>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</si>
  <si>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</si>
  <si>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</si>
  <si>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</si>
  <si>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</si>
  <si>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</si>
  <si>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</si>
  <si>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</si>
  <si>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</si>
  <si>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</si>
  <si>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</si>
  <si>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</si>
  <si>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</si>
  <si>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</si>
  <si>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</si>
  <si>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</si>
  <si>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</si>
  <si>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</si>
  <si>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</si>
  <si>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</si>
  <si>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</si>
  <si>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</si>
  <si>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</si>
  <si>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</si>
  <si>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</si>
  <si>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</si>
  <si>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</si>
  <si>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</si>
  <si>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</si>
  <si>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</si>
  <si>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</si>
  <si>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</si>
  <si>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</si>
  <si>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</si>
  <si>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</si>
  <si>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</si>
  <si>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</si>
  <si>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</si>
  <si>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</si>
  <si>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</si>
  <si>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</si>
  <si>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</si>
  <si>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</si>
  <si>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</si>
  <si>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</si>
  <si>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</si>
  <si>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</si>
  <si>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</si>
  <si>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</si>
  <si>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</si>
  <si>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</si>
  <si>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</si>
  <si>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</si>
  <si>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</si>
  <si>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</si>
  <si>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</si>
  <si>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</si>
  <si>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</si>
  <si>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</si>
  <si>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</si>
  <si>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</si>
  <si>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</si>
  <si>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</si>
  <si>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</si>
  <si>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</si>
  <si>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</si>
  <si>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</si>
  <si>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</si>
  <si>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</si>
  <si>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</si>
  <si>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</si>
  <si>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</si>
  <si>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</si>
  <si>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</si>
  <si>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</si>
  <si>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</si>
  <si>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</si>
  <si>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</si>
  <si>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</si>
  <si>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</si>
  <si>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</si>
  <si>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</si>
  <si>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</si>
  <si>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</si>
  <si>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</si>
  <si>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</si>
  <si>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</si>
  <si>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</si>
  <si>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</si>
  <si>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</si>
  <si>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</si>
  <si>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</si>
  <si>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</si>
  <si>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</si>
  <si>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</si>
  <si>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</si>
  <si>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</si>
  <si>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</si>
  <si>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</si>
  <si>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</si>
  <si>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</si>
  <si>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</si>
  <si>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</si>
  <si>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</si>
  <si>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</si>
  <si>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</si>
  <si>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</si>
  <si>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</si>
  <si>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</si>
  <si>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</si>
  <si>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</si>
  <si>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</si>
  <si>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</si>
  <si>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</si>
  <si>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</si>
  <si>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</si>
  <si>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</si>
  <si>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</si>
  <si>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</si>
  <si>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</si>
  <si>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</si>
  <si>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</si>
  <si>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</si>
  <si>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</si>
  <si>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</si>
  <si>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</si>
  <si>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</si>
  <si>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</si>
  <si>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</si>
  <si>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</si>
  <si>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</si>
  <si>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</si>
  <si>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</si>
  <si>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</si>
  <si>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</si>
  <si>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</si>
  <si>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</si>
  <si>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</si>
  <si>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</si>
  <si>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</si>
  <si>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</si>
  <si>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</si>
  <si>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</si>
  <si>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</si>
  <si>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</si>
  <si>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</si>
  <si>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</si>
  <si>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</si>
  <si>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</si>
  <si>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</si>
  <si>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</si>
  <si>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</si>
  <si>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</si>
  <si>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</si>
  <si>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</si>
  <si>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</si>
  <si>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</si>
  <si>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</si>
  <si>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</si>
  <si>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</si>
  <si>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</si>
  <si>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</si>
  <si>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</si>
  <si>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</si>
  <si>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</si>
  <si>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</si>
  <si>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</si>
  <si>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</si>
  <si>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</si>
  <si>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</si>
  <si>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</si>
  <si>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</si>
  <si>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</si>
  <si>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</si>
  <si>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</si>
  <si>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</si>
  <si>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</si>
  <si>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</si>
  <si>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</si>
  <si>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</si>
  <si>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</si>
  <si>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</si>
  <si>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</si>
  <si>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</si>
  <si>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</si>
  <si>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</si>
  <si>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</si>
  <si>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</si>
  <si>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</si>
  <si>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</si>
  <si>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</si>
  <si>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</si>
  <si>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</si>
  <si>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</si>
  <si>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</si>
  <si>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</si>
  <si>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</si>
  <si>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</si>
  <si>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</si>
  <si>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</si>
  <si>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</si>
  <si>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</si>
  <si>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</si>
  <si>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</si>
  <si>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</si>
  <si>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</si>
  <si>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</si>
  <si>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</si>
  <si>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</si>
  <si>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</si>
  <si>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</si>
  <si>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</si>
  <si>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</si>
  <si>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</si>
  <si>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</si>
  <si>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</si>
  <si>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</si>
  <si>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</si>
  <si>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</si>
  <si>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</si>
  <si>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</si>
  <si>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</si>
  <si>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</si>
  <si>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</si>
  <si>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</si>
  <si>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</si>
  <si>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</si>
  <si>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</si>
  <si>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</si>
  <si>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</si>
  <si>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</si>
  <si>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</si>
  <si>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</si>
  <si>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</si>
  <si>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</si>
  <si>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</si>
  <si>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</si>
  <si>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</si>
  <si>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</si>
  <si>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</si>
  <si>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</si>
  <si>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lba</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</si>
  <si>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</si>
  <si>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</si>
  <si>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</si>
  <si>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</si>
  <si>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</si>
  <si>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</si>
  <si>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</si>
  <si>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</si>
  <si>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</si>
  <si>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</si>
  <si>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</si>
  <si>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</si>
  <si>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</si>
  <si>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</si>
  <si>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</si>
  <si>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</si>
  <si>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</si>
  <si>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</si>
  <si>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</si>
  <si>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</si>
  <si>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</si>
  <si>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</si>
  <si>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</si>
  <si>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</si>
  <si>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</si>
  <si>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</si>
  <si>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</si>
  <si>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</si>
  <si>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</si>
  <si>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</si>
  <si>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</si>
  <si>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</si>
  <si>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</si>
  <si>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</si>
  <si>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</si>
  <si>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</si>
  <si>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</si>
  <si>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</si>
  <si>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</si>
  <si>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</si>
  <si>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</si>
  <si>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</si>
  <si>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</si>
  <si>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</si>
  <si>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</si>
  <si>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</si>
  <si>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</si>
  <si>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</si>
  <si>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</si>
  <si>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</si>
  <si>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</si>
  <si>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Set de Splash y crema de Victoria Secret (Original) Strawberries &amp; Champagne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</si>
  <si>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</si>
  <si>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</si>
  <si>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</si>
  <si>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</si>
  <si>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</si>
  <si>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</si>
  <si>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</si>
  <si>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</si>
  <si>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</si>
  <si>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</si>
  <si>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</si>
  <si>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</si>
  <si>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</si>
  <si>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</si>
  <si>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</si>
  <si>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</si>
  <si>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</si>
  <si>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</si>
  <si>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</si>
  <si>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</si>
  <si>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</si>
  <si>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</si>
  <si>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</si>
  <si>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</si>
  <si>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</si>
  <si>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</si>
  <si>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</si>
  <si>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</si>
  <si>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</si>
  <si>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</si>
  <si>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</si>
  <si>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</si>
  <si>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</si>
  <si>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</si>
  <si>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</si>
  <si>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</si>
  <si>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</si>
  <si>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</si>
  <si>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</si>
  <si>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</si>
  <si>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</si>
  <si>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</si>
  <si>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</si>
  <si>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</si>
  <si>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</si>
  <si>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</si>
  <si>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</si>
  <si>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</si>
  <si>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</si>
  <si>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</si>
  <si>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</si>
  <si>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</si>
  <si>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</si>
  <si>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</si>
  <si>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</si>
  <si>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</si>
  <si>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</si>
  <si>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</si>
  <si>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</si>
  <si>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</si>
  <si>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</si>
  <si>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</si>
  <si>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</si>
  <si>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</si>
  <si>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</si>
  <si>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</si>
  <si>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</si>
  <si>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</si>
  <si>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</si>
  <si>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</si>
  <si>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</si>
  <si>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</si>
  <si>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</si>
  <si>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</si>
  <si>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</si>
  <si>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</si>
  <si>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</si>
  <si>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</si>
  <si>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</si>
  <si>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</si>
  <si>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</si>
  <si>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</si>
  <si>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</si>
  <si>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</si>
  <si>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</si>
  <si>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</si>
  <si>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</si>
  <si>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</si>
  <si>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</si>
  <si>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</si>
  <si>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</si>
  <si>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</si>
  <si>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</si>
  <si>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</si>
  <si>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</si>
  <si>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</si>
  <si>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</si>
  <si>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</si>
  <si>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</si>
  <si>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</si>
  <si>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</si>
  <si>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</si>
  <si>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</si>
  <si>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</si>
  <si>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</si>
  <si>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</si>
  <si>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</si>
  <si>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</si>
  <si>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</si>
  <si>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</si>
  <si>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</si>
  <si>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</si>
  <si>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</si>
  <si>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Camiseta acanalada de bajo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</si>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</sst>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1" x14ac:knownFonts="1">
    <font>
      <sz val="10"/>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b/>
      <sz val="14"/>
      <color theme="2" tint="-0.89999084444715716"/>
      <name val="Helvetica Neue"/>
      <family val="2"/>
      <scheme val="minor"/>
    </font>
    <font>
      <sz val="10"/>
      <color rgb="FF000000"/>
      <name val="Tahoma"/>
      <family val="2"/>
    </font>
    <font>
      <b/>
      <sz val="10"/>
      <color rgb="FF000000"/>
      <name val="Tahoma"/>
      <family val="2"/>
    </font>
    <font>
      <i/>
      <sz val="10"/>
      <color indexed="8"/>
      <name val="Helvetica Neue"/>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0"/>
      <name val="Helvetica Neue"/>
      <family val="2"/>
    </font>
    <font>
      <b/>
      <sz val="10"/>
      <color indexed="8"/>
      <name val="Helvetica Neue"/>
      <family val="2"/>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10">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right style="thin">
        <color theme="3" tint="0.79998168889431442"/>
      </right>
      <top/>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7">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0" fontId="4" fillId="0" borderId="0" xfId="0" applyFont="1">
      <alignment vertical="top" wrapText="1"/>
    </xf>
    <xf numFmtId="164" fontId="4" fillId="0" borderId="0" xfId="0" applyNumberFormat="1" applyFont="1">
      <alignment vertical="top" wrapText="1"/>
    </xf>
    <xf numFmtId="164" fontId="0" fillId="0" borderId="0" xfId="0" applyNumberFormat="1">
      <alignment vertical="top" wrapText="1"/>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1" xfId="0" applyNumberFormat="1" applyFont="1" applyFill="1" applyBorder="1" applyAlignment="1">
      <alignment vertical="top"/>
    </xf>
    <xf numFmtId="164" fontId="2" fillId="0" borderId="4" xfId="0" applyNumberFormat="1" applyFont="1" applyBorder="1" applyAlignment="1">
      <alignment vertical="top"/>
    </xf>
    <xf numFmtId="164" fontId="2" fillId="3" borderId="4" xfId="0" applyNumberFormat="1" applyFont="1" applyFill="1" applyBorder="1" applyAlignment="1">
      <alignment vertical="top"/>
    </xf>
    <xf numFmtId="164" fontId="7" fillId="0" borderId="2" xfId="0" applyNumberFormat="1" applyFont="1" applyBorder="1" applyAlignment="1">
      <alignment vertical="top"/>
    </xf>
    <xf numFmtId="0" fontId="4" fillId="5" borderId="0" xfId="0" applyFont="1" applyFill="1">
      <alignment vertical="top" wrapText="1"/>
    </xf>
    <xf numFmtId="0" fontId="0" fillId="5" borderId="0" xfId="0" applyFill="1">
      <alignment vertical="top" wrapText="1"/>
    </xf>
    <xf numFmtId="0" fontId="0" fillId="5" borderId="0" xfId="0" applyNumberFormat="1" applyFill="1">
      <alignment vertical="top" wrapText="1"/>
    </xf>
    <xf numFmtId="164" fontId="0" fillId="5" borderId="0" xfId="0" applyNumberFormat="1" applyFill="1">
      <alignment vertical="top" wrapText="1"/>
    </xf>
    <xf numFmtId="0" fontId="9" fillId="0" borderId="0" xfId="0" applyNumberFormat="1" applyFont="1" applyAlignment="1">
      <alignment vertical="top"/>
    </xf>
    <xf numFmtId="0" fontId="4" fillId="2" borderId="0" xfId="0" applyFont="1" applyFill="1">
      <alignment vertical="top" wrapText="1"/>
    </xf>
    <xf numFmtId="1" fontId="0" fillId="0" borderId="0" xfId="0" applyNumberFormat="1">
      <alignment vertical="top" wrapText="1"/>
    </xf>
    <xf numFmtId="0" fontId="0" fillId="6" borderId="0" xfId="0" applyFill="1">
      <alignment vertical="top" wrapText="1"/>
    </xf>
    <xf numFmtId="0" fontId="0" fillId="0" borderId="5" xfId="0" applyBorder="1">
      <alignment vertical="top" wrapText="1"/>
    </xf>
    <xf numFmtId="16" fontId="4" fillId="0" borderId="5" xfId="0" applyNumberFormat="1" applyFont="1" applyBorder="1">
      <alignment vertical="top" wrapText="1"/>
    </xf>
    <xf numFmtId="16" fontId="0" fillId="0" borderId="5" xfId="0" applyNumberFormat="1" applyBorder="1">
      <alignment vertical="top" wrapText="1"/>
    </xf>
    <xf numFmtId="16" fontId="4" fillId="5" borderId="5" xfId="0" applyNumberFormat="1" applyFont="1" applyFill="1" applyBorder="1">
      <alignment vertical="top" wrapText="1"/>
    </xf>
    <xf numFmtId="16" fontId="2" fillId="0" borderId="6" xfId="0" applyNumberFormat="1" applyFont="1" applyBorder="1">
      <alignment vertical="top" wrapText="1"/>
    </xf>
    <xf numFmtId="16" fontId="0" fillId="5" borderId="5" xfId="0" applyNumberFormat="1" applyFill="1" applyBorder="1">
      <alignment vertical="top" wrapText="1"/>
    </xf>
    <xf numFmtId="16" fontId="4" fillId="0" borderId="5" xfId="0" applyNumberFormat="1" applyFont="1" applyBorder="1" applyAlignment="1">
      <alignment horizontal="right" vertical="top" wrapText="1"/>
    </xf>
    <xf numFmtId="16" fontId="0" fillId="0" borderId="5" xfId="0" applyNumberFormat="1" applyBorder="1" applyAlignment="1">
      <alignment horizontal="right" vertical="top" wrapText="1"/>
    </xf>
    <xf numFmtId="16" fontId="2" fillId="0" borderId="6" xfId="0" applyNumberFormat="1" applyFont="1" applyBorder="1" applyAlignment="1">
      <alignment horizontal="right" vertical="top" wrapText="1"/>
    </xf>
    <xf numFmtId="16" fontId="4" fillId="4" borderId="5" xfId="0" applyNumberFormat="1" applyFont="1" applyFill="1" applyBorder="1" applyAlignment="1">
      <alignment horizontal="right" vertical="top" wrapText="1"/>
    </xf>
    <xf numFmtId="16" fontId="2" fillId="0" borderId="5" xfId="0" applyNumberFormat="1" applyFont="1" applyBorder="1" applyAlignment="1">
      <alignment horizontal="right" vertical="top" wrapText="1"/>
    </xf>
    <xf numFmtId="16" fontId="2" fillId="6" borderId="5" xfId="0" applyNumberFormat="1" applyFont="1" applyFill="1" applyBorder="1" applyAlignment="1">
      <alignment horizontal="right" vertical="top" wrapText="1"/>
    </xf>
    <xf numFmtId="0" fontId="0" fillId="6" borderId="5" xfId="0" applyFill="1" applyBorder="1">
      <alignment vertical="top" wrapText="1"/>
    </xf>
    <xf numFmtId="16" fontId="0" fillId="4" borderId="5" xfId="0" applyNumberFormat="1" applyFill="1" applyBorder="1">
      <alignment vertical="top" wrapText="1"/>
    </xf>
    <xf numFmtId="16" fontId="0" fillId="7" borderId="5" xfId="0" applyNumberFormat="1" applyFill="1" applyBorder="1">
      <alignment vertical="top" wrapText="1"/>
    </xf>
    <xf numFmtId="0" fontId="0" fillId="4" borderId="5" xfId="0" applyFill="1" applyBorder="1">
      <alignment vertical="top" wrapText="1"/>
    </xf>
    <xf numFmtId="16" fontId="0" fillId="4" borderId="5" xfId="0" applyNumberFormat="1" applyFill="1" applyBorder="1" applyAlignment="1">
      <alignment horizontal="right" vertical="top" wrapText="1"/>
    </xf>
    <xf numFmtId="16" fontId="0" fillId="7" borderId="5" xfId="0" applyNumberFormat="1" applyFill="1" applyBorder="1" applyAlignment="1">
      <alignment horizontal="right" vertical="top" wrapText="1"/>
    </xf>
    <xf numFmtId="16" fontId="4" fillId="7" borderId="5" xfId="0" applyNumberFormat="1" applyFont="1" applyFill="1" applyBorder="1" applyAlignment="1">
      <alignment horizontal="right" vertical="top" wrapText="1"/>
    </xf>
    <xf numFmtId="164" fontId="7" fillId="5" borderId="1" xfId="0" applyNumberFormat="1" applyFont="1" applyFill="1" applyBorder="1" applyAlignment="1">
      <alignment vertical="top"/>
    </xf>
    <xf numFmtId="16" fontId="0" fillId="5" borderId="5" xfId="0" applyNumberFormat="1" applyFill="1" applyBorder="1" applyAlignment="1">
      <alignment horizontal="right" vertical="top" wrapText="1"/>
    </xf>
    <xf numFmtId="16" fontId="4" fillId="8" borderId="5" xfId="0" applyNumberFormat="1" applyFont="1" applyFill="1" applyBorder="1" applyAlignment="1">
      <alignment horizontal="right" vertical="top" wrapText="1"/>
    </xf>
    <xf numFmtId="0" fontId="4" fillId="8" borderId="0" xfId="0" applyFont="1" applyFill="1">
      <alignment vertical="top" wrapText="1"/>
    </xf>
    <xf numFmtId="0" fontId="0" fillId="8" borderId="0" xfId="0" applyFill="1">
      <alignment vertical="top" wrapText="1"/>
    </xf>
    <xf numFmtId="164" fontId="7" fillId="8" borderId="1" xfId="0" applyNumberFormat="1" applyFont="1" applyFill="1" applyBorder="1" applyAlignment="1">
      <alignment vertical="top"/>
    </xf>
    <xf numFmtId="0" fontId="0" fillId="8" borderId="0" xfId="0" applyNumberFormat="1" applyFill="1">
      <alignment vertical="top" wrapText="1"/>
    </xf>
    <xf numFmtId="164" fontId="0" fillId="8" borderId="0" xfId="0" applyNumberFormat="1" applyFill="1">
      <alignment vertical="top" wrapText="1"/>
    </xf>
    <xf numFmtId="16" fontId="0" fillId="8" borderId="5" xfId="0" applyNumberFormat="1" applyFill="1" applyBorder="1">
      <alignment vertical="top" wrapText="1"/>
    </xf>
    <xf numFmtId="0" fontId="2" fillId="0" borderId="7" xfId="0" applyFont="1" applyBorder="1">
      <alignment vertical="top" wrapText="1"/>
    </xf>
    <xf numFmtId="164" fontId="7" fillId="0" borderId="0" xfId="0" applyNumberFormat="1" applyFont="1" applyFill="1" applyBorder="1" applyAlignment="1">
      <alignment vertical="top"/>
    </xf>
    <xf numFmtId="0" fontId="5" fillId="4" borderId="0" xfId="0" applyFont="1" applyFill="1">
      <alignment vertical="top" wrapText="1"/>
    </xf>
    <xf numFmtId="164" fontId="0" fillId="4" borderId="0" xfId="0" applyNumberFormat="1" applyFill="1">
      <alignment vertical="top" wrapText="1"/>
    </xf>
    <xf numFmtId="0" fontId="10" fillId="9" borderId="0" xfId="0" applyNumberFormat="1" applyFont="1" applyFill="1" applyAlignment="1">
      <alignment horizontal="center" vertical="top" wrapText="1"/>
    </xf>
    <xf numFmtId="0" fontId="4" fillId="10" borderId="5" xfId="0" applyFont="1" applyFill="1" applyBorder="1" applyAlignment="1">
      <alignment vertical="center" wrapText="1"/>
    </xf>
    <xf numFmtId="0" fontId="4" fillId="10" borderId="0" xfId="0" applyFont="1" applyFill="1" applyAlignment="1">
      <alignment vertical="center" wrapText="1"/>
    </xf>
    <xf numFmtId="0" fontId="4" fillId="10" borderId="0" xfId="0" applyNumberFormat="1" applyFont="1" applyFill="1" applyAlignment="1">
      <alignment vertical="center" wrapText="1"/>
    </xf>
    <xf numFmtId="164" fontId="4" fillId="10" borderId="0" xfId="0" applyNumberFormat="1" applyFont="1" applyFill="1" applyAlignment="1">
      <alignment vertical="center" wrapText="1"/>
    </xf>
    <xf numFmtId="0" fontId="0" fillId="10" borderId="0" xfId="0" applyFill="1" applyAlignment="1">
      <alignment vertical="center" wrapText="1"/>
    </xf>
    <xf numFmtId="164"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left" vertical="center" wrapText="1"/>
    </xf>
    <xf numFmtId="164" fontId="11" fillId="5" borderId="3" xfId="0" applyNumberFormat="1" applyFont="1" applyFill="1" applyBorder="1" applyAlignment="1">
      <alignment horizontal="left" vertical="center" wrapText="1"/>
    </xf>
    <xf numFmtId="166" fontId="11" fillId="5" borderId="3" xfId="0" applyNumberFormat="1" applyFont="1" applyFill="1" applyBorder="1" applyAlignment="1">
      <alignment horizontal="left" vertical="center" wrapText="1"/>
    </xf>
    <xf numFmtId="166" fontId="0" fillId="0" borderId="0" xfId="0" applyNumberFormat="1" applyAlignment="1">
      <alignment vertical="top"/>
    </xf>
    <xf numFmtId="164" fontId="0" fillId="6" borderId="0" xfId="0" applyNumberFormat="1" applyFill="1">
      <alignment vertical="top" wrapText="1"/>
    </xf>
    <xf numFmtId="164" fontId="14" fillId="0" borderId="0" xfId="0" applyNumberFormat="1" applyFont="1">
      <alignment vertical="top" wrapText="1"/>
    </xf>
    <xf numFmtId="0" fontId="4" fillId="0" borderId="0" xfId="0" applyNumberFormat="1" applyFont="1">
      <alignment vertical="top" wrapText="1"/>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8" xfId="0" applyNumberFormat="1" applyFont="1" applyFill="1" applyBorder="1" applyAlignment="1">
      <alignment vertical="top"/>
    </xf>
    <xf numFmtId="0" fontId="0" fillId="0" borderId="0" xfId="0" applyNumberFormat="1" applyFill="1" applyBorder="1">
      <alignment vertical="top" wrapText="1"/>
    </xf>
    <xf numFmtId="0" fontId="15" fillId="11" borderId="1" xfId="0" applyNumberFormat="1" applyFont="1" applyFill="1" applyBorder="1" applyAlignment="1">
      <alignment vertical="top"/>
    </xf>
    <xf numFmtId="164" fontId="15" fillId="11" borderId="1" xfId="0" applyNumberFormat="1" applyFont="1" applyFill="1" applyBorder="1" applyAlignment="1">
      <alignment horizontal="left" vertical="top"/>
    </xf>
    <xf numFmtId="0" fontId="15" fillId="11" borderId="0" xfId="0" applyNumberFormat="1" applyFont="1" applyFill="1" applyBorder="1">
      <alignment vertical="top" wrapText="1"/>
    </xf>
    <xf numFmtId="0" fontId="15" fillId="11" borderId="0" xfId="0" applyFont="1" applyFill="1">
      <alignment vertical="top" wrapText="1"/>
    </xf>
    <xf numFmtId="0" fontId="11" fillId="5" borderId="3" xfId="0" applyNumberFormat="1" applyFont="1" applyFill="1" applyBorder="1" applyAlignment="1">
      <alignment horizontal="left" vertical="center"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9" xfId="0" applyNumberFormat="1" applyFont="1" applyFill="1" applyBorder="1" applyAlignment="1">
      <alignment vertical="top"/>
    </xf>
    <xf numFmtId="49" fontId="7" fillId="11" borderId="9" xfId="0" applyNumberFormat="1" applyFont="1" applyFill="1" applyBorder="1" applyAlignment="1">
      <alignment vertical="top"/>
    </xf>
    <xf numFmtId="164" fontId="16" fillId="11" borderId="9" xfId="0" applyNumberFormat="1" applyFont="1" applyFill="1" applyBorder="1">
      <alignment vertical="top" wrapText="1"/>
    </xf>
    <xf numFmtId="164" fontId="17" fillId="13" borderId="9" xfId="0" applyNumberFormat="1" applyFont="1" applyFill="1" applyBorder="1" applyAlignment="1">
      <alignment horizontal="center" vertical="center"/>
    </xf>
    <xf numFmtId="0" fontId="0" fillId="0" borderId="0" xfId="0" applyNumberFormat="1" applyFill="1" applyAlignment="1">
      <alignment vertical="top"/>
    </xf>
    <xf numFmtId="164" fontId="18" fillId="12" borderId="9" xfId="0" applyNumberFormat="1" applyFont="1" applyFill="1" applyBorder="1" applyAlignment="1">
      <alignment horizontal="center" vertical="center" wrapText="1"/>
    </xf>
    <xf numFmtId="0" fontId="0" fillId="11" borderId="5" xfId="0" applyFill="1" applyBorder="1">
      <alignment vertical="top" wrapText="1"/>
    </xf>
    <xf numFmtId="0" fontId="0" fillId="11" borderId="0" xfId="0" applyFill="1">
      <alignment vertical="top" wrapText="1"/>
    </xf>
    <xf numFmtId="164" fontId="0" fillId="11" borderId="0" xfId="0" applyNumberFormat="1" applyFill="1">
      <alignment vertical="top" wrapText="1"/>
    </xf>
    <xf numFmtId="0" fontId="19" fillId="11" borderId="0" xfId="0" applyNumberFormat="1" applyFont="1" applyFill="1">
      <alignment vertical="top" wrapText="1"/>
    </xf>
    <xf numFmtId="0" fontId="20" fillId="5" borderId="0" xfId="0" applyFont="1" applyFill="1" applyAlignment="1">
      <alignment horizontal="center" vertical="center" wrapText="1"/>
    </xf>
    <xf numFmtId="164" fontId="7" fillId="0" borderId="9" xfId="0" applyNumberFormat="1" applyFont="1" applyBorder="1" applyAlignment="1">
      <alignment vertical="top"/>
    </xf>
    <xf numFmtId="0" fontId="7" fillId="0" borderId="9" xfId="0" applyNumberFormat="1" applyFont="1" applyBorder="1" applyAlignment="1">
      <alignment vertical="top"/>
    </xf>
    <xf numFmtId="164" fontId="7" fillId="0" borderId="0" xfId="0" applyNumberFormat="1" applyFont="1" applyBorder="1" applyAlignment="1">
      <alignment vertical="top"/>
    </xf>
    <xf numFmtId="164" fontId="7" fillId="0" borderId="9" xfId="0" applyNumberFormat="1" applyFont="1" applyFill="1" applyBorder="1" applyAlignment="1">
      <alignment horizontal="left" vertical="top"/>
    </xf>
    <xf numFmtId="16" fontId="0" fillId="0" borderId="0" xfId="0" applyNumberFormat="1">
      <alignment vertical="top" wrapText="1"/>
    </xf>
    <xf numFmtId="0" fontId="10" fillId="9" borderId="0" xfId="0" applyFont="1" applyFill="1" applyAlignment="1">
      <alignment horizontal="center" vertical="top" wrapText="1"/>
    </xf>
    <xf numFmtId="0" fontId="10" fillId="9" borderId="0" xfId="0" applyNumberFormat="1" applyFont="1" applyFill="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4">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38.jpeg"/><Relationship Id="rId21" Type="http://schemas.openxmlformats.org/officeDocument/2006/relationships/image" Target="../media/image942.jpeg"/><Relationship Id="rId324" Type="http://schemas.openxmlformats.org/officeDocument/2006/relationships/image" Target="../media/image1127.jpeg"/><Relationship Id="rId531" Type="http://schemas.openxmlformats.org/officeDocument/2006/relationships/image" Target="../media/image550.jpeg"/><Relationship Id="rId629" Type="http://schemas.openxmlformats.org/officeDocument/2006/relationships/image" Target="../media/image1328.jpeg"/><Relationship Id="rId170" Type="http://schemas.openxmlformats.org/officeDocument/2006/relationships/image" Target="../media/image1044.png"/><Relationship Id="rId268" Type="http://schemas.openxmlformats.org/officeDocument/2006/relationships/image" Target="../media/image1083.png"/><Relationship Id="rId475" Type="http://schemas.openxmlformats.org/officeDocument/2006/relationships/image" Target="../media/image1228.jpeg"/><Relationship Id="rId682" Type="http://schemas.openxmlformats.org/officeDocument/2006/relationships/image" Target="../media/image1366.jpeg"/><Relationship Id="rId32" Type="http://schemas.openxmlformats.org/officeDocument/2006/relationships/image" Target="../media/image953.jpeg"/><Relationship Id="rId128" Type="http://schemas.openxmlformats.org/officeDocument/2006/relationships/image" Target="../media/image132.jpeg"/><Relationship Id="rId335" Type="http://schemas.openxmlformats.org/officeDocument/2006/relationships/image" Target="../media/image1136.jpeg"/><Relationship Id="rId542" Type="http://schemas.openxmlformats.org/officeDocument/2006/relationships/image" Target="../media/image563.jpeg"/><Relationship Id="rId181" Type="http://schemas.openxmlformats.org/officeDocument/2006/relationships/image" Target="../media/image1053.jpeg"/><Relationship Id="rId402" Type="http://schemas.openxmlformats.org/officeDocument/2006/relationships/image" Target="../media/image1179.jpeg"/><Relationship Id="rId279" Type="http://schemas.openxmlformats.org/officeDocument/2006/relationships/image" Target="../media/image1094.png"/><Relationship Id="rId486" Type="http://schemas.openxmlformats.org/officeDocument/2006/relationships/image" Target="../media/image502.jpeg"/><Relationship Id="rId693" Type="http://schemas.openxmlformats.org/officeDocument/2006/relationships/image" Target="../media/image757.jpeg"/><Relationship Id="rId707" Type="http://schemas.openxmlformats.org/officeDocument/2006/relationships/image" Target="../media/image1388.jpeg"/><Relationship Id="rId43" Type="http://schemas.openxmlformats.org/officeDocument/2006/relationships/image" Target="../media/image959.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2.jpeg"/><Relationship Id="rId760" Type="http://schemas.openxmlformats.org/officeDocument/2006/relationships/image" Target="../media/image1431.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1.jpeg"/><Relationship Id="rId620" Type="http://schemas.openxmlformats.org/officeDocument/2006/relationships/image" Target="../media/image664.jpeg"/><Relationship Id="rId718" Type="http://schemas.openxmlformats.org/officeDocument/2006/relationships/image" Target="../media/image1397.jpeg"/><Relationship Id="rId357" Type="http://schemas.openxmlformats.org/officeDocument/2006/relationships/image" Target="../media/image1154.jpeg"/><Relationship Id="rId54" Type="http://schemas.openxmlformats.org/officeDocument/2006/relationships/image" Target="../media/image969.jpeg"/><Relationship Id="rId217" Type="http://schemas.openxmlformats.org/officeDocument/2006/relationships/image" Target="../media/image221.jpeg"/><Relationship Id="rId564" Type="http://schemas.openxmlformats.org/officeDocument/2006/relationships/image" Target="../media/image1281.jpeg"/><Relationship Id="rId771" Type="http://schemas.openxmlformats.org/officeDocument/2006/relationships/image" Target="../media/image868.jpeg"/><Relationship Id="rId424" Type="http://schemas.openxmlformats.org/officeDocument/2006/relationships/image" Target="../media/image1196.jpeg"/><Relationship Id="rId631" Type="http://schemas.openxmlformats.org/officeDocument/2006/relationships/image" Target="../media/image1330.jpeg"/><Relationship Id="rId729" Type="http://schemas.openxmlformats.org/officeDocument/2006/relationships/image" Target="../media/image1406.jpeg"/><Relationship Id="rId270" Type="http://schemas.openxmlformats.org/officeDocument/2006/relationships/image" Target="../media/image1085.jpeg"/><Relationship Id="rId65" Type="http://schemas.openxmlformats.org/officeDocument/2006/relationships/image" Target="../media/image980.jpeg"/><Relationship Id="rId130" Type="http://schemas.openxmlformats.org/officeDocument/2006/relationships/image" Target="../media/image134.jpeg"/><Relationship Id="rId368" Type="http://schemas.openxmlformats.org/officeDocument/2006/relationships/image" Target="../media/image1161.jpeg"/><Relationship Id="rId575" Type="http://schemas.openxmlformats.org/officeDocument/2006/relationships/image" Target="../media/image603.jpeg"/><Relationship Id="rId782" Type="http://schemas.openxmlformats.org/officeDocument/2006/relationships/image" Target="../media/image1448.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39.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0.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1.jpeg"/><Relationship Id="rId793" Type="http://schemas.openxmlformats.org/officeDocument/2006/relationships/image" Target="../media/image898.jpeg"/><Relationship Id="rId807" Type="http://schemas.openxmlformats.org/officeDocument/2006/relationships/image" Target="../media/image1466.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07.jpeg"/><Relationship Id="rId653" Type="http://schemas.openxmlformats.org/officeDocument/2006/relationships/image" Target="../media/image704.jpeg"/><Relationship Id="rId292" Type="http://schemas.openxmlformats.org/officeDocument/2006/relationships/image" Target="../media/image1101.jpeg"/><Relationship Id="rId306" Type="http://schemas.openxmlformats.org/officeDocument/2006/relationships/image" Target="../media/image1112.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0.jpeg"/><Relationship Id="rId720" Type="http://schemas.openxmlformats.org/officeDocument/2006/relationships/image" Target="../media/image1399.jpeg"/><Relationship Id="rId152" Type="http://schemas.openxmlformats.org/officeDocument/2006/relationships/image" Target="../media/image1034.jpeg"/><Relationship Id="rId457" Type="http://schemas.openxmlformats.org/officeDocument/2006/relationships/image" Target="../media/image1216.jpeg"/><Relationship Id="rId664" Type="http://schemas.openxmlformats.org/officeDocument/2006/relationships/image" Target="../media/image1353.jpeg"/><Relationship Id="rId14" Type="http://schemas.openxmlformats.org/officeDocument/2006/relationships/image" Target="../media/image15.jpeg"/><Relationship Id="rId317" Type="http://schemas.openxmlformats.org/officeDocument/2006/relationships/image" Target="../media/image1121.jpeg"/><Relationship Id="rId524" Type="http://schemas.openxmlformats.org/officeDocument/2006/relationships/image" Target="../media/image1255.jpeg"/><Relationship Id="rId731" Type="http://schemas.openxmlformats.org/officeDocument/2006/relationships/image" Target="../media/image1408.jpeg"/><Relationship Id="rId98" Type="http://schemas.openxmlformats.org/officeDocument/2006/relationships/image" Target="../media/image1005.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4.jpeg"/><Relationship Id="rId468" Type="http://schemas.openxmlformats.org/officeDocument/2006/relationships/image" Target="../media/image1222.jpeg"/><Relationship Id="rId675" Type="http://schemas.openxmlformats.org/officeDocument/2006/relationships/image" Target="../media/image1360.jpeg"/><Relationship Id="rId25" Type="http://schemas.openxmlformats.org/officeDocument/2006/relationships/image" Target="../media/image946.jpeg"/><Relationship Id="rId328" Type="http://schemas.openxmlformats.org/officeDocument/2006/relationships/image" Target="../media/image334.jpeg"/><Relationship Id="rId535" Type="http://schemas.openxmlformats.org/officeDocument/2006/relationships/image" Target="../media/image1261.jpeg"/><Relationship Id="rId742" Type="http://schemas.openxmlformats.org/officeDocument/2006/relationships/image" Target="../media/image1418.jpeg"/><Relationship Id="rId174" Type="http://schemas.openxmlformats.org/officeDocument/2006/relationships/image" Target="../media/image1047.jpeg"/><Relationship Id="rId381" Type="http://schemas.openxmlformats.org/officeDocument/2006/relationships/image" Target="../media/image388.jpeg"/><Relationship Id="rId602" Type="http://schemas.openxmlformats.org/officeDocument/2006/relationships/image" Target="../media/image1315.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0.jpeg"/><Relationship Id="rId36" Type="http://schemas.openxmlformats.org/officeDocument/2006/relationships/image" Target="../media/image955.jpeg"/><Relationship Id="rId339" Type="http://schemas.openxmlformats.org/officeDocument/2006/relationships/image" Target="../media/image1140.jpeg"/><Relationship Id="rId546" Type="http://schemas.openxmlformats.org/officeDocument/2006/relationships/image" Target="../media/image1267.jpeg"/><Relationship Id="rId753" Type="http://schemas.openxmlformats.org/officeDocument/2006/relationships/image" Target="../media/image1427.jpeg"/><Relationship Id="rId101" Type="http://schemas.openxmlformats.org/officeDocument/2006/relationships/image" Target="../media/image1008.jpeg"/><Relationship Id="rId185" Type="http://schemas.openxmlformats.org/officeDocument/2006/relationships/image" Target="../media/image1057.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19.jpeg"/><Relationship Id="rId697" Type="http://schemas.openxmlformats.org/officeDocument/2006/relationships/image" Target="../media/image1379.jpeg"/><Relationship Id="rId252" Type="http://schemas.openxmlformats.org/officeDocument/2006/relationships/image" Target="../media/image1075.jpeg"/><Relationship Id="rId47" Type="http://schemas.openxmlformats.org/officeDocument/2006/relationships/image" Target="../media/image962.jpeg"/><Relationship Id="rId112" Type="http://schemas.openxmlformats.org/officeDocument/2006/relationships/image" Target="../media/image1017.jpeg"/><Relationship Id="rId557" Type="http://schemas.openxmlformats.org/officeDocument/2006/relationships/image" Target="../media/image1276.jpeg"/><Relationship Id="rId764" Type="http://schemas.openxmlformats.org/officeDocument/2006/relationships/image" Target="../media/image1434.jpeg"/><Relationship Id="rId196" Type="http://schemas.openxmlformats.org/officeDocument/2006/relationships/image" Target="../media/image200.jpeg"/><Relationship Id="rId417" Type="http://schemas.openxmlformats.org/officeDocument/2006/relationships/image" Target="../media/image1190.jpeg"/><Relationship Id="rId624" Type="http://schemas.openxmlformats.org/officeDocument/2006/relationships/image" Target="../media/image1326.jpeg"/><Relationship Id="rId263" Type="http://schemas.openxmlformats.org/officeDocument/2006/relationships/image" Target="../media/image269.jpeg"/><Relationship Id="rId470" Type="http://schemas.openxmlformats.org/officeDocument/2006/relationships/image" Target="../media/image1224.jpeg"/><Relationship Id="rId58" Type="http://schemas.openxmlformats.org/officeDocument/2006/relationships/image" Target="../media/image973.jpeg"/><Relationship Id="rId123" Type="http://schemas.openxmlformats.org/officeDocument/2006/relationships/image" Target="../media/image127.jpeg"/><Relationship Id="rId330" Type="http://schemas.openxmlformats.org/officeDocument/2006/relationships/image" Target="../media/image1131.jpeg"/><Relationship Id="rId568" Type="http://schemas.openxmlformats.org/officeDocument/2006/relationships/image" Target="../media/image1285.jpeg"/><Relationship Id="rId775" Type="http://schemas.openxmlformats.org/officeDocument/2006/relationships/image" Target="../media/image1443.jpeg"/><Relationship Id="rId428" Type="http://schemas.openxmlformats.org/officeDocument/2006/relationships/image" Target="../media/image440.jpeg"/><Relationship Id="rId635" Type="http://schemas.openxmlformats.org/officeDocument/2006/relationships/image" Target="../media/image1333.jpeg"/><Relationship Id="rId274" Type="http://schemas.openxmlformats.org/officeDocument/2006/relationships/image" Target="../media/image1089.png"/><Relationship Id="rId481" Type="http://schemas.openxmlformats.org/officeDocument/2006/relationships/image" Target="../media/image1231.jpeg"/><Relationship Id="rId702" Type="http://schemas.openxmlformats.org/officeDocument/2006/relationships/image" Target="../media/image1383.jpeg"/><Relationship Id="rId69" Type="http://schemas.openxmlformats.org/officeDocument/2006/relationships/image" Target="../media/image984.jpeg"/><Relationship Id="rId134" Type="http://schemas.openxmlformats.org/officeDocument/2006/relationships/image" Target="../media/image138.jpeg"/><Relationship Id="rId579" Type="http://schemas.openxmlformats.org/officeDocument/2006/relationships/image" Target="../media/image1295.jpeg"/><Relationship Id="rId786" Type="http://schemas.openxmlformats.org/officeDocument/2006/relationships/image" Target="../media/image1452.jpeg"/><Relationship Id="rId341" Type="http://schemas.openxmlformats.org/officeDocument/2006/relationships/image" Target="../media/image1142.jpeg"/><Relationship Id="rId439" Type="http://schemas.openxmlformats.org/officeDocument/2006/relationships/image" Target="../media/image1203.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5.jpeg"/><Relationship Id="rId492" Type="http://schemas.openxmlformats.org/officeDocument/2006/relationships/image" Target="../media/image1238.jpeg"/><Relationship Id="rId713" Type="http://schemas.openxmlformats.org/officeDocument/2006/relationships/image" Target="../media/image782.jpeg"/><Relationship Id="rId797" Type="http://schemas.openxmlformats.org/officeDocument/2006/relationships/image" Target="../media/image902.jpeg"/><Relationship Id="rId145" Type="http://schemas.openxmlformats.org/officeDocument/2006/relationships/image" Target="../media/image1028.jpeg"/><Relationship Id="rId352" Type="http://schemas.openxmlformats.org/officeDocument/2006/relationships/image" Target="../media/image1149.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4.jpeg"/><Relationship Id="rId517" Type="http://schemas.openxmlformats.org/officeDocument/2006/relationships/image" Target="../media/image1250.jpeg"/><Relationship Id="rId724" Type="http://schemas.openxmlformats.org/officeDocument/2006/relationships/image" Target="../media/image1403.jpeg"/><Relationship Id="rId60" Type="http://schemas.openxmlformats.org/officeDocument/2006/relationships/image" Target="../media/image975.jpeg"/><Relationship Id="rId156" Type="http://schemas.openxmlformats.org/officeDocument/2006/relationships/image" Target="../media/image1037.png"/><Relationship Id="rId363" Type="http://schemas.openxmlformats.org/officeDocument/2006/relationships/image" Target="../media/image1157.jpeg"/><Relationship Id="rId570" Type="http://schemas.openxmlformats.org/officeDocument/2006/relationships/image" Target="../media/image1287.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55.jpeg"/><Relationship Id="rId18" Type="http://schemas.openxmlformats.org/officeDocument/2006/relationships/image" Target="../media/image939.jpeg"/><Relationship Id="rId528" Type="http://schemas.openxmlformats.org/officeDocument/2006/relationships/image" Target="../media/image1258.jpeg"/><Relationship Id="rId735" Type="http://schemas.openxmlformats.org/officeDocument/2006/relationships/image" Target="../media/image1412.jpeg"/><Relationship Id="rId167" Type="http://schemas.openxmlformats.org/officeDocument/2006/relationships/image" Target="../media/image171.jpeg"/><Relationship Id="rId374" Type="http://schemas.openxmlformats.org/officeDocument/2006/relationships/image" Target="../media/image1165.jpeg"/><Relationship Id="rId581" Type="http://schemas.openxmlformats.org/officeDocument/2006/relationships/image" Target="../media/image1297.jpeg"/><Relationship Id="rId71" Type="http://schemas.openxmlformats.org/officeDocument/2006/relationships/image" Target="../media/image986.jpeg"/><Relationship Id="rId234" Type="http://schemas.openxmlformats.org/officeDocument/2006/relationships/image" Target="../media/image240.jpeg"/><Relationship Id="rId679" Type="http://schemas.openxmlformats.org/officeDocument/2006/relationships/image" Target="../media/image1363.jpeg"/><Relationship Id="rId802" Type="http://schemas.openxmlformats.org/officeDocument/2006/relationships/image" Target="../media/image1461.jpeg"/><Relationship Id="rId2" Type="http://schemas.openxmlformats.org/officeDocument/2006/relationships/image" Target="../media/image928.jpeg"/><Relationship Id="rId29" Type="http://schemas.openxmlformats.org/officeDocument/2006/relationships/image" Target="../media/image950.jpeg"/><Relationship Id="rId441" Type="http://schemas.openxmlformats.org/officeDocument/2006/relationships/image" Target="../media/image1204.jpeg"/><Relationship Id="rId539" Type="http://schemas.openxmlformats.org/officeDocument/2006/relationships/image" Target="../media/image560.jpeg"/><Relationship Id="rId746" Type="http://schemas.openxmlformats.org/officeDocument/2006/relationships/image" Target="../media/image1421.jpeg"/><Relationship Id="rId178" Type="http://schemas.openxmlformats.org/officeDocument/2006/relationships/image" Target="../media/image1050.jpeg"/><Relationship Id="rId301" Type="http://schemas.openxmlformats.org/officeDocument/2006/relationships/image" Target="../media/image1108.jpeg"/><Relationship Id="rId82" Type="http://schemas.openxmlformats.org/officeDocument/2006/relationships/image" Target="../media/image994.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19.jpeg"/><Relationship Id="rId245" Type="http://schemas.openxmlformats.org/officeDocument/2006/relationships/image" Target="../media/image1068.jpeg"/><Relationship Id="rId452" Type="http://schemas.openxmlformats.org/officeDocument/2006/relationships/image" Target="../media/image1213.jpeg"/><Relationship Id="rId105" Type="http://schemas.openxmlformats.org/officeDocument/2006/relationships/image" Target="../media/image109.jpeg"/><Relationship Id="rId312" Type="http://schemas.openxmlformats.org/officeDocument/2006/relationships/image" Target="../media/image1117.jpeg"/><Relationship Id="rId757" Type="http://schemas.openxmlformats.org/officeDocument/2006/relationships/image" Target="../media/image846.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2.jpeg"/><Relationship Id="rId256" Type="http://schemas.openxmlformats.org/officeDocument/2006/relationships/image" Target="../media/image1079.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1.jpeg"/><Relationship Id="rId323" Type="http://schemas.openxmlformats.org/officeDocument/2006/relationships/image" Target="../media/image1126.jpeg"/><Relationship Id="rId530" Type="http://schemas.openxmlformats.org/officeDocument/2006/relationships/image" Target="../media/image549.jpeg"/><Relationship Id="rId768" Type="http://schemas.openxmlformats.org/officeDocument/2006/relationships/image" Target="../media/image1437.jpeg"/><Relationship Id="rId20" Type="http://schemas.openxmlformats.org/officeDocument/2006/relationships/image" Target="../media/image941.jpeg"/><Relationship Id="rId628" Type="http://schemas.openxmlformats.org/officeDocument/2006/relationships/image" Target="../media/image1327.jpeg"/><Relationship Id="rId267" Type="http://schemas.openxmlformats.org/officeDocument/2006/relationships/image" Target="../media/image1082.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65.jpeg"/><Relationship Id="rId779" Type="http://schemas.openxmlformats.org/officeDocument/2006/relationships/image" Target="../media/image882.jpeg"/><Relationship Id="rId31" Type="http://schemas.openxmlformats.org/officeDocument/2006/relationships/image" Target="../media/image952.jpeg"/><Relationship Id="rId334" Type="http://schemas.openxmlformats.org/officeDocument/2006/relationships/image" Target="../media/image1135.jpeg"/><Relationship Id="rId541" Type="http://schemas.openxmlformats.org/officeDocument/2006/relationships/image" Target="../media/image1265.jpeg"/><Relationship Id="rId639" Type="http://schemas.openxmlformats.org/officeDocument/2006/relationships/image" Target="../media/image1336.jpeg"/><Relationship Id="rId180" Type="http://schemas.openxmlformats.org/officeDocument/2006/relationships/image" Target="../media/image1052.jpeg"/><Relationship Id="rId278" Type="http://schemas.openxmlformats.org/officeDocument/2006/relationships/image" Target="../media/image1093.jpeg"/><Relationship Id="rId401" Type="http://schemas.openxmlformats.org/officeDocument/2006/relationships/image" Target="../media/image1178.jpeg"/><Relationship Id="rId485" Type="http://schemas.openxmlformats.org/officeDocument/2006/relationships/image" Target="../media/image1233.jpeg"/><Relationship Id="rId692" Type="http://schemas.openxmlformats.org/officeDocument/2006/relationships/image" Target="../media/image1375.jpeg"/><Relationship Id="rId706" Type="http://schemas.openxmlformats.org/officeDocument/2006/relationships/image" Target="../media/image1387.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5.jpeg"/><Relationship Id="rId552" Type="http://schemas.openxmlformats.org/officeDocument/2006/relationships/image" Target="../media/image1271.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86.jpeg"/><Relationship Id="rId289" Type="http://schemas.openxmlformats.org/officeDocument/2006/relationships/image" Target="../media/image1099.jpeg"/><Relationship Id="rId496" Type="http://schemas.openxmlformats.org/officeDocument/2006/relationships/image" Target="../media/image512.jpeg"/><Relationship Id="rId717" Type="http://schemas.openxmlformats.org/officeDocument/2006/relationships/image" Target="../media/image1396.jpeg"/><Relationship Id="rId53" Type="http://schemas.openxmlformats.org/officeDocument/2006/relationships/image" Target="../media/image968.jpeg"/><Relationship Id="rId149" Type="http://schemas.openxmlformats.org/officeDocument/2006/relationships/image" Target="../media/image1031.jpeg"/><Relationship Id="rId356" Type="http://schemas.openxmlformats.org/officeDocument/2006/relationships/image" Target="../media/image1153.jpeg"/><Relationship Id="rId563" Type="http://schemas.openxmlformats.org/officeDocument/2006/relationships/image" Target="../media/image1280.jpeg"/><Relationship Id="rId770" Type="http://schemas.openxmlformats.org/officeDocument/2006/relationships/image" Target="../media/image1439.jpeg"/><Relationship Id="rId216" Type="http://schemas.openxmlformats.org/officeDocument/2006/relationships/image" Target="../media/image220.jpeg"/><Relationship Id="rId423" Type="http://schemas.openxmlformats.org/officeDocument/2006/relationships/image" Target="../media/image1195.jpeg"/><Relationship Id="rId630" Type="http://schemas.openxmlformats.org/officeDocument/2006/relationships/image" Target="../media/image1329.jpeg"/><Relationship Id="rId728" Type="http://schemas.openxmlformats.org/officeDocument/2006/relationships/image" Target="../media/image801.jpeg"/><Relationship Id="rId64" Type="http://schemas.openxmlformats.org/officeDocument/2006/relationships/image" Target="../media/image979.jpeg"/><Relationship Id="rId367" Type="http://schemas.openxmlformats.org/officeDocument/2006/relationships/image" Target="../media/image1160.jpeg"/><Relationship Id="rId574" Type="http://schemas.openxmlformats.org/officeDocument/2006/relationships/image" Target="../media/image1291.jpeg"/><Relationship Id="rId227" Type="http://schemas.openxmlformats.org/officeDocument/2006/relationships/image" Target="../media/image1062.jpeg"/><Relationship Id="rId781" Type="http://schemas.openxmlformats.org/officeDocument/2006/relationships/image" Target="../media/image1447.jpeg"/><Relationship Id="rId434" Type="http://schemas.openxmlformats.org/officeDocument/2006/relationships/image" Target="../media/image446.jpeg"/><Relationship Id="rId641" Type="http://schemas.openxmlformats.org/officeDocument/2006/relationships/image" Target="../media/image1338.jpeg"/><Relationship Id="rId739" Type="http://schemas.openxmlformats.org/officeDocument/2006/relationships/image" Target="../media/image819.jpeg"/><Relationship Id="rId280" Type="http://schemas.openxmlformats.org/officeDocument/2006/relationships/image" Target="../media/image286.jpeg"/><Relationship Id="rId501" Type="http://schemas.openxmlformats.org/officeDocument/2006/relationships/image" Target="../media/image1243.jpeg"/><Relationship Id="rId75" Type="http://schemas.openxmlformats.org/officeDocument/2006/relationships/image" Target="../media/image989.jpeg"/><Relationship Id="rId140" Type="http://schemas.openxmlformats.org/officeDocument/2006/relationships/image" Target="../media/image144.jpeg"/><Relationship Id="rId378" Type="http://schemas.openxmlformats.org/officeDocument/2006/relationships/image" Target="../media/image1167.jpeg"/><Relationship Id="rId585" Type="http://schemas.openxmlformats.org/officeDocument/2006/relationships/image" Target="../media/image1300.jpeg"/><Relationship Id="rId792" Type="http://schemas.openxmlformats.org/officeDocument/2006/relationships/image" Target="../media/image1458.jpeg"/><Relationship Id="rId806" Type="http://schemas.openxmlformats.org/officeDocument/2006/relationships/image" Target="../media/image1465.jpeg"/><Relationship Id="rId6" Type="http://schemas.openxmlformats.org/officeDocument/2006/relationships/image" Target="../media/image931.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4.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76.jpeg"/><Relationship Id="rId708" Type="http://schemas.openxmlformats.org/officeDocument/2006/relationships/image" Target="../media/image777.jpeg"/><Relationship Id="rId291" Type="http://schemas.openxmlformats.org/officeDocument/2006/relationships/image" Target="../media/image297.jpeg"/><Relationship Id="rId305" Type="http://schemas.openxmlformats.org/officeDocument/2006/relationships/image" Target="../media/image1111.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0.jpeg"/><Relationship Id="rId86" Type="http://schemas.openxmlformats.org/officeDocument/2006/relationships/image" Target="../media/image89.jpg"/><Relationship Id="rId151" Type="http://schemas.openxmlformats.org/officeDocument/2006/relationships/image" Target="../media/image1033.jpeg"/><Relationship Id="rId389" Type="http://schemas.openxmlformats.org/officeDocument/2006/relationships/image" Target="../media/image1173.jpeg"/><Relationship Id="rId554" Type="http://schemas.openxmlformats.org/officeDocument/2006/relationships/image" Target="../media/image1273.jpeg"/><Relationship Id="rId596" Type="http://schemas.openxmlformats.org/officeDocument/2006/relationships/image" Target="../media/image629.jpeg"/><Relationship Id="rId761" Type="http://schemas.openxmlformats.org/officeDocument/2006/relationships/image" Target="../media/image1432.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2.jpeg"/><Relationship Id="rId414" Type="http://schemas.openxmlformats.org/officeDocument/2006/relationships/image" Target="../media/image1187.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4.jpeg"/><Relationship Id="rId260" Type="http://schemas.openxmlformats.org/officeDocument/2006/relationships/image" Target="../media/image266.jpeg"/><Relationship Id="rId316" Type="http://schemas.openxmlformats.org/officeDocument/2006/relationships/image" Target="../media/image1120.jpeg"/><Relationship Id="rId523" Type="http://schemas.openxmlformats.org/officeDocument/2006/relationships/image" Target="../media/image542.jpeg"/><Relationship Id="rId719" Type="http://schemas.openxmlformats.org/officeDocument/2006/relationships/image" Target="../media/image1398.jpeg"/><Relationship Id="rId55" Type="http://schemas.openxmlformats.org/officeDocument/2006/relationships/image" Target="../media/image970.jpeg"/><Relationship Id="rId97" Type="http://schemas.openxmlformats.org/officeDocument/2006/relationships/image" Target="../media/image1004.jpeg"/><Relationship Id="rId120" Type="http://schemas.openxmlformats.org/officeDocument/2006/relationships/image" Target="../media/image1023.jpeg"/><Relationship Id="rId358" Type="http://schemas.openxmlformats.org/officeDocument/2006/relationships/image" Target="../media/image365.jpeg"/><Relationship Id="rId565" Type="http://schemas.openxmlformats.org/officeDocument/2006/relationships/image" Target="../media/image1282.jpeg"/><Relationship Id="rId730" Type="http://schemas.openxmlformats.org/officeDocument/2006/relationships/image" Target="../media/image1407.jpeg"/><Relationship Id="rId772" Type="http://schemas.openxmlformats.org/officeDocument/2006/relationships/image" Target="../media/image1440.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1.jpeg"/><Relationship Id="rId632" Type="http://schemas.openxmlformats.org/officeDocument/2006/relationships/image" Target="../media/image1331.jpeg"/><Relationship Id="rId271" Type="http://schemas.openxmlformats.org/officeDocument/2006/relationships/image" Target="../media/image1086.jpeg"/><Relationship Id="rId674" Type="http://schemas.openxmlformats.org/officeDocument/2006/relationships/image" Target="../media/image1359.jpeg"/><Relationship Id="rId24" Type="http://schemas.openxmlformats.org/officeDocument/2006/relationships/image" Target="../media/image945.jpeg"/><Relationship Id="rId66" Type="http://schemas.openxmlformats.org/officeDocument/2006/relationships/image" Target="../media/image981.jpeg"/><Relationship Id="rId131" Type="http://schemas.openxmlformats.org/officeDocument/2006/relationships/image" Target="../media/image135.jpeg"/><Relationship Id="rId327" Type="http://schemas.openxmlformats.org/officeDocument/2006/relationships/image" Target="../media/image1129.jpeg"/><Relationship Id="rId369" Type="http://schemas.openxmlformats.org/officeDocument/2006/relationships/image" Target="../media/image1162.jpeg"/><Relationship Id="rId534" Type="http://schemas.openxmlformats.org/officeDocument/2006/relationships/image" Target="../media/image553.jpeg"/><Relationship Id="rId576" Type="http://schemas.openxmlformats.org/officeDocument/2006/relationships/image" Target="../media/image1292.jpeg"/><Relationship Id="rId741" Type="http://schemas.openxmlformats.org/officeDocument/2006/relationships/image" Target="../media/image1417.jpeg"/><Relationship Id="rId783" Type="http://schemas.openxmlformats.org/officeDocument/2006/relationships/image" Target="../media/image1449.jpeg"/><Relationship Id="rId173" Type="http://schemas.openxmlformats.org/officeDocument/2006/relationships/image" Target="../media/image1046.jpeg"/><Relationship Id="rId229" Type="http://schemas.openxmlformats.org/officeDocument/2006/relationships/image" Target="../media/image1063.jpeg"/><Relationship Id="rId380" Type="http://schemas.openxmlformats.org/officeDocument/2006/relationships/image" Target="../media/image1168.jpeg"/><Relationship Id="rId436" Type="http://schemas.openxmlformats.org/officeDocument/2006/relationships/image" Target="../media/image448.jpeg"/><Relationship Id="rId601" Type="http://schemas.openxmlformats.org/officeDocument/2006/relationships/image" Target="../media/image1314.jpeg"/><Relationship Id="rId643" Type="http://schemas.openxmlformats.org/officeDocument/2006/relationships/image" Target="../media/image1340.jpeg"/><Relationship Id="rId240" Type="http://schemas.openxmlformats.org/officeDocument/2006/relationships/image" Target="../media/image246.png"/><Relationship Id="rId478" Type="http://schemas.openxmlformats.org/officeDocument/2006/relationships/image" Target="../media/image1230.jpeg"/><Relationship Id="rId685" Type="http://schemas.openxmlformats.org/officeDocument/2006/relationships/image" Target="../media/image1369.jpeg"/><Relationship Id="rId35" Type="http://schemas.openxmlformats.org/officeDocument/2006/relationships/image" Target="../media/image954.jpeg"/><Relationship Id="rId77" Type="http://schemas.openxmlformats.org/officeDocument/2006/relationships/image" Target="../media/image991.jpeg"/><Relationship Id="rId100" Type="http://schemas.openxmlformats.org/officeDocument/2006/relationships/image" Target="../media/image1007.jpeg"/><Relationship Id="rId282" Type="http://schemas.openxmlformats.org/officeDocument/2006/relationships/image" Target="../media/image288.jpeg"/><Relationship Id="rId338" Type="http://schemas.openxmlformats.org/officeDocument/2006/relationships/image" Target="../media/image1139.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2.jpeg"/><Relationship Id="rId710" Type="http://schemas.openxmlformats.org/officeDocument/2006/relationships/image" Target="../media/image1390.jpeg"/><Relationship Id="rId752" Type="http://schemas.openxmlformats.org/officeDocument/2006/relationships/image" Target="../media/image842.jpeg"/><Relationship Id="rId808" Type="http://schemas.openxmlformats.org/officeDocument/2006/relationships/image" Target="../media/image1467.jpeg"/><Relationship Id="rId8" Type="http://schemas.openxmlformats.org/officeDocument/2006/relationships/image" Target="../media/image932.jpeg"/><Relationship Id="rId142" Type="http://schemas.openxmlformats.org/officeDocument/2006/relationships/image" Target="../media/image146.jpeg"/><Relationship Id="rId184" Type="http://schemas.openxmlformats.org/officeDocument/2006/relationships/image" Target="../media/image1056.jpeg"/><Relationship Id="rId391" Type="http://schemas.openxmlformats.org/officeDocument/2006/relationships/image" Target="../media/image400.jpeg"/><Relationship Id="rId405" Type="http://schemas.openxmlformats.org/officeDocument/2006/relationships/image" Target="../media/image1181.jpeg"/><Relationship Id="rId447" Type="http://schemas.openxmlformats.org/officeDocument/2006/relationships/image" Target="../media/image1208.jpeg"/><Relationship Id="rId612" Type="http://schemas.openxmlformats.org/officeDocument/2006/relationships/image" Target="../media/image1318.jpeg"/><Relationship Id="rId794" Type="http://schemas.openxmlformats.org/officeDocument/2006/relationships/image" Target="../media/image899.jpeg"/><Relationship Id="rId251" Type="http://schemas.openxmlformats.org/officeDocument/2006/relationships/image" Target="../media/image1074.jpeg"/><Relationship Id="rId489" Type="http://schemas.openxmlformats.org/officeDocument/2006/relationships/image" Target="../media/image1236.jpeg"/><Relationship Id="rId654" Type="http://schemas.openxmlformats.org/officeDocument/2006/relationships/image" Target="../media/image705.jpeg"/><Relationship Id="rId696" Type="http://schemas.openxmlformats.org/officeDocument/2006/relationships/image" Target="../media/image1378.jpeg"/><Relationship Id="rId46" Type="http://schemas.openxmlformats.org/officeDocument/2006/relationships/image" Target="../media/image961.jpeg"/><Relationship Id="rId293" Type="http://schemas.openxmlformats.org/officeDocument/2006/relationships/image" Target="../media/image1102.jpeg"/><Relationship Id="rId307" Type="http://schemas.openxmlformats.org/officeDocument/2006/relationships/image" Target="../media/image1113.jpeg"/><Relationship Id="rId349" Type="http://schemas.openxmlformats.org/officeDocument/2006/relationships/image" Target="../media/image1146.jpeg"/><Relationship Id="rId514" Type="http://schemas.openxmlformats.org/officeDocument/2006/relationships/image" Target="../media/image531.jpeg"/><Relationship Id="rId556" Type="http://schemas.openxmlformats.org/officeDocument/2006/relationships/image" Target="../media/image1275.jpeg"/><Relationship Id="rId721" Type="http://schemas.openxmlformats.org/officeDocument/2006/relationships/image" Target="../media/image1400.jpeg"/><Relationship Id="rId763" Type="http://schemas.openxmlformats.org/officeDocument/2006/relationships/image" Target="../media/image854.jpeg"/><Relationship Id="rId88" Type="http://schemas.openxmlformats.org/officeDocument/2006/relationships/image" Target="../media/image998.jpeg"/><Relationship Id="rId111" Type="http://schemas.openxmlformats.org/officeDocument/2006/relationships/image" Target="../media/image1016.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5.jpeg"/><Relationship Id="rId416" Type="http://schemas.openxmlformats.org/officeDocument/2006/relationships/image" Target="../media/image1189.jpeg"/><Relationship Id="rId598" Type="http://schemas.openxmlformats.org/officeDocument/2006/relationships/image" Target="../media/image1311.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5.jpeg"/><Relationship Id="rId665" Type="http://schemas.openxmlformats.org/officeDocument/2006/relationships/image" Target="../media/image1354.jpeg"/><Relationship Id="rId15" Type="http://schemas.openxmlformats.org/officeDocument/2006/relationships/image" Target="../media/image937.jpeg"/><Relationship Id="rId57" Type="http://schemas.openxmlformats.org/officeDocument/2006/relationships/image" Target="../media/image972.jpeg"/><Relationship Id="rId262" Type="http://schemas.openxmlformats.org/officeDocument/2006/relationships/image" Target="../media/image268.jpeg"/><Relationship Id="rId318" Type="http://schemas.openxmlformats.org/officeDocument/2006/relationships/image" Target="../media/image1122.jpeg"/><Relationship Id="rId525" Type="http://schemas.openxmlformats.org/officeDocument/2006/relationships/image" Target="../media/image1256.jpeg"/><Relationship Id="rId567" Type="http://schemas.openxmlformats.org/officeDocument/2006/relationships/image" Target="../media/image1284.jpeg"/><Relationship Id="rId732" Type="http://schemas.openxmlformats.org/officeDocument/2006/relationships/image" Target="../media/image1409.jpeg"/><Relationship Id="rId99" Type="http://schemas.openxmlformats.org/officeDocument/2006/relationships/image" Target="../media/image1006.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3.jpeg"/><Relationship Id="rId774" Type="http://schemas.openxmlformats.org/officeDocument/2006/relationships/image" Target="../media/image1442.jpeg"/><Relationship Id="rId427" Type="http://schemas.openxmlformats.org/officeDocument/2006/relationships/image" Target="../media/image439.jpeg"/><Relationship Id="rId469" Type="http://schemas.openxmlformats.org/officeDocument/2006/relationships/image" Target="../media/image1223.jpeg"/><Relationship Id="rId634" Type="http://schemas.openxmlformats.org/officeDocument/2006/relationships/image" Target="../media/image1332.jpeg"/><Relationship Id="rId676" Type="http://schemas.openxmlformats.org/officeDocument/2006/relationships/image" Target="../media/image1361.jpeg"/><Relationship Id="rId26" Type="http://schemas.openxmlformats.org/officeDocument/2006/relationships/image" Target="../media/image947.jpeg"/><Relationship Id="rId231" Type="http://schemas.openxmlformats.org/officeDocument/2006/relationships/image" Target="../media/image237.png"/><Relationship Id="rId273" Type="http://schemas.openxmlformats.org/officeDocument/2006/relationships/image" Target="../media/image1088.jpeg"/><Relationship Id="rId329" Type="http://schemas.openxmlformats.org/officeDocument/2006/relationships/image" Target="../media/image1130.jpeg"/><Relationship Id="rId480" Type="http://schemas.openxmlformats.org/officeDocument/2006/relationships/image" Target="../media/image496.jpeg"/><Relationship Id="rId536" Type="http://schemas.openxmlformats.org/officeDocument/2006/relationships/image" Target="../media/image1262.jpeg"/><Relationship Id="rId701" Type="http://schemas.openxmlformats.org/officeDocument/2006/relationships/image" Target="../media/image1382.jpeg"/><Relationship Id="rId68" Type="http://schemas.openxmlformats.org/officeDocument/2006/relationships/image" Target="../media/image983.jpeg"/><Relationship Id="rId133" Type="http://schemas.openxmlformats.org/officeDocument/2006/relationships/image" Target="../media/image137.jpeg"/><Relationship Id="rId175" Type="http://schemas.openxmlformats.org/officeDocument/2006/relationships/image" Target="../media/image1048.png"/><Relationship Id="rId340" Type="http://schemas.openxmlformats.org/officeDocument/2006/relationships/image" Target="../media/image1141.jpeg"/><Relationship Id="rId578" Type="http://schemas.openxmlformats.org/officeDocument/2006/relationships/image" Target="../media/image1294.jpeg"/><Relationship Id="rId743" Type="http://schemas.openxmlformats.org/officeDocument/2006/relationships/image" Target="../media/image1419.jpeg"/><Relationship Id="rId785" Type="http://schemas.openxmlformats.org/officeDocument/2006/relationships/image" Target="../media/image1451.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2.jpeg"/><Relationship Id="rId603" Type="http://schemas.openxmlformats.org/officeDocument/2006/relationships/image" Target="../media/image1316.jpeg"/><Relationship Id="rId645" Type="http://schemas.openxmlformats.org/officeDocument/2006/relationships/image" Target="../media/image1341.jpeg"/><Relationship Id="rId687" Type="http://schemas.openxmlformats.org/officeDocument/2006/relationships/image" Target="../media/image1371.jpeg"/><Relationship Id="rId810" Type="http://schemas.openxmlformats.org/officeDocument/2006/relationships/image" Target="../media/image916.jpeg"/><Relationship Id="rId242" Type="http://schemas.openxmlformats.org/officeDocument/2006/relationships/image" Target="../media/image1065.png"/><Relationship Id="rId284" Type="http://schemas.openxmlformats.org/officeDocument/2006/relationships/image" Target="../media/image1096.jpeg"/><Relationship Id="rId491" Type="http://schemas.openxmlformats.org/officeDocument/2006/relationships/image" Target="../media/image1237.jpeg"/><Relationship Id="rId505" Type="http://schemas.openxmlformats.org/officeDocument/2006/relationships/image" Target="../media/image1244.jpeg"/><Relationship Id="rId712" Type="http://schemas.openxmlformats.org/officeDocument/2006/relationships/image" Target="../media/image1392.jpeg"/><Relationship Id="rId37" Type="http://schemas.openxmlformats.org/officeDocument/2006/relationships/image" Target="../media/image956.jpeg"/><Relationship Id="rId79" Type="http://schemas.openxmlformats.org/officeDocument/2006/relationships/image" Target="../media/image992.jpeg"/><Relationship Id="rId102" Type="http://schemas.openxmlformats.org/officeDocument/2006/relationships/image" Target="../media/image1009.jpeg"/><Relationship Id="rId144" Type="http://schemas.openxmlformats.org/officeDocument/2006/relationships/image" Target="../media/image1027.jpeg"/><Relationship Id="rId547" Type="http://schemas.openxmlformats.org/officeDocument/2006/relationships/image" Target="../media/image1268.jpeg"/><Relationship Id="rId589" Type="http://schemas.openxmlformats.org/officeDocument/2006/relationships/image" Target="../media/image1304.jpeg"/><Relationship Id="rId754" Type="http://schemas.openxmlformats.org/officeDocument/2006/relationships/image" Target="../media/image1428.jpeg"/><Relationship Id="rId796" Type="http://schemas.openxmlformats.org/officeDocument/2006/relationships/image" Target="../media/image1459.jpeg"/><Relationship Id="rId90" Type="http://schemas.openxmlformats.org/officeDocument/2006/relationships/image" Target="../media/image1000.jpeg"/><Relationship Id="rId186" Type="http://schemas.openxmlformats.org/officeDocument/2006/relationships/image" Target="../media/image1058.jpeg"/><Relationship Id="rId351" Type="http://schemas.openxmlformats.org/officeDocument/2006/relationships/image" Target="../media/image1148.jpeg"/><Relationship Id="rId393" Type="http://schemas.openxmlformats.org/officeDocument/2006/relationships/image" Target="../media/image402.jpeg"/><Relationship Id="rId407" Type="http://schemas.openxmlformats.org/officeDocument/2006/relationships/image" Target="../media/image1182.jpeg"/><Relationship Id="rId449" Type="http://schemas.openxmlformats.org/officeDocument/2006/relationships/image" Target="../media/image1210.jpeg"/><Relationship Id="rId614" Type="http://schemas.openxmlformats.org/officeDocument/2006/relationships/image" Target="../media/image1320.jpeg"/><Relationship Id="rId656" Type="http://schemas.openxmlformats.org/officeDocument/2006/relationships/image" Target="../media/image1348.jpeg"/><Relationship Id="rId211" Type="http://schemas.openxmlformats.org/officeDocument/2006/relationships/image" Target="../media/image215.jpeg"/><Relationship Id="rId253" Type="http://schemas.openxmlformats.org/officeDocument/2006/relationships/image" Target="../media/image1076.jpeg"/><Relationship Id="rId295" Type="http://schemas.openxmlformats.org/officeDocument/2006/relationships/image" Target="../media/image1103.jpeg"/><Relationship Id="rId309" Type="http://schemas.openxmlformats.org/officeDocument/2006/relationships/image" Target="../media/image1115.jpeg"/><Relationship Id="rId460" Type="http://schemas.openxmlformats.org/officeDocument/2006/relationships/image" Target="../media/image1218.jpeg"/><Relationship Id="rId516" Type="http://schemas.openxmlformats.org/officeDocument/2006/relationships/image" Target="../media/image1249.jpeg"/><Relationship Id="rId698" Type="http://schemas.openxmlformats.org/officeDocument/2006/relationships/image" Target="../media/image766.jpeg"/><Relationship Id="rId48" Type="http://schemas.openxmlformats.org/officeDocument/2006/relationships/image" Target="../media/image963.jpeg"/><Relationship Id="rId113" Type="http://schemas.openxmlformats.org/officeDocument/2006/relationships/image" Target="../media/image1018.jpeg"/><Relationship Id="rId320" Type="http://schemas.openxmlformats.org/officeDocument/2006/relationships/image" Target="../media/image1124.jpeg"/><Relationship Id="rId558" Type="http://schemas.openxmlformats.org/officeDocument/2006/relationships/image" Target="../media/image1277.jpeg"/><Relationship Id="rId723" Type="http://schemas.openxmlformats.org/officeDocument/2006/relationships/image" Target="../media/image1402.jpeg"/><Relationship Id="rId765" Type="http://schemas.openxmlformats.org/officeDocument/2006/relationships/image" Target="../media/image858.jpeg"/><Relationship Id="rId155" Type="http://schemas.openxmlformats.org/officeDocument/2006/relationships/image" Target="../media/image1036.jpeg"/><Relationship Id="rId197" Type="http://schemas.openxmlformats.org/officeDocument/2006/relationships/image" Target="../media/image201.jpeg"/><Relationship Id="rId362" Type="http://schemas.openxmlformats.org/officeDocument/2006/relationships/image" Target="../media/image1156.jpeg"/><Relationship Id="rId418" Type="http://schemas.openxmlformats.org/officeDocument/2006/relationships/image" Target="../media/image1191.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1.jpeg"/><Relationship Id="rId471" Type="http://schemas.openxmlformats.org/officeDocument/2006/relationships/image" Target="../media/image1225.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4.jpeg"/><Relationship Id="rId124" Type="http://schemas.openxmlformats.org/officeDocument/2006/relationships/image" Target="../media/image128.png"/><Relationship Id="rId527" Type="http://schemas.openxmlformats.org/officeDocument/2006/relationships/image" Target="../media/image1257.jpeg"/><Relationship Id="rId569" Type="http://schemas.openxmlformats.org/officeDocument/2006/relationships/image" Target="../media/image1286.jpeg"/><Relationship Id="rId734" Type="http://schemas.openxmlformats.org/officeDocument/2006/relationships/image" Target="../media/image1411.jpeg"/><Relationship Id="rId776" Type="http://schemas.openxmlformats.org/officeDocument/2006/relationships/image" Target="../media/image874.jpeg"/><Relationship Id="rId70" Type="http://schemas.openxmlformats.org/officeDocument/2006/relationships/image" Target="../media/image985.jpeg"/><Relationship Id="rId166" Type="http://schemas.openxmlformats.org/officeDocument/2006/relationships/image" Target="../media/image170.jpeg"/><Relationship Id="rId331" Type="http://schemas.openxmlformats.org/officeDocument/2006/relationships/image" Target="../media/image1132.jpeg"/><Relationship Id="rId373" Type="http://schemas.openxmlformats.org/officeDocument/2006/relationships/image" Target="../media/image1164.jpeg"/><Relationship Id="rId429" Type="http://schemas.openxmlformats.org/officeDocument/2006/relationships/image" Target="../media/image1198.jpeg"/><Relationship Id="rId580" Type="http://schemas.openxmlformats.org/officeDocument/2006/relationships/image" Target="../media/image1296.jpeg"/><Relationship Id="rId636" Type="http://schemas.openxmlformats.org/officeDocument/2006/relationships/image" Target="../media/image1334.jpeg"/><Relationship Id="rId801" Type="http://schemas.openxmlformats.org/officeDocument/2006/relationships/image" Target="../media/image1460.jpeg"/><Relationship Id="rId1" Type="http://schemas.openxmlformats.org/officeDocument/2006/relationships/image" Target="../media/image927.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49.jpeg"/><Relationship Id="rId275" Type="http://schemas.openxmlformats.org/officeDocument/2006/relationships/image" Target="../media/image1090.png"/><Relationship Id="rId300" Type="http://schemas.openxmlformats.org/officeDocument/2006/relationships/image" Target="../media/image1107.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4.jpeg"/><Relationship Id="rId745" Type="http://schemas.openxmlformats.org/officeDocument/2006/relationships/image" Target="../media/image829.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49.png"/><Relationship Id="rId342" Type="http://schemas.openxmlformats.org/officeDocument/2006/relationships/image" Target="../media/image1143.jpeg"/><Relationship Id="rId384" Type="http://schemas.openxmlformats.org/officeDocument/2006/relationships/image" Target="../media/image1170.jpeg"/><Relationship Id="rId591" Type="http://schemas.openxmlformats.org/officeDocument/2006/relationships/image" Target="../media/image1306.jpeg"/><Relationship Id="rId605" Type="http://schemas.openxmlformats.org/officeDocument/2006/relationships/image" Target="../media/image642.jpeg"/><Relationship Id="rId787" Type="http://schemas.openxmlformats.org/officeDocument/2006/relationships/image" Target="../media/image1453.jpeg"/><Relationship Id="rId812" Type="http://schemas.openxmlformats.org/officeDocument/2006/relationships/image" Target="../media/image1470.jpeg"/><Relationship Id="rId202" Type="http://schemas.openxmlformats.org/officeDocument/2006/relationships/image" Target="../media/image206.jpeg"/><Relationship Id="rId244" Type="http://schemas.openxmlformats.org/officeDocument/2006/relationships/image" Target="../media/image1067.jpeg"/><Relationship Id="rId647" Type="http://schemas.openxmlformats.org/officeDocument/2006/relationships/image" Target="../media/image1342.jpeg"/><Relationship Id="rId689" Type="http://schemas.openxmlformats.org/officeDocument/2006/relationships/image" Target="../media/image749.jpeg"/><Relationship Id="rId39" Type="http://schemas.openxmlformats.org/officeDocument/2006/relationships/image" Target="../media/image42.jpeg"/><Relationship Id="rId286" Type="http://schemas.openxmlformats.org/officeDocument/2006/relationships/image" Target="../media/image1097.jpeg"/><Relationship Id="rId451" Type="http://schemas.openxmlformats.org/officeDocument/2006/relationships/image" Target="../media/image1212.jpeg"/><Relationship Id="rId493" Type="http://schemas.openxmlformats.org/officeDocument/2006/relationships/image" Target="../media/image1239.jpeg"/><Relationship Id="rId507" Type="http://schemas.openxmlformats.org/officeDocument/2006/relationships/image" Target="../media/image1246.jpeg"/><Relationship Id="rId549" Type="http://schemas.openxmlformats.org/officeDocument/2006/relationships/image" Target="../media/image1269.jpeg"/><Relationship Id="rId714" Type="http://schemas.openxmlformats.org/officeDocument/2006/relationships/image" Target="../media/image1393.jpeg"/><Relationship Id="rId756" Type="http://schemas.openxmlformats.org/officeDocument/2006/relationships/image" Target="../media/image845.jpeg"/><Relationship Id="rId50" Type="http://schemas.openxmlformats.org/officeDocument/2006/relationships/image" Target="../media/image965.jpeg"/><Relationship Id="rId104" Type="http://schemas.openxmlformats.org/officeDocument/2006/relationships/image" Target="../media/image108.jpeg"/><Relationship Id="rId146" Type="http://schemas.openxmlformats.org/officeDocument/2006/relationships/image" Target="../media/image1029.jpeg"/><Relationship Id="rId188" Type="http://schemas.openxmlformats.org/officeDocument/2006/relationships/image" Target="../media/image1060.jpeg"/><Relationship Id="rId311" Type="http://schemas.openxmlformats.org/officeDocument/2006/relationships/image" Target="../media/image1116.jpeg"/><Relationship Id="rId353" Type="http://schemas.openxmlformats.org/officeDocument/2006/relationships/image" Target="../media/image1150.jpeg"/><Relationship Id="rId395" Type="http://schemas.openxmlformats.org/officeDocument/2006/relationships/image" Target="../media/image404.jpeg"/><Relationship Id="rId409" Type="http://schemas.openxmlformats.org/officeDocument/2006/relationships/image" Target="../media/image1184.jpeg"/><Relationship Id="rId560" Type="http://schemas.openxmlformats.org/officeDocument/2006/relationships/image" Target="../media/image1279.jpeg"/><Relationship Id="rId798" Type="http://schemas.openxmlformats.org/officeDocument/2006/relationships/image" Target="../media/image903.jpeg"/><Relationship Id="rId92" Type="http://schemas.openxmlformats.org/officeDocument/2006/relationships/image" Target="../media/image1002.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49.jpeg"/><Relationship Id="rId255" Type="http://schemas.openxmlformats.org/officeDocument/2006/relationships/image" Target="../media/image1078.jpeg"/><Relationship Id="rId297" Type="http://schemas.openxmlformats.org/officeDocument/2006/relationships/image" Target="../media/image1105.jpeg"/><Relationship Id="rId462" Type="http://schemas.openxmlformats.org/officeDocument/2006/relationships/image" Target="../media/image477.jpeg"/><Relationship Id="rId518" Type="http://schemas.openxmlformats.org/officeDocument/2006/relationships/image" Target="../media/image1251.jpeg"/><Relationship Id="rId725" Type="http://schemas.openxmlformats.org/officeDocument/2006/relationships/image" Target="../media/image1404.jpeg"/><Relationship Id="rId115" Type="http://schemas.openxmlformats.org/officeDocument/2006/relationships/image" Target="../media/image1020.jpeg"/><Relationship Id="rId157" Type="http://schemas.openxmlformats.org/officeDocument/2006/relationships/image" Target="../media/image1038.png"/><Relationship Id="rId322" Type="http://schemas.openxmlformats.org/officeDocument/2006/relationships/image" Target="../media/image1125.jpeg"/><Relationship Id="rId364" Type="http://schemas.openxmlformats.org/officeDocument/2006/relationships/image" Target="../media/image371.jpeg"/><Relationship Id="rId767" Type="http://schemas.openxmlformats.org/officeDocument/2006/relationships/image" Target="../media/image1436.jpeg"/><Relationship Id="rId61" Type="http://schemas.openxmlformats.org/officeDocument/2006/relationships/image" Target="../media/image976.jpeg"/><Relationship Id="rId199" Type="http://schemas.openxmlformats.org/officeDocument/2006/relationships/image" Target="../media/image203.png"/><Relationship Id="rId571" Type="http://schemas.openxmlformats.org/officeDocument/2006/relationships/image" Target="../media/image1288.jpeg"/><Relationship Id="rId627" Type="http://schemas.openxmlformats.org/officeDocument/2006/relationships/image" Target="../media/image671.jpeg"/><Relationship Id="rId669" Type="http://schemas.openxmlformats.org/officeDocument/2006/relationships/image" Target="../media/image1356.jpeg"/><Relationship Id="rId19" Type="http://schemas.openxmlformats.org/officeDocument/2006/relationships/image" Target="../media/image940.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199.jpeg"/><Relationship Id="rId473" Type="http://schemas.openxmlformats.org/officeDocument/2006/relationships/image" Target="../media/image1227.jpeg"/><Relationship Id="rId529" Type="http://schemas.openxmlformats.org/officeDocument/2006/relationships/image" Target="../media/image1259.jpeg"/><Relationship Id="rId680" Type="http://schemas.openxmlformats.org/officeDocument/2006/relationships/image" Target="../media/image1364.jpeg"/><Relationship Id="rId736" Type="http://schemas.openxmlformats.org/officeDocument/2006/relationships/image" Target="../media/image1413.jpeg"/><Relationship Id="rId30" Type="http://schemas.openxmlformats.org/officeDocument/2006/relationships/image" Target="../media/image951.jpeg"/><Relationship Id="rId126" Type="http://schemas.openxmlformats.org/officeDocument/2006/relationships/image" Target="../media/image130.png"/><Relationship Id="rId168" Type="http://schemas.openxmlformats.org/officeDocument/2006/relationships/image" Target="../media/image1042.jpeg"/><Relationship Id="rId333" Type="http://schemas.openxmlformats.org/officeDocument/2006/relationships/image" Target="../media/image1134.jpeg"/><Relationship Id="rId540" Type="http://schemas.openxmlformats.org/officeDocument/2006/relationships/image" Target="../media/image1264.jpeg"/><Relationship Id="rId778" Type="http://schemas.openxmlformats.org/officeDocument/2006/relationships/image" Target="../media/image1445.jpeg"/><Relationship Id="rId72" Type="http://schemas.openxmlformats.org/officeDocument/2006/relationships/image" Target="../media/image987.jpeg"/><Relationship Id="rId375" Type="http://schemas.openxmlformats.org/officeDocument/2006/relationships/image" Target="../media/image382.jpeg"/><Relationship Id="rId582" Type="http://schemas.openxmlformats.org/officeDocument/2006/relationships/image" Target="../media/image1298.jpeg"/><Relationship Id="rId638" Type="http://schemas.openxmlformats.org/officeDocument/2006/relationships/image" Target="../media/image1335.jpeg"/><Relationship Id="rId803" Type="http://schemas.openxmlformats.org/officeDocument/2006/relationships/image" Target="../media/image1462.jpeg"/><Relationship Id="rId3" Type="http://schemas.openxmlformats.org/officeDocument/2006/relationships/image" Target="../media/image929.jpeg"/><Relationship Id="rId235" Type="http://schemas.openxmlformats.org/officeDocument/2006/relationships/image" Target="../media/image241.jpeg"/><Relationship Id="rId277" Type="http://schemas.openxmlformats.org/officeDocument/2006/relationships/image" Target="../media/image1092.jpeg"/><Relationship Id="rId400" Type="http://schemas.openxmlformats.org/officeDocument/2006/relationships/image" Target="../media/image1177.jpeg"/><Relationship Id="rId442" Type="http://schemas.openxmlformats.org/officeDocument/2006/relationships/image" Target="../media/image1205.jpeg"/><Relationship Id="rId484" Type="http://schemas.openxmlformats.org/officeDocument/2006/relationships/image" Target="../media/image500.jpeg"/><Relationship Id="rId705" Type="http://schemas.openxmlformats.org/officeDocument/2006/relationships/image" Target="../media/image1386.jpeg"/><Relationship Id="rId137" Type="http://schemas.openxmlformats.org/officeDocument/2006/relationships/image" Target="../media/image1025.jpeg"/><Relationship Id="rId302" Type="http://schemas.openxmlformats.org/officeDocument/2006/relationships/image" Target="../media/image1109.jpeg"/><Relationship Id="rId344" Type="http://schemas.openxmlformats.org/officeDocument/2006/relationships/image" Target="../media/image350.jpeg"/><Relationship Id="rId691" Type="http://schemas.openxmlformats.org/officeDocument/2006/relationships/image" Target="../media/image1374.jpeg"/><Relationship Id="rId747" Type="http://schemas.openxmlformats.org/officeDocument/2006/relationships/image" Target="../media/image1422.jpeg"/><Relationship Id="rId789" Type="http://schemas.openxmlformats.org/officeDocument/2006/relationships/image" Target="../media/image1455.jpeg"/><Relationship Id="rId41" Type="http://schemas.openxmlformats.org/officeDocument/2006/relationships/image" Target="../media/image44.jpeg"/><Relationship Id="rId83" Type="http://schemas.openxmlformats.org/officeDocument/2006/relationships/image" Target="../media/image995.jpeg"/><Relationship Id="rId179" Type="http://schemas.openxmlformats.org/officeDocument/2006/relationships/image" Target="../media/image1051.jpeg"/><Relationship Id="rId386" Type="http://schemas.openxmlformats.org/officeDocument/2006/relationships/image" Target="../media/image1171.jpeg"/><Relationship Id="rId551" Type="http://schemas.openxmlformats.org/officeDocument/2006/relationships/image" Target="../media/image572.jpeg"/><Relationship Id="rId593" Type="http://schemas.openxmlformats.org/officeDocument/2006/relationships/image" Target="../media/image1307.jpeg"/><Relationship Id="rId607" Type="http://schemas.openxmlformats.org/officeDocument/2006/relationships/image" Target="../media/image645.jpeg"/><Relationship Id="rId649" Type="http://schemas.openxmlformats.org/officeDocument/2006/relationships/image" Target="../media/image1344.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69.jpeg"/><Relationship Id="rId288" Type="http://schemas.openxmlformats.org/officeDocument/2006/relationships/image" Target="../media/image1098.jpeg"/><Relationship Id="rId411" Type="http://schemas.openxmlformats.org/officeDocument/2006/relationships/image" Target="../media/image1185.jpeg"/><Relationship Id="rId453" Type="http://schemas.openxmlformats.org/officeDocument/2006/relationships/image" Target="../media/image1214.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1.jpeg"/><Relationship Id="rId313" Type="http://schemas.openxmlformats.org/officeDocument/2006/relationships/image" Target="../media/image1118.jpeg"/><Relationship Id="rId495" Type="http://schemas.openxmlformats.org/officeDocument/2006/relationships/image" Target="../media/image1240.jpeg"/><Relationship Id="rId716" Type="http://schemas.openxmlformats.org/officeDocument/2006/relationships/image" Target="../media/image1395.jpeg"/><Relationship Id="rId758" Type="http://schemas.openxmlformats.org/officeDocument/2006/relationships/image" Target="../media/image1429.jpeg"/><Relationship Id="rId10" Type="http://schemas.openxmlformats.org/officeDocument/2006/relationships/image" Target="../media/image934.jpeg"/><Relationship Id="rId52" Type="http://schemas.openxmlformats.org/officeDocument/2006/relationships/image" Target="../media/image967.jpeg"/><Relationship Id="rId94" Type="http://schemas.openxmlformats.org/officeDocument/2006/relationships/image" Target="../media/image1003.jpeg"/><Relationship Id="rId148" Type="http://schemas.openxmlformats.org/officeDocument/2006/relationships/image" Target="../media/image152.jpeg"/><Relationship Id="rId355" Type="http://schemas.openxmlformats.org/officeDocument/2006/relationships/image" Target="../media/image1152.jpeg"/><Relationship Id="rId397" Type="http://schemas.openxmlformats.org/officeDocument/2006/relationships/image" Target="../media/image1175.png"/><Relationship Id="rId520" Type="http://schemas.openxmlformats.org/officeDocument/2006/relationships/image" Target="../media/image1253.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0.jpeg"/><Relationship Id="rId422" Type="http://schemas.openxmlformats.org/officeDocument/2006/relationships/image" Target="../media/image1194.jpeg"/><Relationship Id="rId464" Type="http://schemas.openxmlformats.org/officeDocument/2006/relationships/image" Target="../media/image1219.jpeg"/><Relationship Id="rId299" Type="http://schemas.openxmlformats.org/officeDocument/2006/relationships/image" Target="../media/image1106.jpeg"/><Relationship Id="rId727" Type="http://schemas.openxmlformats.org/officeDocument/2006/relationships/image" Target="../media/image800.jpeg"/><Relationship Id="rId63" Type="http://schemas.openxmlformats.org/officeDocument/2006/relationships/image" Target="../media/image978.jpeg"/><Relationship Id="rId159" Type="http://schemas.openxmlformats.org/officeDocument/2006/relationships/image" Target="../media/image1040.jpeg"/><Relationship Id="rId366" Type="http://schemas.openxmlformats.org/officeDocument/2006/relationships/image" Target="../media/image1159.jpeg"/><Relationship Id="rId573" Type="http://schemas.openxmlformats.org/officeDocument/2006/relationships/image" Target="../media/image1290.jpeg"/><Relationship Id="rId780" Type="http://schemas.openxmlformats.org/officeDocument/2006/relationships/image" Target="../media/image1446.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37.jpeg"/><Relationship Id="rId738" Type="http://schemas.openxmlformats.org/officeDocument/2006/relationships/image" Target="../media/image1415.jpeg"/><Relationship Id="rId74" Type="http://schemas.openxmlformats.org/officeDocument/2006/relationships/image" Target="../media/image988.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299.jpeg"/><Relationship Id="rId805" Type="http://schemas.openxmlformats.org/officeDocument/2006/relationships/image" Target="../media/image1464.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57.jpeg"/><Relationship Id="rId444" Type="http://schemas.openxmlformats.org/officeDocument/2006/relationships/image" Target="../media/image456.jpeg"/><Relationship Id="rId651" Type="http://schemas.openxmlformats.org/officeDocument/2006/relationships/image" Target="../media/image1346.jpeg"/><Relationship Id="rId749" Type="http://schemas.openxmlformats.org/officeDocument/2006/relationships/image" Target="../media/image1424.jpeg"/><Relationship Id="rId290" Type="http://schemas.openxmlformats.org/officeDocument/2006/relationships/image" Target="../media/image1100.jpeg"/><Relationship Id="rId304" Type="http://schemas.openxmlformats.org/officeDocument/2006/relationships/image" Target="../media/image1110.jpeg"/><Relationship Id="rId388" Type="http://schemas.openxmlformats.org/officeDocument/2006/relationships/image" Target="../media/image1172.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997.jpeg"/><Relationship Id="rId150" Type="http://schemas.openxmlformats.org/officeDocument/2006/relationships/image" Target="../media/image1032.jpeg"/><Relationship Id="rId595" Type="http://schemas.openxmlformats.org/officeDocument/2006/relationships/image" Target="../media/image1309.jpeg"/><Relationship Id="rId248" Type="http://schemas.openxmlformats.org/officeDocument/2006/relationships/image" Target="../media/image1071.jpeg"/><Relationship Id="rId455" Type="http://schemas.openxmlformats.org/officeDocument/2006/relationships/image" Target="../media/image1215.jpeg"/><Relationship Id="rId662" Type="http://schemas.openxmlformats.org/officeDocument/2006/relationships/image" Target="../media/image1352.jpeg"/><Relationship Id="rId12" Type="http://schemas.openxmlformats.org/officeDocument/2006/relationships/image" Target="../media/image936.jpeg"/><Relationship Id="rId108" Type="http://schemas.openxmlformats.org/officeDocument/2006/relationships/image" Target="../media/image1013.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76.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58.jpeg"/><Relationship Id="rId23" Type="http://schemas.openxmlformats.org/officeDocument/2006/relationships/image" Target="../media/image944.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0.jpeg"/><Relationship Id="rId740" Type="http://schemas.openxmlformats.org/officeDocument/2006/relationships/image" Target="../media/image1416.jpeg"/><Relationship Id="rId172" Type="http://schemas.openxmlformats.org/officeDocument/2006/relationships/image" Target="../media/image176.png"/><Relationship Id="rId477" Type="http://schemas.openxmlformats.org/officeDocument/2006/relationships/image" Target="../media/image1229.jpeg"/><Relationship Id="rId600" Type="http://schemas.openxmlformats.org/officeDocument/2006/relationships/image" Target="../media/image1313.jpeg"/><Relationship Id="rId684" Type="http://schemas.openxmlformats.org/officeDocument/2006/relationships/image" Target="../media/image1368.jpeg"/><Relationship Id="rId337" Type="http://schemas.openxmlformats.org/officeDocument/2006/relationships/image" Target="../media/image1138.jpeg"/><Relationship Id="rId34" Type="http://schemas.openxmlformats.org/officeDocument/2006/relationships/image" Target="../media/image36.jpeg"/><Relationship Id="rId544" Type="http://schemas.openxmlformats.org/officeDocument/2006/relationships/image" Target="../media/image1266.jpeg"/><Relationship Id="rId751" Type="http://schemas.openxmlformats.org/officeDocument/2006/relationships/image" Target="../media/image1426.jpeg"/><Relationship Id="rId183" Type="http://schemas.openxmlformats.org/officeDocument/2006/relationships/image" Target="../media/image1055.jpeg"/><Relationship Id="rId390" Type="http://schemas.openxmlformats.org/officeDocument/2006/relationships/image" Target="../media/image399.jpeg"/><Relationship Id="rId404" Type="http://schemas.openxmlformats.org/officeDocument/2006/relationships/image" Target="../media/image1180.jpeg"/><Relationship Id="rId611" Type="http://schemas.openxmlformats.org/officeDocument/2006/relationships/image" Target="../media/image652.jpeg"/><Relationship Id="rId250" Type="http://schemas.openxmlformats.org/officeDocument/2006/relationships/image" Target="../media/image1073.jpeg"/><Relationship Id="rId488" Type="http://schemas.openxmlformats.org/officeDocument/2006/relationships/image" Target="../media/image1235.jpeg"/><Relationship Id="rId695" Type="http://schemas.openxmlformats.org/officeDocument/2006/relationships/image" Target="../media/image1377.jpeg"/><Relationship Id="rId709" Type="http://schemas.openxmlformats.org/officeDocument/2006/relationships/image" Target="../media/image1389.jpeg"/><Relationship Id="rId45" Type="http://schemas.openxmlformats.org/officeDocument/2006/relationships/image" Target="../media/image48.jpeg"/><Relationship Id="rId110" Type="http://schemas.openxmlformats.org/officeDocument/2006/relationships/image" Target="../media/image1015.jpeg"/><Relationship Id="rId348" Type="http://schemas.openxmlformats.org/officeDocument/2006/relationships/image" Target="../media/image354.jpeg"/><Relationship Id="rId555" Type="http://schemas.openxmlformats.org/officeDocument/2006/relationships/image" Target="../media/image1274.jpeg"/><Relationship Id="rId762" Type="http://schemas.openxmlformats.org/officeDocument/2006/relationships/image" Target="../media/image1433.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88.jpeg"/><Relationship Id="rId622" Type="http://schemas.openxmlformats.org/officeDocument/2006/relationships/image" Target="../media/image1324.jpeg"/><Relationship Id="rId261" Type="http://schemas.openxmlformats.org/officeDocument/2006/relationships/image" Target="../media/image267.jpeg"/><Relationship Id="rId499" Type="http://schemas.openxmlformats.org/officeDocument/2006/relationships/image" Target="../media/image1242.jpeg"/><Relationship Id="rId56" Type="http://schemas.openxmlformats.org/officeDocument/2006/relationships/image" Target="../media/image971.jpeg"/><Relationship Id="rId359" Type="http://schemas.openxmlformats.org/officeDocument/2006/relationships/image" Target="../media/image366.jpeg"/><Relationship Id="rId566" Type="http://schemas.openxmlformats.org/officeDocument/2006/relationships/image" Target="../media/image1283.jpeg"/><Relationship Id="rId773" Type="http://schemas.openxmlformats.org/officeDocument/2006/relationships/image" Target="../media/image1441.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197.jpeg"/><Relationship Id="rId633" Type="http://schemas.openxmlformats.org/officeDocument/2006/relationships/image" Target="../media/image680.jpeg"/><Relationship Id="rId67" Type="http://schemas.openxmlformats.org/officeDocument/2006/relationships/image" Target="../media/image982.jpeg"/><Relationship Id="rId272" Type="http://schemas.openxmlformats.org/officeDocument/2006/relationships/image" Target="../media/image1087.jpeg"/><Relationship Id="rId577" Type="http://schemas.openxmlformats.org/officeDocument/2006/relationships/image" Target="../media/image1293.jpeg"/><Relationship Id="rId700" Type="http://schemas.openxmlformats.org/officeDocument/2006/relationships/image" Target="../media/image1381.jpeg"/><Relationship Id="rId132" Type="http://schemas.openxmlformats.org/officeDocument/2006/relationships/image" Target="../media/image136.jpeg"/><Relationship Id="rId784" Type="http://schemas.openxmlformats.org/officeDocument/2006/relationships/image" Target="../media/image1450.jpeg"/><Relationship Id="rId437" Type="http://schemas.openxmlformats.org/officeDocument/2006/relationships/image" Target="../media/image1201.jpeg"/><Relationship Id="rId644" Type="http://schemas.openxmlformats.org/officeDocument/2006/relationships/image" Target="../media/image693.jpeg"/><Relationship Id="rId283" Type="http://schemas.openxmlformats.org/officeDocument/2006/relationships/image" Target="../media/image1095.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1.jpeg"/><Relationship Id="rId78" Type="http://schemas.openxmlformats.org/officeDocument/2006/relationships/image" Target="../media/image81.jpeg"/><Relationship Id="rId143" Type="http://schemas.openxmlformats.org/officeDocument/2006/relationships/image" Target="../media/image1026.jpeg"/><Relationship Id="rId350" Type="http://schemas.openxmlformats.org/officeDocument/2006/relationships/image" Target="../media/image1147.jpeg"/><Relationship Id="rId588" Type="http://schemas.openxmlformats.org/officeDocument/2006/relationships/image" Target="../media/image1303.jpeg"/><Relationship Id="rId795" Type="http://schemas.openxmlformats.org/officeDocument/2006/relationships/image" Target="../media/image900.jpeg"/><Relationship Id="rId809" Type="http://schemas.openxmlformats.org/officeDocument/2006/relationships/image" Target="../media/image1468.jpeg"/><Relationship Id="rId9" Type="http://schemas.openxmlformats.org/officeDocument/2006/relationships/image" Target="../media/image933.jpeg"/><Relationship Id="rId210" Type="http://schemas.openxmlformats.org/officeDocument/2006/relationships/image" Target="../media/image214.png"/><Relationship Id="rId448" Type="http://schemas.openxmlformats.org/officeDocument/2006/relationships/image" Target="../media/image1209.jpeg"/><Relationship Id="rId655" Type="http://schemas.openxmlformats.org/officeDocument/2006/relationships/image" Target="../media/image1347.jpeg"/><Relationship Id="rId294" Type="http://schemas.openxmlformats.org/officeDocument/2006/relationships/image" Target="../media/image300.jpeg"/><Relationship Id="rId308" Type="http://schemas.openxmlformats.org/officeDocument/2006/relationships/image" Target="../media/image1114.jpeg"/><Relationship Id="rId515" Type="http://schemas.openxmlformats.org/officeDocument/2006/relationships/image" Target="../media/image532.jpeg"/><Relationship Id="rId722" Type="http://schemas.openxmlformats.org/officeDocument/2006/relationships/image" Target="../media/image1401.jpeg"/><Relationship Id="rId89" Type="http://schemas.openxmlformats.org/officeDocument/2006/relationships/image" Target="../media/image999.jpeg"/><Relationship Id="rId154" Type="http://schemas.openxmlformats.org/officeDocument/2006/relationships/image" Target="../media/image1035.jpeg"/><Relationship Id="rId361" Type="http://schemas.openxmlformats.org/officeDocument/2006/relationships/image" Target="../media/image368.jpeg"/><Relationship Id="rId599" Type="http://schemas.openxmlformats.org/officeDocument/2006/relationships/image" Target="../media/image1312.jpeg"/><Relationship Id="rId459" Type="http://schemas.openxmlformats.org/officeDocument/2006/relationships/image" Target="../media/image1217.jpeg"/><Relationship Id="rId666" Type="http://schemas.openxmlformats.org/officeDocument/2006/relationships/image" Target="../media/image718.jpeg"/><Relationship Id="rId16" Type="http://schemas.openxmlformats.org/officeDocument/2006/relationships/image" Target="../media/image938.jpeg"/><Relationship Id="rId221" Type="http://schemas.openxmlformats.org/officeDocument/2006/relationships/image" Target="../media/image1061.jpeg"/><Relationship Id="rId319" Type="http://schemas.openxmlformats.org/officeDocument/2006/relationships/image" Target="../media/image1123.jpeg"/><Relationship Id="rId526" Type="http://schemas.openxmlformats.org/officeDocument/2006/relationships/image" Target="../media/image545.jpeg"/><Relationship Id="rId733" Type="http://schemas.openxmlformats.org/officeDocument/2006/relationships/image" Target="../media/image1410.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2.jpeg"/><Relationship Id="rId800" Type="http://schemas.openxmlformats.org/officeDocument/2006/relationships/image" Target="../media/image905.jpeg"/><Relationship Id="rId232" Type="http://schemas.openxmlformats.org/officeDocument/2006/relationships/image" Target="../media/image238.jpeg"/><Relationship Id="rId27" Type="http://schemas.openxmlformats.org/officeDocument/2006/relationships/image" Target="../media/image948.jpeg"/><Relationship Id="rId537" Type="http://schemas.openxmlformats.org/officeDocument/2006/relationships/image" Target="../media/image1263.jpeg"/><Relationship Id="rId744" Type="http://schemas.openxmlformats.org/officeDocument/2006/relationships/image" Target="../media/image1420.jpeg"/><Relationship Id="rId80" Type="http://schemas.openxmlformats.org/officeDocument/2006/relationships/image" Target="../media/image993.jpeg"/><Relationship Id="rId176" Type="http://schemas.openxmlformats.org/officeDocument/2006/relationships/image" Target="../media/image180.jpeg"/><Relationship Id="rId383" Type="http://schemas.openxmlformats.org/officeDocument/2006/relationships/image" Target="../media/image1169.jpeg"/><Relationship Id="rId590" Type="http://schemas.openxmlformats.org/officeDocument/2006/relationships/image" Target="../media/image1305.jpeg"/><Relationship Id="rId604" Type="http://schemas.openxmlformats.org/officeDocument/2006/relationships/image" Target="../media/image641.jpeg"/><Relationship Id="rId811" Type="http://schemas.openxmlformats.org/officeDocument/2006/relationships/image" Target="../media/image1469.jpeg"/><Relationship Id="rId243" Type="http://schemas.openxmlformats.org/officeDocument/2006/relationships/image" Target="../media/image1066.jpeg"/><Relationship Id="rId450" Type="http://schemas.openxmlformats.org/officeDocument/2006/relationships/image" Target="../media/image1211.jpeg"/><Relationship Id="rId688" Type="http://schemas.openxmlformats.org/officeDocument/2006/relationships/image" Target="../media/image1372.jpeg"/><Relationship Id="rId38" Type="http://schemas.openxmlformats.org/officeDocument/2006/relationships/image" Target="../media/image957.jpeg"/><Relationship Id="rId103" Type="http://schemas.openxmlformats.org/officeDocument/2006/relationships/image" Target="../media/image1010.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4.jpeg"/><Relationship Id="rId91" Type="http://schemas.openxmlformats.org/officeDocument/2006/relationships/image" Target="../media/image1001.jpeg"/><Relationship Id="rId187" Type="http://schemas.openxmlformats.org/officeDocument/2006/relationships/image" Target="../media/image1059.jpeg"/><Relationship Id="rId394" Type="http://schemas.openxmlformats.org/officeDocument/2006/relationships/image" Target="../media/image1174.jpeg"/><Relationship Id="rId408" Type="http://schemas.openxmlformats.org/officeDocument/2006/relationships/image" Target="../media/image1183.jpeg"/><Relationship Id="rId615" Type="http://schemas.openxmlformats.org/officeDocument/2006/relationships/image" Target="../media/image1321.jpeg"/><Relationship Id="rId254" Type="http://schemas.openxmlformats.org/officeDocument/2006/relationships/image" Target="../media/image1077.jpeg"/><Relationship Id="rId699" Type="http://schemas.openxmlformats.org/officeDocument/2006/relationships/image" Target="../media/image1380.jpeg"/><Relationship Id="rId49" Type="http://schemas.openxmlformats.org/officeDocument/2006/relationships/image" Target="../media/image964.jpeg"/><Relationship Id="rId114" Type="http://schemas.openxmlformats.org/officeDocument/2006/relationships/image" Target="../media/image1019.jpeg"/><Relationship Id="rId461" Type="http://schemas.openxmlformats.org/officeDocument/2006/relationships/image" Target="../media/image476.jpeg"/><Relationship Id="rId559" Type="http://schemas.openxmlformats.org/officeDocument/2006/relationships/image" Target="../media/image1278.jpeg"/><Relationship Id="rId766" Type="http://schemas.openxmlformats.org/officeDocument/2006/relationships/image" Target="../media/image1435.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2.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26.jpeg"/><Relationship Id="rId125" Type="http://schemas.openxmlformats.org/officeDocument/2006/relationships/image" Target="../media/image129.png"/><Relationship Id="rId332" Type="http://schemas.openxmlformats.org/officeDocument/2006/relationships/image" Target="../media/image1133.jpeg"/><Relationship Id="rId777" Type="http://schemas.openxmlformats.org/officeDocument/2006/relationships/image" Target="../media/image1444.jpeg"/><Relationship Id="rId637" Type="http://schemas.openxmlformats.org/officeDocument/2006/relationships/image" Target="../media/image685.jpeg"/><Relationship Id="rId276" Type="http://schemas.openxmlformats.org/officeDocument/2006/relationships/image" Target="../media/image1091.jpeg"/><Relationship Id="rId483" Type="http://schemas.openxmlformats.org/officeDocument/2006/relationships/image" Target="../media/image1232.jpeg"/><Relationship Id="rId690" Type="http://schemas.openxmlformats.org/officeDocument/2006/relationships/image" Target="../media/image1373.jpeg"/><Relationship Id="rId704" Type="http://schemas.openxmlformats.org/officeDocument/2006/relationships/image" Target="../media/image1385.jpeg"/><Relationship Id="rId40" Type="http://schemas.openxmlformats.org/officeDocument/2006/relationships/image" Target="../media/image958.jpeg"/><Relationship Id="rId136" Type="http://schemas.openxmlformats.org/officeDocument/2006/relationships/image" Target="../media/image1024.jpeg"/><Relationship Id="rId343" Type="http://schemas.openxmlformats.org/officeDocument/2006/relationships/image" Target="../media/image1144.jpeg"/><Relationship Id="rId550" Type="http://schemas.openxmlformats.org/officeDocument/2006/relationships/image" Target="../media/image1270.jpeg"/><Relationship Id="rId788" Type="http://schemas.openxmlformats.org/officeDocument/2006/relationships/image" Target="../media/image1454.jpeg"/><Relationship Id="rId203" Type="http://schemas.openxmlformats.org/officeDocument/2006/relationships/image" Target="../media/image207.jpeg"/><Relationship Id="rId648" Type="http://schemas.openxmlformats.org/officeDocument/2006/relationships/image" Target="../media/image1343.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47.jpeg"/><Relationship Id="rId715" Type="http://schemas.openxmlformats.org/officeDocument/2006/relationships/image" Target="../media/image1394.jpeg"/><Relationship Id="rId147" Type="http://schemas.openxmlformats.org/officeDocument/2006/relationships/image" Target="../media/image1030.jpeg"/><Relationship Id="rId354" Type="http://schemas.openxmlformats.org/officeDocument/2006/relationships/image" Target="../media/image1151.jpeg"/><Relationship Id="rId799" Type="http://schemas.openxmlformats.org/officeDocument/2006/relationships/image" Target="../media/image904.jpeg"/><Relationship Id="rId51" Type="http://schemas.openxmlformats.org/officeDocument/2006/relationships/image" Target="../media/image966.jpeg"/><Relationship Id="rId561" Type="http://schemas.openxmlformats.org/officeDocument/2006/relationships/image" Target="../media/image583.jpeg"/><Relationship Id="rId659" Type="http://schemas.openxmlformats.org/officeDocument/2006/relationships/image" Target="../media/image1350.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3.jpeg"/><Relationship Id="rId519" Type="http://schemas.openxmlformats.org/officeDocument/2006/relationships/image" Target="../media/image1252.jpeg"/><Relationship Id="rId158" Type="http://schemas.openxmlformats.org/officeDocument/2006/relationships/image" Target="../media/image1039.png"/><Relationship Id="rId726" Type="http://schemas.openxmlformats.org/officeDocument/2006/relationships/image" Target="../media/image1405.jpeg"/><Relationship Id="rId62" Type="http://schemas.openxmlformats.org/officeDocument/2006/relationships/image" Target="../media/image977.jpeg"/><Relationship Id="rId365" Type="http://schemas.openxmlformats.org/officeDocument/2006/relationships/image" Target="../media/image1158.jpeg"/><Relationship Id="rId572" Type="http://schemas.openxmlformats.org/officeDocument/2006/relationships/image" Target="../media/image1289.jpeg"/><Relationship Id="rId225" Type="http://schemas.openxmlformats.org/officeDocument/2006/relationships/image" Target="../media/image230.jpeg"/><Relationship Id="rId432" Type="http://schemas.openxmlformats.org/officeDocument/2006/relationships/image" Target="../media/image1200.jpeg"/><Relationship Id="rId737" Type="http://schemas.openxmlformats.org/officeDocument/2006/relationships/image" Target="../media/image1414.jpeg"/><Relationship Id="rId73" Type="http://schemas.openxmlformats.org/officeDocument/2006/relationships/image" Target="../media/image76.jpeg"/><Relationship Id="rId169" Type="http://schemas.openxmlformats.org/officeDocument/2006/relationships/image" Target="../media/image1043.png"/><Relationship Id="rId376" Type="http://schemas.openxmlformats.org/officeDocument/2006/relationships/image" Target="../media/image1166.jpeg"/><Relationship Id="rId583" Type="http://schemas.openxmlformats.org/officeDocument/2006/relationships/image" Target="../media/image614.jpeg"/><Relationship Id="rId790" Type="http://schemas.openxmlformats.org/officeDocument/2006/relationships/image" Target="../media/image1456.jpeg"/><Relationship Id="rId804" Type="http://schemas.openxmlformats.org/officeDocument/2006/relationships/image" Target="../media/image1463.jpeg"/><Relationship Id="rId4" Type="http://schemas.openxmlformats.org/officeDocument/2006/relationships/image" Target="../media/image930.jpeg"/><Relationship Id="rId236" Type="http://schemas.openxmlformats.org/officeDocument/2006/relationships/image" Target="../media/image242.jpeg"/><Relationship Id="rId443" Type="http://schemas.openxmlformats.org/officeDocument/2006/relationships/image" Target="../media/image1206.jpeg"/><Relationship Id="rId650" Type="http://schemas.openxmlformats.org/officeDocument/2006/relationships/image" Target="../media/image1345.jpeg"/><Relationship Id="rId303" Type="http://schemas.openxmlformats.org/officeDocument/2006/relationships/image" Target="../media/image309.jpeg"/><Relationship Id="rId748" Type="http://schemas.openxmlformats.org/officeDocument/2006/relationships/image" Target="../media/image1423.jpeg"/><Relationship Id="rId84" Type="http://schemas.openxmlformats.org/officeDocument/2006/relationships/image" Target="../media/image996.jpeg"/><Relationship Id="rId387" Type="http://schemas.openxmlformats.org/officeDocument/2006/relationships/image" Target="../media/image396.jpeg"/><Relationship Id="rId510" Type="http://schemas.openxmlformats.org/officeDocument/2006/relationships/image" Target="../media/image1248.jpeg"/><Relationship Id="rId594" Type="http://schemas.openxmlformats.org/officeDocument/2006/relationships/image" Target="../media/image1308.jpeg"/><Relationship Id="rId608" Type="http://schemas.openxmlformats.org/officeDocument/2006/relationships/image" Target="../media/image1317.jpeg"/><Relationship Id="rId247" Type="http://schemas.openxmlformats.org/officeDocument/2006/relationships/image" Target="../media/image1070.jpeg"/><Relationship Id="rId107" Type="http://schemas.openxmlformats.org/officeDocument/2006/relationships/image" Target="../media/image1012.jpeg"/><Relationship Id="rId454" Type="http://schemas.openxmlformats.org/officeDocument/2006/relationships/image" Target="../media/image468.jpeg"/><Relationship Id="rId661" Type="http://schemas.openxmlformats.org/officeDocument/2006/relationships/image" Target="../media/image1351.jpeg"/><Relationship Id="rId759" Type="http://schemas.openxmlformats.org/officeDocument/2006/relationships/image" Target="../media/image1430.jpeg"/><Relationship Id="rId11" Type="http://schemas.openxmlformats.org/officeDocument/2006/relationships/image" Target="../media/image935.jpeg"/><Relationship Id="rId314" Type="http://schemas.openxmlformats.org/officeDocument/2006/relationships/image" Target="../media/image1119.jpeg"/><Relationship Id="rId398" Type="http://schemas.openxmlformats.org/officeDocument/2006/relationships/image" Target="../media/image407.png"/><Relationship Id="rId521" Type="http://schemas.openxmlformats.org/officeDocument/2006/relationships/image" Target="../media/image1254.jpeg"/><Relationship Id="rId619" Type="http://schemas.openxmlformats.org/officeDocument/2006/relationships/image" Target="../media/image1323.jpeg"/><Relationship Id="rId95" Type="http://schemas.openxmlformats.org/officeDocument/2006/relationships/image" Target="../media/image98.jpeg"/><Relationship Id="rId160" Type="http://schemas.openxmlformats.org/officeDocument/2006/relationships/image" Target="../media/image1041.jpeg"/><Relationship Id="rId258" Type="http://schemas.openxmlformats.org/officeDocument/2006/relationships/image" Target="../media/image264.jpeg"/><Relationship Id="rId465" Type="http://schemas.openxmlformats.org/officeDocument/2006/relationships/image" Target="../media/image1220.jpeg"/><Relationship Id="rId672" Type="http://schemas.openxmlformats.org/officeDocument/2006/relationships/image" Target="../media/image1357.jpeg"/><Relationship Id="rId22" Type="http://schemas.openxmlformats.org/officeDocument/2006/relationships/image" Target="../media/image943.jpeg"/><Relationship Id="rId118" Type="http://schemas.openxmlformats.org/officeDocument/2006/relationships/image" Target="../media/image1022.jpeg"/><Relationship Id="rId325" Type="http://schemas.openxmlformats.org/officeDocument/2006/relationships/image" Target="../media/image1128.jpeg"/><Relationship Id="rId532" Type="http://schemas.openxmlformats.org/officeDocument/2006/relationships/image" Target="../media/image551.jpeg"/><Relationship Id="rId171" Type="http://schemas.openxmlformats.org/officeDocument/2006/relationships/image" Target="../media/image1045.jpeg"/><Relationship Id="rId269" Type="http://schemas.openxmlformats.org/officeDocument/2006/relationships/image" Target="../media/image1084.jpeg"/><Relationship Id="rId476" Type="http://schemas.openxmlformats.org/officeDocument/2006/relationships/image" Target="../media/image492.jpeg"/><Relationship Id="rId683" Type="http://schemas.openxmlformats.org/officeDocument/2006/relationships/image" Target="../media/image1367.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37.jpeg"/><Relationship Id="rId543" Type="http://schemas.openxmlformats.org/officeDocument/2006/relationships/image" Target="../media/image564.jpeg"/><Relationship Id="rId182" Type="http://schemas.openxmlformats.org/officeDocument/2006/relationships/image" Target="../media/image1054.jpeg"/><Relationship Id="rId403" Type="http://schemas.openxmlformats.org/officeDocument/2006/relationships/image" Target="../media/image412.jpeg"/><Relationship Id="rId750" Type="http://schemas.openxmlformats.org/officeDocument/2006/relationships/image" Target="../media/image1425.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2</xdr:col>
      <xdr:colOff>228600</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2</xdr:col>
      <xdr:colOff>228600</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658962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676601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501009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652477</xdr:colOff>
      <xdr:row>862</xdr:row>
      <xdr:rowOff>635000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editAs="oneCell">
    <xdr:from>
      <xdr:col>0</xdr:col>
      <xdr:colOff>955723</xdr:colOff>
      <xdr:row>1019</xdr:row>
      <xdr:rowOff>0</xdr:rowOff>
    </xdr:from>
    <xdr:to>
      <xdr:col>1</xdr:col>
      <xdr:colOff>569907</xdr:colOff>
      <xdr:row>1019</xdr:row>
      <xdr:rowOff>633921</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955723" y="124527733"/>
          <a:ext cx="570917" cy="633921"/>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23303</xdr:colOff>
      <xdr:row>925</xdr:row>
      <xdr:rowOff>34954</xdr:rowOff>
    </xdr:from>
    <xdr:to>
      <xdr:col>1</xdr:col>
      <xdr:colOff>652477</xdr:colOff>
      <xdr:row>925</xdr:row>
      <xdr:rowOff>691093</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63103" y="646617354"/>
          <a:ext cx="629174" cy="6561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2</xdr:col>
      <xdr:colOff>38100</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2</xdr:col>
      <xdr:colOff>38100</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1154</xdr:row>
      <xdr:rowOff>40640</xdr:rowOff>
    </xdr:from>
    <xdr:to>
      <xdr:col>1</xdr:col>
      <xdr:colOff>635001</xdr:colOff>
      <xdr:row>1154</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1155</xdr:row>
      <xdr:rowOff>32172</xdr:rowOff>
    </xdr:from>
    <xdr:to>
      <xdr:col>1</xdr:col>
      <xdr:colOff>635001</xdr:colOff>
      <xdr:row>1155</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1156</xdr:row>
      <xdr:rowOff>89113</xdr:rowOff>
    </xdr:from>
    <xdr:to>
      <xdr:col>1</xdr:col>
      <xdr:colOff>636229</xdr:colOff>
      <xdr:row>1157</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1157</xdr:row>
      <xdr:rowOff>48473</xdr:rowOff>
    </xdr:from>
    <xdr:to>
      <xdr:col>1</xdr:col>
      <xdr:colOff>582132</xdr:colOff>
      <xdr:row>1157</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1158</xdr:row>
      <xdr:rowOff>38779</xdr:rowOff>
    </xdr:from>
    <xdr:to>
      <xdr:col>1</xdr:col>
      <xdr:colOff>533205</xdr:colOff>
      <xdr:row>1158</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1159</xdr:row>
      <xdr:rowOff>38778</xdr:rowOff>
    </xdr:from>
    <xdr:to>
      <xdr:col>1</xdr:col>
      <xdr:colOff>552594</xdr:colOff>
      <xdr:row>1159</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1160</xdr:row>
      <xdr:rowOff>30573</xdr:rowOff>
    </xdr:from>
    <xdr:to>
      <xdr:col>1</xdr:col>
      <xdr:colOff>587952</xdr:colOff>
      <xdr:row>1160</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1161</xdr:row>
      <xdr:rowOff>38779</xdr:rowOff>
    </xdr:from>
    <xdr:to>
      <xdr:col>1</xdr:col>
      <xdr:colOff>607339</xdr:colOff>
      <xdr:row>1161</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1162</xdr:row>
      <xdr:rowOff>29084</xdr:rowOff>
    </xdr:from>
    <xdr:to>
      <xdr:col>1</xdr:col>
      <xdr:colOff>607340</xdr:colOff>
      <xdr:row>1162</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1163</xdr:row>
      <xdr:rowOff>38779</xdr:rowOff>
    </xdr:from>
    <xdr:to>
      <xdr:col>1</xdr:col>
      <xdr:colOff>607339</xdr:colOff>
      <xdr:row>1163</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1164</xdr:row>
      <xdr:rowOff>20320</xdr:rowOff>
    </xdr:from>
    <xdr:to>
      <xdr:col>1</xdr:col>
      <xdr:colOff>660400</xdr:colOff>
      <xdr:row>1164</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1165</xdr:row>
      <xdr:rowOff>40640</xdr:rowOff>
    </xdr:from>
    <xdr:to>
      <xdr:col>1</xdr:col>
      <xdr:colOff>561787</xdr:colOff>
      <xdr:row>1166</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1166</xdr:row>
      <xdr:rowOff>40640</xdr:rowOff>
    </xdr:from>
    <xdr:to>
      <xdr:col>1</xdr:col>
      <xdr:colOff>582107</xdr:colOff>
      <xdr:row>1166</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1167</xdr:row>
      <xdr:rowOff>50799</xdr:rowOff>
    </xdr:from>
    <xdr:to>
      <xdr:col>1</xdr:col>
      <xdr:colOff>599440</xdr:colOff>
      <xdr:row>1167</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1170</xdr:row>
      <xdr:rowOff>30480</xdr:rowOff>
    </xdr:from>
    <xdr:to>
      <xdr:col>1</xdr:col>
      <xdr:colOff>599440</xdr:colOff>
      <xdr:row>1170</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1168</xdr:row>
      <xdr:rowOff>29833</xdr:rowOff>
    </xdr:from>
    <xdr:to>
      <xdr:col>1</xdr:col>
      <xdr:colOff>599440</xdr:colOff>
      <xdr:row>1168</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1169</xdr:row>
      <xdr:rowOff>39993</xdr:rowOff>
    </xdr:from>
    <xdr:to>
      <xdr:col>1</xdr:col>
      <xdr:colOff>589280</xdr:colOff>
      <xdr:row>1169</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1171</xdr:row>
      <xdr:rowOff>47432</xdr:rowOff>
    </xdr:from>
    <xdr:to>
      <xdr:col>1</xdr:col>
      <xdr:colOff>609600</xdr:colOff>
      <xdr:row>1172</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1172</xdr:row>
      <xdr:rowOff>22032</xdr:rowOff>
    </xdr:from>
    <xdr:to>
      <xdr:col>1</xdr:col>
      <xdr:colOff>622300</xdr:colOff>
      <xdr:row>1172</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1173</xdr:row>
      <xdr:rowOff>50800</xdr:rowOff>
    </xdr:from>
    <xdr:to>
      <xdr:col>1</xdr:col>
      <xdr:colOff>607413</xdr:colOff>
      <xdr:row>1173</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1174</xdr:row>
      <xdr:rowOff>60960</xdr:rowOff>
    </xdr:from>
    <xdr:to>
      <xdr:col>1</xdr:col>
      <xdr:colOff>777700</xdr:colOff>
      <xdr:row>1174</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1175</xdr:row>
      <xdr:rowOff>53977</xdr:rowOff>
    </xdr:from>
    <xdr:to>
      <xdr:col>1</xdr:col>
      <xdr:colOff>653990</xdr:colOff>
      <xdr:row>1175</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1176</xdr:row>
      <xdr:rowOff>45802</xdr:rowOff>
    </xdr:from>
    <xdr:to>
      <xdr:col>1</xdr:col>
      <xdr:colOff>660413</xdr:colOff>
      <xdr:row>1176</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1177</xdr:row>
      <xdr:rowOff>0</xdr:rowOff>
    </xdr:from>
    <xdr:to>
      <xdr:col>1</xdr:col>
      <xdr:colOff>396027</xdr:colOff>
      <xdr:row>1177</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1179</xdr:row>
      <xdr:rowOff>36515</xdr:rowOff>
    </xdr:from>
    <xdr:to>
      <xdr:col>1</xdr:col>
      <xdr:colOff>577273</xdr:colOff>
      <xdr:row>1179</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1180</xdr:row>
      <xdr:rowOff>0</xdr:rowOff>
    </xdr:from>
    <xdr:to>
      <xdr:col>1</xdr:col>
      <xdr:colOff>490682</xdr:colOff>
      <xdr:row>1180</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1182</xdr:row>
      <xdr:rowOff>39695</xdr:rowOff>
    </xdr:from>
    <xdr:to>
      <xdr:col>1</xdr:col>
      <xdr:colOff>538788</xdr:colOff>
      <xdr:row>1182</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1183</xdr:row>
      <xdr:rowOff>31771</xdr:rowOff>
    </xdr:from>
    <xdr:to>
      <xdr:col>1</xdr:col>
      <xdr:colOff>538788</xdr:colOff>
      <xdr:row>1183</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1184</xdr:row>
      <xdr:rowOff>38484</xdr:rowOff>
    </xdr:from>
    <xdr:to>
      <xdr:col>1</xdr:col>
      <xdr:colOff>554498</xdr:colOff>
      <xdr:row>1184</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1185</xdr:row>
      <xdr:rowOff>40640</xdr:rowOff>
    </xdr:from>
    <xdr:to>
      <xdr:col>1</xdr:col>
      <xdr:colOff>548641</xdr:colOff>
      <xdr:row>1185</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1186</xdr:row>
      <xdr:rowOff>0</xdr:rowOff>
    </xdr:from>
    <xdr:to>
      <xdr:col>1</xdr:col>
      <xdr:colOff>497840</xdr:colOff>
      <xdr:row>1186</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1188</xdr:row>
      <xdr:rowOff>55950</xdr:rowOff>
    </xdr:from>
    <xdr:to>
      <xdr:col>1</xdr:col>
      <xdr:colOff>548641</xdr:colOff>
      <xdr:row>1188</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1189</xdr:row>
      <xdr:rowOff>66110</xdr:rowOff>
    </xdr:from>
    <xdr:to>
      <xdr:col>1</xdr:col>
      <xdr:colOff>548641</xdr:colOff>
      <xdr:row>1189</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1190</xdr:row>
      <xdr:rowOff>45790</xdr:rowOff>
    </xdr:from>
    <xdr:to>
      <xdr:col>1</xdr:col>
      <xdr:colOff>508001</xdr:colOff>
      <xdr:row>1190</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1191</xdr:row>
      <xdr:rowOff>47079</xdr:rowOff>
    </xdr:from>
    <xdr:to>
      <xdr:col>1</xdr:col>
      <xdr:colOff>532354</xdr:colOff>
      <xdr:row>1191</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1192</xdr:row>
      <xdr:rowOff>0</xdr:rowOff>
    </xdr:from>
    <xdr:to>
      <xdr:col>1</xdr:col>
      <xdr:colOff>491714</xdr:colOff>
      <xdr:row>1192</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1194</xdr:row>
      <xdr:rowOff>22860</xdr:rowOff>
    </xdr:from>
    <xdr:to>
      <xdr:col>1</xdr:col>
      <xdr:colOff>558800</xdr:colOff>
      <xdr:row>1194</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1195</xdr:row>
      <xdr:rowOff>24892</xdr:rowOff>
    </xdr:from>
    <xdr:to>
      <xdr:col>1</xdr:col>
      <xdr:colOff>577948</xdr:colOff>
      <xdr:row>1195</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1196</xdr:row>
      <xdr:rowOff>39198</xdr:rowOff>
    </xdr:from>
    <xdr:to>
      <xdr:col>1</xdr:col>
      <xdr:colOff>604520</xdr:colOff>
      <xdr:row>1196</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1197</xdr:row>
      <xdr:rowOff>39198</xdr:rowOff>
    </xdr:from>
    <xdr:to>
      <xdr:col>1</xdr:col>
      <xdr:colOff>574040</xdr:colOff>
      <xdr:row>1197</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1199</xdr:row>
      <xdr:rowOff>17154</xdr:rowOff>
    </xdr:from>
    <xdr:to>
      <xdr:col>1</xdr:col>
      <xdr:colOff>579120</xdr:colOff>
      <xdr:row>1199</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1200</xdr:row>
      <xdr:rowOff>41123</xdr:rowOff>
    </xdr:from>
    <xdr:to>
      <xdr:col>1</xdr:col>
      <xdr:colOff>528320</xdr:colOff>
      <xdr:row>1200</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1201</xdr:row>
      <xdr:rowOff>40640</xdr:rowOff>
    </xdr:from>
    <xdr:to>
      <xdr:col>1</xdr:col>
      <xdr:colOff>518161</xdr:colOff>
      <xdr:row>1201</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1202</xdr:row>
      <xdr:rowOff>30480</xdr:rowOff>
    </xdr:from>
    <xdr:to>
      <xdr:col>1</xdr:col>
      <xdr:colOff>518161</xdr:colOff>
      <xdr:row>1202</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1203</xdr:row>
      <xdr:rowOff>40640</xdr:rowOff>
    </xdr:from>
    <xdr:to>
      <xdr:col>1</xdr:col>
      <xdr:colOff>518161</xdr:colOff>
      <xdr:row>1203</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1204</xdr:row>
      <xdr:rowOff>40641</xdr:rowOff>
    </xdr:from>
    <xdr:to>
      <xdr:col>1</xdr:col>
      <xdr:colOff>548640</xdr:colOff>
      <xdr:row>1204</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1207</xdr:row>
      <xdr:rowOff>40641</xdr:rowOff>
    </xdr:from>
    <xdr:to>
      <xdr:col>1</xdr:col>
      <xdr:colOff>548640</xdr:colOff>
      <xdr:row>1207</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1212</xdr:row>
      <xdr:rowOff>30481</xdr:rowOff>
    </xdr:from>
    <xdr:to>
      <xdr:col>1</xdr:col>
      <xdr:colOff>568960</xdr:colOff>
      <xdr:row>1212</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1213</xdr:row>
      <xdr:rowOff>30480</xdr:rowOff>
    </xdr:from>
    <xdr:to>
      <xdr:col>1</xdr:col>
      <xdr:colOff>558439</xdr:colOff>
      <xdr:row>1213</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1214</xdr:row>
      <xdr:rowOff>0</xdr:rowOff>
    </xdr:from>
    <xdr:to>
      <xdr:col>1</xdr:col>
      <xdr:colOff>525353</xdr:colOff>
      <xdr:row>1214</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1215</xdr:row>
      <xdr:rowOff>23707</xdr:rowOff>
    </xdr:from>
    <xdr:to>
      <xdr:col>1</xdr:col>
      <xdr:colOff>520273</xdr:colOff>
      <xdr:row>1215</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1224</xdr:row>
      <xdr:rowOff>30480</xdr:rowOff>
    </xdr:from>
    <xdr:to>
      <xdr:col>1</xdr:col>
      <xdr:colOff>525353</xdr:colOff>
      <xdr:row>1224</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1205</xdr:row>
      <xdr:rowOff>30480</xdr:rowOff>
    </xdr:from>
    <xdr:to>
      <xdr:col>1</xdr:col>
      <xdr:colOff>558800</xdr:colOff>
      <xdr:row>1205</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1206</xdr:row>
      <xdr:rowOff>30480</xdr:rowOff>
    </xdr:from>
    <xdr:to>
      <xdr:col>1</xdr:col>
      <xdr:colOff>538480</xdr:colOff>
      <xdr:row>1206</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1208</xdr:row>
      <xdr:rowOff>0</xdr:rowOff>
    </xdr:from>
    <xdr:to>
      <xdr:col>1</xdr:col>
      <xdr:colOff>487680</xdr:colOff>
      <xdr:row>1208</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1225</xdr:row>
      <xdr:rowOff>40639</xdr:rowOff>
    </xdr:from>
    <xdr:to>
      <xdr:col>1</xdr:col>
      <xdr:colOff>518159</xdr:colOff>
      <xdr:row>1225</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1226</xdr:row>
      <xdr:rowOff>49287</xdr:rowOff>
    </xdr:from>
    <xdr:to>
      <xdr:col>1</xdr:col>
      <xdr:colOff>650240</xdr:colOff>
      <xdr:row>1226</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1227</xdr:row>
      <xdr:rowOff>30480</xdr:rowOff>
    </xdr:from>
    <xdr:to>
      <xdr:col>1</xdr:col>
      <xdr:colOff>558474</xdr:colOff>
      <xdr:row>1227</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1230</xdr:row>
      <xdr:rowOff>23707</xdr:rowOff>
    </xdr:from>
    <xdr:to>
      <xdr:col>1</xdr:col>
      <xdr:colOff>538480</xdr:colOff>
      <xdr:row>1230</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1228</xdr:row>
      <xdr:rowOff>30480</xdr:rowOff>
    </xdr:from>
    <xdr:to>
      <xdr:col>1</xdr:col>
      <xdr:colOff>568634</xdr:colOff>
      <xdr:row>1228</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1229</xdr:row>
      <xdr:rowOff>30480</xdr:rowOff>
    </xdr:from>
    <xdr:to>
      <xdr:col>1</xdr:col>
      <xdr:colOff>578794</xdr:colOff>
      <xdr:row>1229</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1231</xdr:row>
      <xdr:rowOff>20320</xdr:rowOff>
    </xdr:from>
    <xdr:to>
      <xdr:col>1</xdr:col>
      <xdr:colOff>568960</xdr:colOff>
      <xdr:row>1231</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1232</xdr:row>
      <xdr:rowOff>40640</xdr:rowOff>
    </xdr:from>
    <xdr:to>
      <xdr:col>1</xdr:col>
      <xdr:colOff>579412</xdr:colOff>
      <xdr:row>1232</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1233</xdr:row>
      <xdr:rowOff>30480</xdr:rowOff>
    </xdr:from>
    <xdr:to>
      <xdr:col>1</xdr:col>
      <xdr:colOff>558800</xdr:colOff>
      <xdr:row>1233</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1234</xdr:row>
      <xdr:rowOff>0</xdr:rowOff>
    </xdr:from>
    <xdr:to>
      <xdr:col>1</xdr:col>
      <xdr:colOff>485592</xdr:colOff>
      <xdr:row>1234</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1235</xdr:row>
      <xdr:rowOff>40640</xdr:rowOff>
    </xdr:from>
    <xdr:to>
      <xdr:col>1</xdr:col>
      <xdr:colOff>516072</xdr:colOff>
      <xdr:row>1235</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1236</xdr:row>
      <xdr:rowOff>40640</xdr:rowOff>
    </xdr:from>
    <xdr:to>
      <xdr:col>1</xdr:col>
      <xdr:colOff>505912</xdr:colOff>
      <xdr:row>1236</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1237</xdr:row>
      <xdr:rowOff>30480</xdr:rowOff>
    </xdr:from>
    <xdr:to>
      <xdr:col>1</xdr:col>
      <xdr:colOff>528320</xdr:colOff>
      <xdr:row>1237</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1238</xdr:row>
      <xdr:rowOff>30480</xdr:rowOff>
    </xdr:from>
    <xdr:to>
      <xdr:col>1</xdr:col>
      <xdr:colOff>527031</xdr:colOff>
      <xdr:row>1238</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1239</xdr:row>
      <xdr:rowOff>0</xdr:rowOff>
    </xdr:from>
    <xdr:to>
      <xdr:col>1</xdr:col>
      <xdr:colOff>496551</xdr:colOff>
      <xdr:row>1239</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1240</xdr:row>
      <xdr:rowOff>50800</xdr:rowOff>
    </xdr:from>
    <xdr:to>
      <xdr:col>1</xdr:col>
      <xdr:colOff>517517</xdr:colOff>
      <xdr:row>1240</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1243</xdr:row>
      <xdr:rowOff>54674</xdr:rowOff>
    </xdr:from>
    <xdr:to>
      <xdr:col>1</xdr:col>
      <xdr:colOff>602644</xdr:colOff>
      <xdr:row>1243</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1242</xdr:row>
      <xdr:rowOff>23532</xdr:rowOff>
    </xdr:from>
    <xdr:to>
      <xdr:col>1</xdr:col>
      <xdr:colOff>497840</xdr:colOff>
      <xdr:row>1242</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1241</xdr:row>
      <xdr:rowOff>30480</xdr:rowOff>
    </xdr:from>
    <xdr:to>
      <xdr:col>1</xdr:col>
      <xdr:colOff>497840</xdr:colOff>
      <xdr:row>1241</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1249</xdr:row>
      <xdr:rowOff>46782</xdr:rowOff>
    </xdr:from>
    <xdr:to>
      <xdr:col>1</xdr:col>
      <xdr:colOff>599440</xdr:colOff>
      <xdr:row>1249</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1252</xdr:row>
      <xdr:rowOff>51526</xdr:rowOff>
    </xdr:from>
    <xdr:to>
      <xdr:col>1</xdr:col>
      <xdr:colOff>696685</xdr:colOff>
      <xdr:row>1252</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1251</xdr:row>
      <xdr:rowOff>34324</xdr:rowOff>
    </xdr:from>
    <xdr:to>
      <xdr:col>1</xdr:col>
      <xdr:colOff>495414</xdr:colOff>
      <xdr:row>1251</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1266</xdr:row>
      <xdr:rowOff>11442</xdr:rowOff>
    </xdr:from>
    <xdr:to>
      <xdr:col>1</xdr:col>
      <xdr:colOff>593408</xdr:colOff>
      <xdr:row>1266</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1267</xdr:row>
      <xdr:rowOff>26544</xdr:rowOff>
    </xdr:from>
    <xdr:to>
      <xdr:col>1</xdr:col>
      <xdr:colOff>597069</xdr:colOff>
      <xdr:row>1268</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1265</xdr:row>
      <xdr:rowOff>42038</xdr:rowOff>
    </xdr:from>
    <xdr:to>
      <xdr:col>1</xdr:col>
      <xdr:colOff>537748</xdr:colOff>
      <xdr:row>1265</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1264</xdr:row>
      <xdr:rowOff>22883</xdr:rowOff>
    </xdr:from>
    <xdr:to>
      <xdr:col>1</xdr:col>
      <xdr:colOff>513552</xdr:colOff>
      <xdr:row>1264</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1271</xdr:row>
      <xdr:rowOff>13747</xdr:rowOff>
    </xdr:from>
    <xdr:to>
      <xdr:col>1</xdr:col>
      <xdr:colOff>508032</xdr:colOff>
      <xdr:row>1271</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1275</xdr:row>
      <xdr:rowOff>25400</xdr:rowOff>
    </xdr:from>
    <xdr:to>
      <xdr:col>1</xdr:col>
      <xdr:colOff>606122</xdr:colOff>
      <xdr:row>1275</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1274</xdr:row>
      <xdr:rowOff>27410</xdr:rowOff>
    </xdr:from>
    <xdr:to>
      <xdr:col>1</xdr:col>
      <xdr:colOff>592831</xdr:colOff>
      <xdr:row>1274</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1272</xdr:row>
      <xdr:rowOff>29096</xdr:rowOff>
    </xdr:from>
    <xdr:to>
      <xdr:col>1</xdr:col>
      <xdr:colOff>523381</xdr:colOff>
      <xdr:row>1273</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1273</xdr:row>
      <xdr:rowOff>18274</xdr:rowOff>
    </xdr:from>
    <xdr:to>
      <xdr:col>1</xdr:col>
      <xdr:colOff>535359</xdr:colOff>
      <xdr:row>1273</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1276</xdr:row>
      <xdr:rowOff>24423</xdr:rowOff>
    </xdr:from>
    <xdr:to>
      <xdr:col>1</xdr:col>
      <xdr:colOff>569872</xdr:colOff>
      <xdr:row>1276</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1278</xdr:row>
      <xdr:rowOff>32565</xdr:rowOff>
    </xdr:from>
    <xdr:to>
      <xdr:col>1</xdr:col>
      <xdr:colOff>586155</xdr:colOff>
      <xdr:row>1278</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1280</xdr:row>
      <xdr:rowOff>40706</xdr:rowOff>
    </xdr:from>
    <xdr:to>
      <xdr:col>1</xdr:col>
      <xdr:colOff>496603</xdr:colOff>
      <xdr:row>1280</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1282</xdr:row>
      <xdr:rowOff>40704</xdr:rowOff>
    </xdr:from>
    <xdr:to>
      <xdr:col>1</xdr:col>
      <xdr:colOff>553590</xdr:colOff>
      <xdr:row>1282</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1281</xdr:row>
      <xdr:rowOff>40705</xdr:rowOff>
    </xdr:from>
    <xdr:to>
      <xdr:col>1</xdr:col>
      <xdr:colOff>557763</xdr:colOff>
      <xdr:row>1281</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1270</xdr:row>
      <xdr:rowOff>33209</xdr:rowOff>
    </xdr:from>
    <xdr:to>
      <xdr:col>1</xdr:col>
      <xdr:colOff>488462</xdr:colOff>
      <xdr:row>1270</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1269</xdr:row>
      <xdr:rowOff>32564</xdr:rowOff>
    </xdr:from>
    <xdr:to>
      <xdr:col>1</xdr:col>
      <xdr:colOff>472179</xdr:colOff>
      <xdr:row>1269</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1268</xdr:row>
      <xdr:rowOff>32564</xdr:rowOff>
    </xdr:from>
    <xdr:to>
      <xdr:col>1</xdr:col>
      <xdr:colOff>431474</xdr:colOff>
      <xdr:row>1268</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1263</xdr:row>
      <xdr:rowOff>16281</xdr:rowOff>
    </xdr:from>
    <xdr:to>
      <xdr:col>1</xdr:col>
      <xdr:colOff>529167</xdr:colOff>
      <xdr:row>1263</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1262</xdr:row>
      <xdr:rowOff>49422</xdr:rowOff>
    </xdr:from>
    <xdr:to>
      <xdr:col>1</xdr:col>
      <xdr:colOff>651283</xdr:colOff>
      <xdr:row>1262</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1261</xdr:row>
      <xdr:rowOff>36983</xdr:rowOff>
    </xdr:from>
    <xdr:to>
      <xdr:col>1</xdr:col>
      <xdr:colOff>638583</xdr:colOff>
      <xdr:row>1261</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1260</xdr:row>
      <xdr:rowOff>40640</xdr:rowOff>
    </xdr:from>
    <xdr:to>
      <xdr:col>1</xdr:col>
      <xdr:colOff>528320</xdr:colOff>
      <xdr:row>1260</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1259</xdr:row>
      <xdr:rowOff>30480</xdr:rowOff>
    </xdr:from>
    <xdr:to>
      <xdr:col>1</xdr:col>
      <xdr:colOff>538481</xdr:colOff>
      <xdr:row>1259</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1258</xdr:row>
      <xdr:rowOff>29049</xdr:rowOff>
    </xdr:from>
    <xdr:to>
      <xdr:col>1</xdr:col>
      <xdr:colOff>558800</xdr:colOff>
      <xdr:row>1258</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1257</xdr:row>
      <xdr:rowOff>38644</xdr:rowOff>
    </xdr:from>
    <xdr:to>
      <xdr:col>1</xdr:col>
      <xdr:colOff>479478</xdr:colOff>
      <xdr:row>1257</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1256</xdr:row>
      <xdr:rowOff>72353</xdr:rowOff>
    </xdr:from>
    <xdr:to>
      <xdr:col>1</xdr:col>
      <xdr:colOff>489448</xdr:colOff>
      <xdr:row>1256</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1255</xdr:row>
      <xdr:rowOff>46716</xdr:rowOff>
    </xdr:from>
    <xdr:to>
      <xdr:col>1</xdr:col>
      <xdr:colOff>499418</xdr:colOff>
      <xdr:row>1255</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1254</xdr:row>
      <xdr:rowOff>56686</xdr:rowOff>
    </xdr:from>
    <xdr:to>
      <xdr:col>1</xdr:col>
      <xdr:colOff>521257</xdr:colOff>
      <xdr:row>1254</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1310</xdr:row>
      <xdr:rowOff>38779</xdr:rowOff>
    </xdr:from>
    <xdr:to>
      <xdr:col>1</xdr:col>
      <xdr:colOff>533205</xdr:colOff>
      <xdr:row>1310</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1311</xdr:row>
      <xdr:rowOff>38779</xdr:rowOff>
    </xdr:from>
    <xdr:to>
      <xdr:col>1</xdr:col>
      <xdr:colOff>533205</xdr:colOff>
      <xdr:row>1311</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1211</xdr:row>
      <xdr:rowOff>8467</xdr:rowOff>
    </xdr:from>
    <xdr:to>
      <xdr:col>1</xdr:col>
      <xdr:colOff>521547</xdr:colOff>
      <xdr:row>1212</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1379</xdr:row>
      <xdr:rowOff>95673</xdr:rowOff>
    </xdr:from>
    <xdr:to>
      <xdr:col>1</xdr:col>
      <xdr:colOff>528740</xdr:colOff>
      <xdr:row>1381</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1216</xdr:row>
      <xdr:rowOff>32173</xdr:rowOff>
    </xdr:from>
    <xdr:to>
      <xdr:col>1</xdr:col>
      <xdr:colOff>596473</xdr:colOff>
      <xdr:row>1216</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1217</xdr:row>
      <xdr:rowOff>0</xdr:rowOff>
    </xdr:from>
    <xdr:to>
      <xdr:col>1</xdr:col>
      <xdr:colOff>494873</xdr:colOff>
      <xdr:row>1217</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1219</xdr:row>
      <xdr:rowOff>8467</xdr:rowOff>
    </xdr:from>
    <xdr:to>
      <xdr:col>1</xdr:col>
      <xdr:colOff>571073</xdr:colOff>
      <xdr:row>1219</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1220</xdr:row>
      <xdr:rowOff>0</xdr:rowOff>
    </xdr:from>
    <xdr:to>
      <xdr:col>1</xdr:col>
      <xdr:colOff>494873</xdr:colOff>
      <xdr:row>1220</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1314</xdr:row>
      <xdr:rowOff>40640</xdr:rowOff>
    </xdr:from>
    <xdr:to>
      <xdr:col>1</xdr:col>
      <xdr:colOff>477520</xdr:colOff>
      <xdr:row>1314</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1315</xdr:row>
      <xdr:rowOff>18796</xdr:rowOff>
    </xdr:from>
    <xdr:to>
      <xdr:col>1</xdr:col>
      <xdr:colOff>467360</xdr:colOff>
      <xdr:row>1315</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1316</xdr:row>
      <xdr:rowOff>50609</xdr:rowOff>
    </xdr:from>
    <xdr:to>
      <xdr:col>1</xdr:col>
      <xdr:colOff>538480</xdr:colOff>
      <xdr:row>1316</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1313</xdr:row>
      <xdr:rowOff>28329</xdr:rowOff>
    </xdr:from>
    <xdr:to>
      <xdr:col>1</xdr:col>
      <xdr:colOff>508000</xdr:colOff>
      <xdr:row>1313</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1" totalsRowShown="0" headerRowDxfId="54" dataDxfId="52" headerRowBorderDxfId="53" tableBorderDxfId="51">
  <autoFilter ref="A1:AC1321" xr:uid="{2C3F7A77-AA9A-9049-9BD3-D03FDDAB2B95}"/>
  <tableColumns count="29">
    <tableColumn id="28" xr3:uid="{0CDE7E80-246F-9642-A518-1282133B0DD5}" name="Code" dataDxfId="50"/>
    <tableColumn id="1" xr3:uid="{320C9ACC-DA44-5349-B594-66D7A9C044C5}" name="Foto" dataDxfId="49"/>
    <tableColumn id="3" xr3:uid="{F2B89EA9-E152-AC45-BAD1-18B8A1A78055}" name="Type" dataDxfId="48"/>
    <tableColumn id="4" xr3:uid="{E079105E-5F52-DC43-8691-683EFDF2D6A8}" name="Category" dataDxfId="47"/>
    <tableColumn id="5" xr3:uid="{DC8749DD-8D68-5641-B45F-3231107C111B}" name="Nombre del artículo" dataDxfId="46"/>
    <tableColumn id="6" xr3:uid="{5ACC1848-DB9A-1D4E-8959-7ACE34F9684E}" name="Talla" dataDxfId="45"/>
    <tableColumn id="7" xr3:uid="{64C559F8-872F-9C40-926B-1FBAD12F046B}" name="Brand" dataDxfId="44"/>
    <tableColumn id="12" xr3:uid="{AC24821D-9AD1-3A46-A2DD-6430B612E786}" name="Precio" dataDxfId="43">
      <calculatedColumnFormula>STOCK[[#This Row],[Precio Final]]</calculatedColumnFormula>
    </tableColumn>
    <tableColumn id="13" xr3:uid="{99FED3F8-23A2-7D44-A402-D8E46215D411}" name="Pricing 1" dataDxfId="42">
      <calculatedColumnFormula>STOCK[[#This Row],[Precio Venta Ideal (x1.5)]]</calculatedColumnFormula>
    </tableColumn>
    <tableColumn id="15" xr3:uid="{A92ECA4D-AC2B-A744-AA0A-A77850574C37}" name="Entradas" dataDxfId="41"/>
    <tableColumn id="16" xr3:uid="{616B21E5-25FD-B94F-97F9-58B8EDC40DE6}" name="Salidas" dataDxfId="40">
      <calculatedColumnFormula>SUMIFS(VENTAS[Cantidad],VENTAS[Código del producto Vendido],STOCK[[#This Row],[Code]])</calculatedColumnFormula>
    </tableColumn>
    <tableColumn id="17" xr3:uid="{9D7AB1D3-B97D-A245-B71B-95057FAAC447}" name="Stock Actual" dataDxfId="39">
      <calculatedColumnFormula>STOCK[[#This Row],[Entradas]]-STOCK[[#This Row],[Salidas]]</calculatedColumnFormula>
    </tableColumn>
    <tableColumn id="8" xr3:uid="{CD73F642-108F-9C4A-8F93-51BCE0CF89A6}" name="Comisión 10%" dataDxfId="38">
      <calculatedColumnFormula>STOCK[[#This Row],[Precio Final]]*10%</calculatedColumnFormula>
    </tableColumn>
    <tableColumn id="18" xr3:uid="{C19FC3A5-7F68-BD46-AB51-847A5CF1C420}" name="Costo Unitario (MXN)" dataDxfId="37"/>
    <tableColumn id="19" xr3:uid="{AA7C9989-9B9A-DE41-84B3-E777B0CFFC80}" name="USD -&gt; MXN" dataDxfId="36"/>
    <tableColumn id="20" xr3:uid="{47CEAB57-BA58-3A4E-8836-7547C0A8670B}" name="Costo Unitario (USD)" dataDxfId="35">
      <calculatedColumnFormula>N2/O2</calculatedColumnFormula>
    </tableColumn>
    <tableColumn id="21" xr3:uid="{6044B009-325A-1E48-996D-3795B08AD37D}" name="Peso (g)" dataDxfId="34"/>
    <tableColumn id="22" xr3:uid="{3FE36986-70B1-7045-B79B-1F306E510CCC}" name="Precio Envío Kilogramo (USD)" dataDxfId="33"/>
    <tableColumn id="23" xr3:uid="{8E0BCE09-A215-4E49-9ADF-CC46A3A57580}" name="Costo Envío (USD)" dataDxfId="32">
      <calculatedColumnFormula>STOCK[[#This Row],[Peso (g)]]*STOCK[[#This Row],[Precio Envío Kilogramo (USD)]]/1000</calculatedColumnFormula>
    </tableColumn>
    <tableColumn id="25" xr3:uid="{D2FD5BA1-0777-4446-96AC-0A15858284E3}" name="Costo total" dataDxfId="31">
      <calculatedColumnFormula>STOCK[[#This Row],[Costo Unitario (USD)]]+STOCK[[#This Row],[Costo Envío (USD)]]+STOCK[[#This Row],[Comisión 10%]]</calculatedColumnFormula>
    </tableColumn>
    <tableColumn id="26" xr3:uid="{0CF8E044-9EA3-C143-9605-5C9780CD5463}" name="Precio Venta Ideal (x1.5)" dataDxfId="30">
      <calculatedColumnFormula>ROUNDUP(T2,0)</calculatedColumnFormula>
    </tableColumn>
    <tableColumn id="14" xr3:uid="{F696554F-9947-834E-9EAD-4D4726C2FF95}" name="Precio Final" dataDxfId="29"/>
    <tableColumn id="27" xr3:uid="{BC945D69-9F4B-7A40-8582-5050E162AF5D}" name="Ganancia Unitaria" dataDxfId="28">
      <calculatedColumnFormula>STOCK[[#This Row],[Precio Final]]-STOCK[[#This Row],[Costo total]]</calculatedColumnFormula>
    </tableColumn>
    <tableColumn id="9" xr3:uid="{1FAF5B63-ACBA-B242-90DB-527D9503C481}" name="Ganancia x Cant Ventas" dataDxfId="27">
      <calculatedColumnFormula>STOCK[[#This Row],[Ganancia Unitaria]]*STOCK[[#This Row],[Salidas]]</calculatedColumnFormula>
    </tableColumn>
    <tableColumn id="2" xr3:uid="{C756BB23-1EDA-C348-A3F9-8A96A71F7019}" name="Detalles de la Compra" dataDxfId="26"/>
    <tableColumn id="11" xr3:uid="{26BCEB9F-AB2B-5E44-9823-BCD18B1CB208}" name="Comisión Bazar 25%" dataDxfId="25"/>
    <tableColumn id="10" xr3:uid="{87671A5C-EC68-EF4A-9618-6A934F304BAD}" name="Gastos totales" dataDxfId="24">
      <calculatedColumnFormula>STOCK[[#This Row],[Costo total]]*STOCK[[#This Row],[Entradas]]</calculatedColumnFormula>
    </tableColumn>
    <tableColumn id="24" xr3:uid="{A10D49C4-19A5-574A-B9F1-0BFB93A95AD3}" name="Valor Stock Actual" dataDxfId="23">
      <calculatedColumnFormula>STOCK[[#This Row],[Stock Actual]]*STOCK[[#This Row],[Costo total]]</calculatedColumnFormula>
    </tableColumn>
    <tableColumn id="29" xr3:uid="{814176B4-7D27-FC45-8C85-CA4821BC7959}" name="Precio Promocion" dataDxfId="22"/>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13" totalsRowShown="0" headerRowDxfId="14">
  <autoFilter ref="A2:M1413" xr:uid="{E74EA521-20AF-4144-BFD6-B4CAB243FD5C}"/>
  <tableColumns count="13">
    <tableColumn id="10" xr3:uid="{254F3DD0-681F-D044-B8E6-8248EFC4ED42}" name="Fecha" dataDxfId="13"/>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5"/>
  <sheetViews>
    <sheetView showGridLines="0" tabSelected="1" topLeftCell="D1319" zoomScale="125" zoomScaleNormal="193" workbookViewId="0">
      <selection activeCell="F1309" sqref="F1309"/>
    </sheetView>
  </sheetViews>
  <sheetFormatPr baseColWidth="10" defaultColWidth="8.33203125" defaultRowHeight="20" customHeight="1" x14ac:dyDescent="0.15"/>
  <cols>
    <col min="1" max="1" width="12.5" style="1" customWidth="1"/>
    <col min="2" max="2" width="9" style="1" customWidth="1"/>
    <col min="3" max="3" width="13.83203125" style="1" customWidth="1"/>
    <col min="4" max="4" width="26.1640625" style="17" customWidth="1"/>
    <col min="5" max="5" width="44.1640625" style="2" customWidth="1"/>
    <col min="6" max="6" width="17.1640625" style="2" customWidth="1"/>
    <col min="7" max="7" width="6.33203125" style="1" customWidth="1"/>
    <col min="8" max="8" width="7.5" style="1" customWidth="1"/>
    <col min="9" max="9" width="13.5" style="1" bestFit="1" customWidth="1"/>
    <col min="10" max="10" width="6.5" style="1" customWidth="1"/>
    <col min="11" max="11" width="7.1640625" style="1" customWidth="1"/>
    <col min="12" max="12" width="9.33203125" style="1" customWidth="1"/>
    <col min="13" max="13" width="14.1640625" style="1" bestFit="1" customWidth="1"/>
    <col min="14" max="14" width="20" style="1" bestFit="1" customWidth="1"/>
    <col min="15" max="15" width="15" style="3" customWidth="1"/>
    <col min="16" max="16" width="19.5" style="3" bestFit="1" customWidth="1"/>
    <col min="17" max="17" width="12.83203125" style="1" bestFit="1" customWidth="1"/>
    <col min="18" max="18" width="22.5" style="1" bestFit="1" customWidth="1"/>
    <col min="19" max="19" width="28.1640625" style="3" customWidth="1"/>
    <col min="20" max="20" width="18.1640625" style="3" customWidth="1"/>
    <col min="21" max="21" width="21.33203125" style="64" customWidth="1"/>
    <col min="22" max="22" width="20.1640625" style="3" customWidth="1"/>
    <col min="23" max="23" width="23.6640625" style="3" bestFit="1" customWidth="1"/>
    <col min="24" max="24" width="24.1640625" style="3" customWidth="1"/>
    <col min="25" max="25" width="32.33203125" style="88" bestFit="1" customWidth="1"/>
    <col min="26" max="26" width="25.33203125" style="1" bestFit="1" customWidth="1"/>
    <col min="27" max="28" width="25.33203125" style="1" customWidth="1"/>
    <col min="29" max="29" width="35" style="1" customWidth="1"/>
    <col min="30" max="16384" width="8.33203125" style="1"/>
  </cols>
  <sheetData>
    <row r="1" spans="1:29" ht="55" customHeight="1" x14ac:dyDescent="0.15">
      <c r="A1" s="59" t="s">
        <v>5</v>
      </c>
      <c r="B1" s="59" t="s">
        <v>213</v>
      </c>
      <c r="C1" s="60" t="s">
        <v>0</v>
      </c>
      <c r="D1" s="61" t="s">
        <v>1</v>
      </c>
      <c r="E1" s="61" t="s">
        <v>1375</v>
      </c>
      <c r="F1" s="61" t="s">
        <v>1376</v>
      </c>
      <c r="G1" s="61" t="s">
        <v>2</v>
      </c>
      <c r="H1" s="61" t="s">
        <v>1374</v>
      </c>
      <c r="I1" s="62" t="s">
        <v>3</v>
      </c>
      <c r="J1" s="86" t="s">
        <v>6</v>
      </c>
      <c r="K1" s="86" t="s">
        <v>7</v>
      </c>
      <c r="L1" s="86" t="s">
        <v>8</v>
      </c>
      <c r="M1" s="61" t="s">
        <v>1373</v>
      </c>
      <c r="N1" s="62" t="s">
        <v>9</v>
      </c>
      <c r="O1" s="62" t="s">
        <v>13</v>
      </c>
      <c r="P1" s="62" t="s">
        <v>10</v>
      </c>
      <c r="Q1" s="86" t="s">
        <v>12</v>
      </c>
      <c r="R1" s="62" t="s">
        <v>14</v>
      </c>
      <c r="S1" s="62" t="s">
        <v>17</v>
      </c>
      <c r="T1" s="62" t="s">
        <v>1196</v>
      </c>
      <c r="U1" s="63" t="s">
        <v>1388</v>
      </c>
      <c r="V1" s="62" t="s">
        <v>1387</v>
      </c>
      <c r="W1" s="62" t="s">
        <v>1384</v>
      </c>
      <c r="X1" s="62" t="s">
        <v>1385</v>
      </c>
      <c r="Y1" s="61" t="s">
        <v>1544</v>
      </c>
      <c r="Z1" s="62" t="s">
        <v>1998</v>
      </c>
      <c r="AA1" s="62" t="s">
        <v>1773</v>
      </c>
      <c r="AB1" s="62" t="s">
        <v>1774</v>
      </c>
      <c r="AC1" s="62" t="s">
        <v>2615</v>
      </c>
    </row>
    <row r="2" spans="1:29" s="12" customFormat="1" ht="50" customHeight="1" x14ac:dyDescent="0.15">
      <c r="A2" s="12" t="s">
        <v>555</v>
      </c>
      <c r="B2" s="70"/>
      <c r="C2" s="12" t="s">
        <v>4</v>
      </c>
      <c r="D2" s="12" t="s">
        <v>2212</v>
      </c>
      <c r="E2" s="12" t="s">
        <v>1584</v>
      </c>
      <c r="F2" s="12" t="s">
        <v>2104</v>
      </c>
      <c r="G2" s="12" t="s">
        <v>69</v>
      </c>
      <c r="H2" s="12">
        <f>STOCK[[#This Row],[Precio Final]]</f>
        <v>8</v>
      </c>
      <c r="I2" s="12">
        <f>STOCK[[#This Row],[Precio Venta Ideal (x1.5)]]</f>
        <v>7.7058333333333335</v>
      </c>
      <c r="J2" s="87">
        <v>15</v>
      </c>
      <c r="K2" s="87">
        <f>SUMIFS(VENTAS[Cantidad],VENTAS[Código del producto Vendido],STOCK[[#This Row],[Code]])</f>
        <v>13</v>
      </c>
      <c r="L2" s="87">
        <v>0</v>
      </c>
      <c r="M2" s="12">
        <f>STOCK[[#This Row],[Precio Final]]*10%</f>
        <v>0.8</v>
      </c>
      <c r="N2" s="12">
        <v>49</v>
      </c>
      <c r="O2" s="12">
        <v>18</v>
      </c>
      <c r="P2" s="12">
        <v>2.7222222222222223</v>
      </c>
      <c r="Q2" s="87">
        <v>95</v>
      </c>
      <c r="R2" s="12">
        <v>17</v>
      </c>
      <c r="S2" s="12">
        <f>STOCK[[#This Row],[Peso (g)]]*STOCK[[#This Row],[Precio Envío Kilogramo (USD)]]/1000</f>
        <v>1.615</v>
      </c>
      <c r="T2" s="12">
        <f>STOCK[[#This Row],[Costo Unitario (USD)]]+STOCK[[#This Row],[Costo Envío (USD)]]+STOCK[[#This Row],[Comisión 10%]]</f>
        <v>5.1372222222222224</v>
      </c>
      <c r="U2" s="12">
        <f>STOCK[[#This Row],[Costo total]]*1.5</f>
        <v>7.7058333333333335</v>
      </c>
      <c r="V2" s="12">
        <v>8</v>
      </c>
      <c r="W2" s="12">
        <f>STOCK[[#This Row],[Precio Final]]-STOCK[[#This Row],[Costo total]]</f>
        <v>2.8627777777777776</v>
      </c>
      <c r="X2" s="12">
        <f>STOCK[[#This Row],[Ganancia Unitaria]]*STOCK[[#This Row],[Salidas]]</f>
        <v>37.216111111111111</v>
      </c>
      <c r="AA2" s="12">
        <f>STOCK[[#This Row],[Costo total]]*STOCK[[#This Row],[Entradas]]</f>
        <v>77.058333333333337</v>
      </c>
      <c r="AB2" s="12">
        <f>STOCK[[#This Row],[Stock Actual]]*STOCK[[#This Row],[Costo total]]</f>
        <v>0</v>
      </c>
    </row>
    <row r="3" spans="1:29" s="7" customFormat="1" ht="50" customHeight="1" x14ac:dyDescent="0.15">
      <c r="A3" s="7" t="s">
        <v>556</v>
      </c>
      <c r="B3" s="70"/>
      <c r="C3" s="7" t="s">
        <v>4</v>
      </c>
      <c r="D3" s="7" t="s">
        <v>211</v>
      </c>
      <c r="E3" s="7" t="s">
        <v>403</v>
      </c>
      <c r="F3" s="7" t="s">
        <v>238</v>
      </c>
      <c r="G3" s="7" t="s">
        <v>69</v>
      </c>
      <c r="H3" s="7">
        <f>STOCK[[#This Row],[Precio Final]]</f>
        <v>28</v>
      </c>
      <c r="I3" s="7">
        <f>STOCK[[#This Row],[Precio Venta Ideal (x1.5)]]</f>
        <v>31.756666666666668</v>
      </c>
      <c r="J3" s="8">
        <v>1</v>
      </c>
      <c r="K3" s="8">
        <f>SUMIFS(VENTAS[Cantidad],VENTAS[Código del producto Vendido],STOCK[[#This Row],[Code]])</f>
        <v>1</v>
      </c>
      <c r="L3" s="8">
        <f>STOCK[[#This Row],[Entradas]]-STOCK[[#This Row],[Salidas]]</f>
        <v>0</v>
      </c>
      <c r="M3" s="7">
        <f>STOCK[[#This Row],[Precio Final]]*10%</f>
        <v>2.8000000000000003</v>
      </c>
      <c r="N3" s="7">
        <v>245</v>
      </c>
      <c r="O3" s="7">
        <v>18</v>
      </c>
      <c r="P3" s="7">
        <v>13.611111111111111</v>
      </c>
      <c r="Q3" s="8">
        <v>280</v>
      </c>
      <c r="R3" s="7">
        <v>17</v>
      </c>
      <c r="S3" s="7">
        <f>STOCK[[#This Row],[Peso (g)]]*STOCK[[#This Row],[Precio Envío Kilogramo (USD)]]/1000</f>
        <v>4.76</v>
      </c>
      <c r="T3" s="12">
        <f>STOCK[[#This Row],[Costo Unitario (USD)]]+STOCK[[#This Row],[Costo Envío (USD)]]+STOCK[[#This Row],[Comisión 10%]]</f>
        <v>21.171111111111113</v>
      </c>
      <c r="U3" s="7">
        <f>STOCK[[#This Row],[Costo total]]*1.5</f>
        <v>31.756666666666668</v>
      </c>
      <c r="V3" s="7">
        <v>28</v>
      </c>
      <c r="W3" s="7">
        <f>STOCK[[#This Row],[Precio Final]]-STOCK[[#This Row],[Costo total]]</f>
        <v>6.828888888888887</v>
      </c>
      <c r="X3" s="7">
        <f>STOCK[[#This Row],[Ganancia Unitaria]]*STOCK[[#This Row],[Salidas]]</f>
        <v>6.828888888888887</v>
      </c>
      <c r="AA3" s="7">
        <f>STOCK[[#This Row],[Costo total]]*STOCK[[#This Row],[Entradas]]</f>
        <v>21.171111111111113</v>
      </c>
      <c r="AB3" s="7">
        <f>STOCK[[#This Row],[Stock Actual]]*STOCK[[#This Row],[Costo total]]</f>
        <v>0</v>
      </c>
    </row>
    <row r="4" spans="1:29" s="12" customFormat="1" ht="50" customHeight="1" x14ac:dyDescent="0.15">
      <c r="A4" s="12" t="s">
        <v>557</v>
      </c>
      <c r="B4" s="70"/>
      <c r="C4" s="12" t="s">
        <v>4</v>
      </c>
      <c r="D4" s="12" t="s">
        <v>211</v>
      </c>
      <c r="E4" s="12" t="s">
        <v>403</v>
      </c>
      <c r="F4" s="12" t="s">
        <v>239</v>
      </c>
      <c r="G4" s="12" t="s">
        <v>69</v>
      </c>
      <c r="H4" s="12">
        <f>STOCK[[#This Row],[Precio Final]]</f>
        <v>28</v>
      </c>
      <c r="I4" s="12">
        <f>STOCK[[#This Row],[Precio Venta Ideal (x1.5)]]</f>
        <v>33.541666666666664</v>
      </c>
      <c r="J4" s="87">
        <v>3</v>
      </c>
      <c r="K4" s="87">
        <f>SUMIFS(VENTAS[Cantidad],VENTAS[Código del producto Vendido],STOCK[[#This Row],[Code]])</f>
        <v>3</v>
      </c>
      <c r="L4" s="87">
        <f>STOCK[[#This Row],[Entradas]]-STOCK[[#This Row],[Salidas]]</f>
        <v>0</v>
      </c>
      <c r="M4" s="12">
        <f>STOCK[[#This Row],[Precio Final]]*10%</f>
        <v>2.8000000000000003</v>
      </c>
      <c r="N4" s="12">
        <v>245</v>
      </c>
      <c r="O4" s="12">
        <v>18</v>
      </c>
      <c r="P4" s="12">
        <v>13.611111111111111</v>
      </c>
      <c r="Q4" s="87">
        <v>350</v>
      </c>
      <c r="R4" s="12">
        <v>17</v>
      </c>
      <c r="S4" s="12">
        <f>STOCK[[#This Row],[Peso (g)]]*STOCK[[#This Row],[Precio Envío Kilogramo (USD)]]/1000</f>
        <v>5.95</v>
      </c>
      <c r="T4" s="12">
        <f>STOCK[[#This Row],[Costo Unitario (USD)]]+STOCK[[#This Row],[Costo Envío (USD)]]+STOCK[[#This Row],[Comisión 10%]]</f>
        <v>22.361111111111111</v>
      </c>
      <c r="U4" s="12">
        <f>STOCK[[#This Row],[Costo total]]*1.5</f>
        <v>33.541666666666664</v>
      </c>
      <c r="V4" s="12">
        <v>28</v>
      </c>
      <c r="W4" s="12">
        <f>STOCK[[#This Row],[Precio Final]]-STOCK[[#This Row],[Costo total]]</f>
        <v>5.6388888888888893</v>
      </c>
      <c r="X4" s="12">
        <f>STOCK[[#This Row],[Ganancia Unitaria]]*STOCK[[#This Row],[Salidas]]</f>
        <v>16.916666666666668</v>
      </c>
      <c r="AA4" s="12">
        <f>STOCK[[#This Row],[Costo total]]*STOCK[[#This Row],[Entradas]]</f>
        <v>67.083333333333329</v>
      </c>
      <c r="AB4" s="12">
        <f>STOCK[[#This Row],[Stock Actual]]*STOCK[[#This Row],[Costo total]]</f>
        <v>0</v>
      </c>
    </row>
    <row r="5" spans="1:29" s="7" customFormat="1" ht="50" customHeight="1" x14ac:dyDescent="0.15">
      <c r="A5" s="7" t="s">
        <v>558</v>
      </c>
      <c r="B5" s="70"/>
      <c r="C5" s="7" t="s">
        <v>4</v>
      </c>
      <c r="D5" s="7" t="s">
        <v>26</v>
      </c>
      <c r="E5" s="7" t="s">
        <v>1583</v>
      </c>
      <c r="F5" s="7" t="s">
        <v>244</v>
      </c>
      <c r="G5" s="7" t="s">
        <v>69</v>
      </c>
      <c r="H5" s="7">
        <f>STOCK[[#This Row],[Precio Final]]</f>
        <v>30</v>
      </c>
      <c r="I5" s="7">
        <f>STOCK[[#This Row],[Precio Venta Ideal (x1.5)]]</f>
        <v>33.00333333333333</v>
      </c>
      <c r="J5" s="8">
        <v>1</v>
      </c>
      <c r="K5" s="8">
        <f>SUMIFS(VENTAS[Cantidad],VENTAS[Código del producto Vendido],STOCK[[#This Row],[Code]])</f>
        <v>1</v>
      </c>
      <c r="L5" s="8">
        <f>STOCK[[#This Row],[Entradas]]-STOCK[[#This Row],[Salidas]]</f>
        <v>0</v>
      </c>
      <c r="M5" s="7">
        <f>STOCK[[#This Row],[Precio Final]]*10%</f>
        <v>3</v>
      </c>
      <c r="N5" s="7">
        <v>238</v>
      </c>
      <c r="O5" s="7">
        <v>18</v>
      </c>
      <c r="P5" s="7">
        <v>13.222222222222221</v>
      </c>
      <c r="Q5" s="8">
        <v>340</v>
      </c>
      <c r="R5" s="7">
        <v>17</v>
      </c>
      <c r="S5" s="7">
        <f>STOCK[[#This Row],[Peso (g)]]*STOCK[[#This Row],[Precio Envío Kilogramo (USD)]]/1000</f>
        <v>5.78</v>
      </c>
      <c r="T5" s="12">
        <f>STOCK[[#This Row],[Costo Unitario (USD)]]+STOCK[[#This Row],[Costo Envío (USD)]]+STOCK[[#This Row],[Comisión 10%]]</f>
        <v>22.002222222222223</v>
      </c>
      <c r="U5" s="7">
        <f>STOCK[[#This Row],[Costo total]]*1.5</f>
        <v>33.00333333333333</v>
      </c>
      <c r="V5" s="7">
        <v>30</v>
      </c>
      <c r="W5" s="7">
        <f>STOCK[[#This Row],[Precio Final]]-STOCK[[#This Row],[Costo total]]</f>
        <v>7.9977777777777774</v>
      </c>
      <c r="X5" s="7">
        <f>STOCK[[#This Row],[Ganancia Unitaria]]*STOCK[[#This Row],[Salidas]]</f>
        <v>7.9977777777777774</v>
      </c>
      <c r="AA5" s="7">
        <f>STOCK[[#This Row],[Costo total]]*STOCK[[#This Row],[Entradas]]</f>
        <v>22.002222222222223</v>
      </c>
      <c r="AB5" s="7">
        <f>STOCK[[#This Row],[Stock Actual]]*STOCK[[#This Row],[Costo total]]</f>
        <v>0</v>
      </c>
    </row>
    <row r="6" spans="1:29" s="12" customFormat="1" ht="50" customHeight="1" x14ac:dyDescent="0.15">
      <c r="A6" s="12" t="s">
        <v>559</v>
      </c>
      <c r="B6" s="70"/>
      <c r="C6" s="12" t="s">
        <v>4</v>
      </c>
      <c r="D6" s="12" t="s">
        <v>26</v>
      </c>
      <c r="E6" s="12" t="s">
        <v>495</v>
      </c>
      <c r="F6" s="12" t="s">
        <v>243</v>
      </c>
      <c r="G6" s="12" t="s">
        <v>69</v>
      </c>
      <c r="H6" s="12">
        <f>STOCK[[#This Row],[Precio Final]]</f>
        <v>30</v>
      </c>
      <c r="I6" s="12">
        <f>STOCK[[#This Row],[Precio Venta Ideal (x1.5)]]</f>
        <v>33.00333333333333</v>
      </c>
      <c r="J6" s="87">
        <v>1</v>
      </c>
      <c r="K6" s="87">
        <f>SUMIFS(VENTAS[Cantidad],VENTAS[Código del producto Vendido],STOCK[[#This Row],[Code]])</f>
        <v>1</v>
      </c>
      <c r="L6" s="87">
        <f>STOCK[[#This Row],[Entradas]]-STOCK[[#This Row],[Salidas]]</f>
        <v>0</v>
      </c>
      <c r="M6" s="12">
        <f>STOCK[[#This Row],[Precio Final]]*10%</f>
        <v>3</v>
      </c>
      <c r="N6" s="12">
        <v>238</v>
      </c>
      <c r="O6" s="12">
        <v>18</v>
      </c>
      <c r="P6" s="12">
        <v>13.222222222222221</v>
      </c>
      <c r="Q6" s="87">
        <v>340</v>
      </c>
      <c r="R6" s="12">
        <v>17</v>
      </c>
      <c r="S6" s="12">
        <f>STOCK[[#This Row],[Peso (g)]]*STOCK[[#This Row],[Precio Envío Kilogramo (USD)]]/1000</f>
        <v>5.78</v>
      </c>
      <c r="T6" s="12">
        <f>STOCK[[#This Row],[Costo Unitario (USD)]]+STOCK[[#This Row],[Costo Envío (USD)]]+STOCK[[#This Row],[Comisión 10%]]</f>
        <v>22.002222222222223</v>
      </c>
      <c r="U6" s="12">
        <f>STOCK[[#This Row],[Costo total]]*1.5</f>
        <v>33.00333333333333</v>
      </c>
      <c r="V6" s="12">
        <v>30</v>
      </c>
      <c r="W6" s="12">
        <f>STOCK[[#This Row],[Precio Final]]-STOCK[[#This Row],[Costo total]]</f>
        <v>7.9977777777777774</v>
      </c>
      <c r="X6" s="12">
        <f>STOCK[[#This Row],[Ganancia Unitaria]]*STOCK[[#This Row],[Salidas]]</f>
        <v>7.9977777777777774</v>
      </c>
      <c r="AA6" s="12">
        <f>STOCK[[#This Row],[Costo total]]*STOCK[[#This Row],[Entradas]]</f>
        <v>22.002222222222223</v>
      </c>
      <c r="AB6" s="12">
        <f>STOCK[[#This Row],[Stock Actual]]*STOCK[[#This Row],[Costo total]]</f>
        <v>0</v>
      </c>
    </row>
    <row r="7" spans="1:29" s="7" customFormat="1" ht="50" customHeight="1" x14ac:dyDescent="0.15">
      <c r="A7" s="7" t="s">
        <v>46</v>
      </c>
      <c r="B7" s="70"/>
      <c r="C7" s="7" t="s">
        <v>4</v>
      </c>
      <c r="D7" s="7" t="s">
        <v>26</v>
      </c>
      <c r="E7" s="7" t="s">
        <v>495</v>
      </c>
      <c r="F7" s="7" t="s">
        <v>238</v>
      </c>
      <c r="G7" s="7" t="s">
        <v>69</v>
      </c>
      <c r="H7" s="7">
        <f>STOCK[[#This Row],[Precio Final]]</f>
        <v>30</v>
      </c>
      <c r="I7" s="7">
        <f>STOCK[[#This Row],[Precio Venta Ideal (x1.5)]]</f>
        <v>32.365833333333335</v>
      </c>
      <c r="J7" s="8">
        <v>1</v>
      </c>
      <c r="K7" s="8">
        <f>SUMIFS(VENTAS[Cantidad],VENTAS[Código del producto Vendido],STOCK[[#This Row],[Code]])</f>
        <v>1</v>
      </c>
      <c r="L7" s="8">
        <f>STOCK[[#This Row],[Entradas]]-STOCK[[#This Row],[Salidas]]</f>
        <v>0</v>
      </c>
      <c r="M7" s="7">
        <f>STOCK[[#This Row],[Precio Final]]*10%</f>
        <v>3</v>
      </c>
      <c r="N7" s="7">
        <v>238</v>
      </c>
      <c r="O7" s="7">
        <v>18</v>
      </c>
      <c r="P7" s="7">
        <v>13.222222222222221</v>
      </c>
      <c r="Q7" s="8">
        <v>315</v>
      </c>
      <c r="R7" s="7">
        <v>17</v>
      </c>
      <c r="S7" s="7">
        <f>STOCK[[#This Row],[Peso (g)]]*STOCK[[#This Row],[Precio Envío Kilogramo (USD)]]/1000</f>
        <v>5.3550000000000004</v>
      </c>
      <c r="T7" s="12">
        <f>STOCK[[#This Row],[Costo Unitario (USD)]]+STOCK[[#This Row],[Costo Envío (USD)]]+STOCK[[#This Row],[Comisión 10%]]</f>
        <v>21.577222222222222</v>
      </c>
      <c r="U7" s="7">
        <f>STOCK[[#This Row],[Costo total]]*1.5</f>
        <v>32.365833333333335</v>
      </c>
      <c r="V7" s="7">
        <v>30</v>
      </c>
      <c r="W7" s="7">
        <f>STOCK[[#This Row],[Precio Final]]-STOCK[[#This Row],[Costo total]]</f>
        <v>8.4227777777777781</v>
      </c>
      <c r="X7" s="7">
        <f>STOCK[[#This Row],[Ganancia Unitaria]]*STOCK[[#This Row],[Salidas]]</f>
        <v>8.4227777777777781</v>
      </c>
      <c r="AA7" s="7">
        <f>STOCK[[#This Row],[Costo total]]*STOCK[[#This Row],[Entradas]]</f>
        <v>21.577222222222222</v>
      </c>
      <c r="AB7" s="7">
        <f>STOCK[[#This Row],[Stock Actual]]*STOCK[[#This Row],[Costo total]]</f>
        <v>0</v>
      </c>
    </row>
    <row r="8" spans="1:29" s="12" customFormat="1" ht="50" customHeight="1" x14ac:dyDescent="0.15">
      <c r="A8" s="12" t="s">
        <v>205</v>
      </c>
      <c r="B8" s="70"/>
      <c r="C8" s="12" t="s">
        <v>4</v>
      </c>
      <c r="D8" s="12" t="s">
        <v>211</v>
      </c>
      <c r="E8" s="12" t="s">
        <v>464</v>
      </c>
      <c r="F8" s="12" t="s">
        <v>238</v>
      </c>
      <c r="G8" s="12" t="s">
        <v>69</v>
      </c>
      <c r="H8" s="12">
        <f>STOCK[[#This Row],[Precio Final]]</f>
        <v>15</v>
      </c>
      <c r="I8" s="12">
        <f>STOCK[[#This Row],[Precio Venta Ideal (x1.5)]]</f>
        <v>17.344999999999999</v>
      </c>
      <c r="J8" s="87">
        <v>2</v>
      </c>
      <c r="K8" s="87">
        <f>SUMIFS(VENTAS[Cantidad],VENTAS[Código del producto Vendido],STOCK[[#This Row],[Code]])</f>
        <v>2</v>
      </c>
      <c r="L8" s="87">
        <f>STOCK[[#This Row],[Entradas]]-STOCK[[#This Row],[Salidas]]</f>
        <v>0</v>
      </c>
      <c r="M8" s="12">
        <f>STOCK[[#This Row],[Precio Final]]*10%</f>
        <v>1.5</v>
      </c>
      <c r="N8" s="12">
        <v>123</v>
      </c>
      <c r="O8" s="12">
        <v>18</v>
      </c>
      <c r="P8" s="12">
        <v>6.833333333333333</v>
      </c>
      <c r="Q8" s="87">
        <v>190</v>
      </c>
      <c r="R8" s="12">
        <v>17</v>
      </c>
      <c r="S8" s="12">
        <f>STOCK[[#This Row],[Peso (g)]]*STOCK[[#This Row],[Precio Envío Kilogramo (USD)]]/1000</f>
        <v>3.23</v>
      </c>
      <c r="T8" s="12">
        <f>STOCK[[#This Row],[Costo Unitario (USD)]]+STOCK[[#This Row],[Costo Envío (USD)]]+STOCK[[#This Row],[Comisión 10%]]</f>
        <v>11.563333333333333</v>
      </c>
      <c r="U8" s="12">
        <f>STOCK[[#This Row],[Costo total]]*1.5</f>
        <v>17.344999999999999</v>
      </c>
      <c r="V8" s="12">
        <v>15</v>
      </c>
      <c r="W8" s="12">
        <f>STOCK[[#This Row],[Precio Final]]-STOCK[[#This Row],[Costo total]]</f>
        <v>3.4366666666666674</v>
      </c>
      <c r="X8" s="12">
        <f>STOCK[[#This Row],[Ganancia Unitaria]]*STOCK[[#This Row],[Salidas]]</f>
        <v>6.8733333333333348</v>
      </c>
      <c r="Y8" s="12" t="s">
        <v>1386</v>
      </c>
      <c r="AA8" s="12">
        <f>STOCK[[#This Row],[Costo total]]*STOCK[[#This Row],[Entradas]]</f>
        <v>23.126666666666665</v>
      </c>
      <c r="AB8" s="12">
        <f>STOCK[[#This Row],[Stock Actual]]*STOCK[[#This Row],[Costo total]]</f>
        <v>0</v>
      </c>
    </row>
    <row r="9" spans="1:29" s="7" customFormat="1" ht="50" customHeight="1" x14ac:dyDescent="0.15">
      <c r="A9" s="7" t="s">
        <v>206</v>
      </c>
      <c r="B9" s="70"/>
      <c r="C9" s="7" t="s">
        <v>4</v>
      </c>
      <c r="D9" s="7" t="s">
        <v>211</v>
      </c>
      <c r="E9" s="7" t="s">
        <v>463</v>
      </c>
      <c r="F9" s="7" t="s">
        <v>243</v>
      </c>
      <c r="G9" s="7" t="s">
        <v>69</v>
      </c>
      <c r="H9" s="7">
        <f>STOCK[[#This Row],[Precio Final]]</f>
        <v>15</v>
      </c>
      <c r="I9" s="7">
        <f>STOCK[[#This Row],[Precio Venta Ideal (x1.5)]]</f>
        <v>17.344999999999999</v>
      </c>
      <c r="J9" s="8">
        <v>2</v>
      </c>
      <c r="K9" s="8">
        <f>SUMIFS(VENTAS[Cantidad],VENTAS[Código del producto Vendido],STOCK[[#This Row],[Code]])</f>
        <v>2</v>
      </c>
      <c r="L9" s="8">
        <f>STOCK[[#This Row],[Entradas]]-STOCK[[#This Row],[Salidas]]</f>
        <v>0</v>
      </c>
      <c r="M9" s="7">
        <f>STOCK[[#This Row],[Precio Final]]*10%</f>
        <v>1.5</v>
      </c>
      <c r="N9" s="7">
        <v>123</v>
      </c>
      <c r="O9" s="7">
        <v>18</v>
      </c>
      <c r="P9" s="7">
        <v>6.833333333333333</v>
      </c>
      <c r="Q9" s="8">
        <v>190</v>
      </c>
      <c r="R9" s="7">
        <v>17</v>
      </c>
      <c r="S9" s="7">
        <f>STOCK[[#This Row],[Peso (g)]]*STOCK[[#This Row],[Precio Envío Kilogramo (USD)]]/1000</f>
        <v>3.23</v>
      </c>
      <c r="T9" s="12">
        <f>STOCK[[#This Row],[Costo Unitario (USD)]]+STOCK[[#This Row],[Costo Envío (USD)]]+STOCK[[#This Row],[Comisión 10%]]</f>
        <v>11.563333333333333</v>
      </c>
      <c r="U9" s="7">
        <f>STOCK[[#This Row],[Costo total]]*1.5</f>
        <v>17.344999999999999</v>
      </c>
      <c r="V9" s="7">
        <v>15</v>
      </c>
      <c r="W9" s="7">
        <f>STOCK[[#This Row],[Precio Final]]-STOCK[[#This Row],[Costo total]]</f>
        <v>3.4366666666666674</v>
      </c>
      <c r="X9" s="7">
        <f>STOCK[[#This Row],[Ganancia Unitaria]]*STOCK[[#This Row],[Salidas]]</f>
        <v>6.8733333333333348</v>
      </c>
      <c r="AA9" s="7">
        <f>STOCK[[#This Row],[Costo total]]*STOCK[[#This Row],[Entradas]]</f>
        <v>23.126666666666665</v>
      </c>
      <c r="AB9" s="7">
        <f>STOCK[[#This Row],[Stock Actual]]*STOCK[[#This Row],[Costo total]]</f>
        <v>0</v>
      </c>
    </row>
    <row r="10" spans="1:29" s="12" customFormat="1" ht="50" customHeight="1" x14ac:dyDescent="0.15">
      <c r="A10" s="12" t="s">
        <v>207</v>
      </c>
      <c r="B10" s="70"/>
      <c r="C10" s="12" t="s">
        <v>4</v>
      </c>
      <c r="D10" s="12" t="s">
        <v>211</v>
      </c>
      <c r="E10" s="12" t="s">
        <v>242</v>
      </c>
      <c r="F10" s="12" t="s">
        <v>244</v>
      </c>
      <c r="G10" s="12" t="s">
        <v>69</v>
      </c>
      <c r="H10" s="12">
        <f>STOCK[[#This Row],[Precio Final]]</f>
        <v>15</v>
      </c>
      <c r="I10" s="12">
        <f>STOCK[[#This Row],[Precio Venta Ideal (x1.5)]]</f>
        <v>17.344999999999999</v>
      </c>
      <c r="J10" s="87">
        <v>2</v>
      </c>
      <c r="K10" s="87">
        <f>SUMIFS(VENTAS[Cantidad],VENTAS[Código del producto Vendido],STOCK[[#This Row],[Code]])</f>
        <v>2</v>
      </c>
      <c r="L10" s="87">
        <f>STOCK[[#This Row],[Entradas]]-STOCK[[#This Row],[Salidas]]</f>
        <v>0</v>
      </c>
      <c r="M10" s="12">
        <f>STOCK[[#This Row],[Precio Final]]*10%</f>
        <v>1.5</v>
      </c>
      <c r="N10" s="12">
        <v>123</v>
      </c>
      <c r="O10" s="12">
        <v>18</v>
      </c>
      <c r="P10" s="12">
        <v>6.833333333333333</v>
      </c>
      <c r="Q10" s="87">
        <v>190</v>
      </c>
      <c r="R10" s="12">
        <v>17</v>
      </c>
      <c r="S10" s="12">
        <f>STOCK[[#This Row],[Peso (g)]]*STOCK[[#This Row],[Precio Envío Kilogramo (USD)]]/1000</f>
        <v>3.23</v>
      </c>
      <c r="T10" s="12">
        <f>STOCK[[#This Row],[Costo Unitario (USD)]]+STOCK[[#This Row],[Costo Envío (USD)]]+STOCK[[#This Row],[Comisión 10%]]</f>
        <v>11.563333333333333</v>
      </c>
      <c r="U10" s="12">
        <f>STOCK[[#This Row],[Costo total]]*1.5</f>
        <v>17.344999999999999</v>
      </c>
      <c r="V10" s="12">
        <v>15</v>
      </c>
      <c r="W10" s="12">
        <f>STOCK[[#This Row],[Precio Final]]-STOCK[[#This Row],[Costo total]]</f>
        <v>3.4366666666666674</v>
      </c>
      <c r="X10" s="12">
        <f>STOCK[[#This Row],[Ganancia Unitaria]]*STOCK[[#This Row],[Salidas]]</f>
        <v>6.8733333333333348</v>
      </c>
      <c r="AA10" s="12">
        <f>STOCK[[#This Row],[Costo total]]*STOCK[[#This Row],[Entradas]]</f>
        <v>23.126666666666665</v>
      </c>
      <c r="AB10" s="12">
        <f>STOCK[[#This Row],[Stock Actual]]*STOCK[[#This Row],[Costo total]]</f>
        <v>0</v>
      </c>
    </row>
    <row r="11" spans="1:29" s="7" customFormat="1" ht="50" customHeight="1" x14ac:dyDescent="0.15">
      <c r="A11" s="7" t="s">
        <v>24</v>
      </c>
      <c r="B11" s="70"/>
      <c r="C11" s="7" t="s">
        <v>4</v>
      </c>
      <c r="D11" s="7" t="s">
        <v>211</v>
      </c>
      <c r="E11" s="7" t="s">
        <v>291</v>
      </c>
      <c r="F11" s="7" t="s">
        <v>244</v>
      </c>
      <c r="G11" s="7" t="s">
        <v>69</v>
      </c>
      <c r="H11" s="7">
        <f>STOCK[[#This Row],[Precio Final]]</f>
        <v>28</v>
      </c>
      <c r="I11" s="7">
        <f>STOCK[[#This Row],[Precio Venta Ideal (x1.5)]]</f>
        <v>28.074999999999996</v>
      </c>
      <c r="J11" s="8">
        <v>1</v>
      </c>
      <c r="K11" s="8">
        <f>SUMIFS(VENTAS[Cantidad],VENTAS[Código del producto Vendido],STOCK[[#This Row],[Code]])</f>
        <v>1</v>
      </c>
      <c r="L11" s="8">
        <f>STOCK[[#This Row],[Entradas]]-STOCK[[#This Row],[Salidas]]</f>
        <v>0</v>
      </c>
      <c r="M11" s="7">
        <f>STOCK[[#This Row],[Precio Final]]*10%</f>
        <v>2.8000000000000003</v>
      </c>
      <c r="N11" s="7">
        <v>210</v>
      </c>
      <c r="O11" s="7">
        <v>18</v>
      </c>
      <c r="P11" s="7">
        <v>11.666666666666666</v>
      </c>
      <c r="Q11" s="8">
        <v>250</v>
      </c>
      <c r="R11" s="7">
        <v>17</v>
      </c>
      <c r="S11" s="7">
        <f>STOCK[[#This Row],[Peso (g)]]*STOCK[[#This Row],[Precio Envío Kilogramo (USD)]]/1000</f>
        <v>4.25</v>
      </c>
      <c r="T11" s="12">
        <f>STOCK[[#This Row],[Costo Unitario (USD)]]+STOCK[[#This Row],[Costo Envío (USD)]]+STOCK[[#This Row],[Comisión 10%]]</f>
        <v>18.716666666666665</v>
      </c>
      <c r="U11" s="7">
        <f>STOCK[[#This Row],[Costo total]]*1.5</f>
        <v>28.074999999999996</v>
      </c>
      <c r="V11" s="7">
        <v>28</v>
      </c>
      <c r="W11" s="7">
        <f>STOCK[[#This Row],[Precio Final]]-STOCK[[#This Row],[Costo total]]</f>
        <v>9.283333333333335</v>
      </c>
      <c r="X11" s="7">
        <f>STOCK[[#This Row],[Ganancia Unitaria]]*STOCK[[#This Row],[Salidas]]</f>
        <v>9.283333333333335</v>
      </c>
      <c r="AA11" s="7">
        <f>STOCK[[#This Row],[Costo total]]*STOCK[[#This Row],[Entradas]]</f>
        <v>18.716666666666665</v>
      </c>
      <c r="AB11" s="7">
        <f>STOCK[[#This Row],[Stock Actual]]*STOCK[[#This Row],[Costo total]]</f>
        <v>0</v>
      </c>
    </row>
    <row r="12" spans="1:29" s="12" customFormat="1" ht="50" customHeight="1" x14ac:dyDescent="0.15">
      <c r="A12" s="12" t="s">
        <v>560</v>
      </c>
      <c r="B12" s="70"/>
      <c r="C12" s="12" t="s">
        <v>4</v>
      </c>
      <c r="D12" s="12" t="s">
        <v>211</v>
      </c>
      <c r="E12" s="12" t="s">
        <v>500</v>
      </c>
      <c r="F12" s="12" t="s">
        <v>241</v>
      </c>
      <c r="G12" s="12" t="s">
        <v>69</v>
      </c>
      <c r="H12" s="12">
        <f>STOCK[[#This Row],[Precio Final]]</f>
        <v>25</v>
      </c>
      <c r="I12" s="12">
        <f>STOCK[[#This Row],[Precio Venta Ideal (x1.5)]]</f>
        <v>25.4925</v>
      </c>
      <c r="J12" s="87">
        <v>2</v>
      </c>
      <c r="K12" s="87">
        <f>SUMIFS(VENTAS[Cantidad],VENTAS[Código del producto Vendido],STOCK[[#This Row],[Code]])</f>
        <v>2</v>
      </c>
      <c r="L12" s="87">
        <f>STOCK[[#This Row],[Entradas]]-STOCK[[#This Row],[Salidas]]</f>
        <v>0</v>
      </c>
      <c r="M12" s="12">
        <f>STOCK[[#This Row],[Precio Final]]*10%</f>
        <v>2.5</v>
      </c>
      <c r="N12" s="12">
        <v>189</v>
      </c>
      <c r="O12" s="12">
        <v>18</v>
      </c>
      <c r="P12" s="12">
        <v>10.5</v>
      </c>
      <c r="Q12" s="87">
        <v>235</v>
      </c>
      <c r="R12" s="12">
        <v>17</v>
      </c>
      <c r="S12" s="12">
        <f>STOCK[[#This Row],[Peso (g)]]*STOCK[[#This Row],[Precio Envío Kilogramo (USD)]]/1000</f>
        <v>3.9950000000000001</v>
      </c>
      <c r="T12" s="12">
        <f>STOCK[[#This Row],[Costo Unitario (USD)]]+STOCK[[#This Row],[Costo Envío (USD)]]+STOCK[[#This Row],[Comisión 10%]]</f>
        <v>16.995000000000001</v>
      </c>
      <c r="U12" s="12">
        <f>STOCK[[#This Row],[Costo total]]*1.5</f>
        <v>25.4925</v>
      </c>
      <c r="V12" s="12">
        <v>25</v>
      </c>
      <c r="W12" s="12">
        <f>STOCK[[#This Row],[Precio Final]]-STOCK[[#This Row],[Costo total]]</f>
        <v>8.004999999999999</v>
      </c>
      <c r="X12" s="12">
        <f>STOCK[[#This Row],[Ganancia Unitaria]]*STOCK[[#This Row],[Salidas]]</f>
        <v>16.009999999999998</v>
      </c>
      <c r="AA12" s="12">
        <f>STOCK[[#This Row],[Costo total]]*STOCK[[#This Row],[Entradas]]</f>
        <v>33.99</v>
      </c>
      <c r="AB12" s="12">
        <f>STOCK[[#This Row],[Stock Actual]]*STOCK[[#This Row],[Costo total]]</f>
        <v>0</v>
      </c>
    </row>
    <row r="13" spans="1:29" s="7" customFormat="1" ht="50" customHeight="1" x14ac:dyDescent="0.15">
      <c r="A13" s="7" t="s">
        <v>561</v>
      </c>
      <c r="B13" s="70"/>
      <c r="C13" s="7" t="s">
        <v>4</v>
      </c>
      <c r="D13" s="7" t="s">
        <v>211</v>
      </c>
      <c r="E13" s="7" t="s">
        <v>500</v>
      </c>
      <c r="F13" s="7" t="s">
        <v>243</v>
      </c>
      <c r="G13" s="7" t="s">
        <v>69</v>
      </c>
      <c r="H13" s="7">
        <f>STOCK[[#This Row],[Precio Final]]</f>
        <v>22</v>
      </c>
      <c r="I13" s="7">
        <f>STOCK[[#This Row],[Precio Venta Ideal (x1.5)]]</f>
        <v>25.0425</v>
      </c>
      <c r="J13" s="8">
        <v>2</v>
      </c>
      <c r="K13" s="8">
        <f>SUMIFS(VENTAS[Cantidad],VENTAS[Código del producto Vendido],STOCK[[#This Row],[Code]])</f>
        <v>2</v>
      </c>
      <c r="L13" s="8">
        <f>STOCK[[#This Row],[Entradas]]-STOCK[[#This Row],[Salidas]]</f>
        <v>0</v>
      </c>
      <c r="M13" s="7">
        <f>STOCK[[#This Row],[Precio Final]]*10%</f>
        <v>2.2000000000000002</v>
      </c>
      <c r="N13" s="7">
        <v>189</v>
      </c>
      <c r="O13" s="7">
        <v>18</v>
      </c>
      <c r="P13" s="7">
        <v>10.5</v>
      </c>
      <c r="Q13" s="8">
        <v>235</v>
      </c>
      <c r="R13" s="7">
        <v>17</v>
      </c>
      <c r="S13" s="7">
        <f>STOCK[[#This Row],[Peso (g)]]*STOCK[[#This Row],[Precio Envío Kilogramo (USD)]]/1000</f>
        <v>3.9950000000000001</v>
      </c>
      <c r="T13" s="12">
        <f>STOCK[[#This Row],[Costo Unitario (USD)]]+STOCK[[#This Row],[Costo Envío (USD)]]+STOCK[[#This Row],[Comisión 10%]]</f>
        <v>16.695</v>
      </c>
      <c r="U13" s="7">
        <f>STOCK[[#This Row],[Costo total]]*1.5</f>
        <v>25.0425</v>
      </c>
      <c r="V13" s="7">
        <v>22</v>
      </c>
      <c r="W13" s="7">
        <f>STOCK[[#This Row],[Precio Final]]-STOCK[[#This Row],[Costo total]]</f>
        <v>5.3049999999999997</v>
      </c>
      <c r="X13" s="7">
        <f>STOCK[[#This Row],[Ganancia Unitaria]]*STOCK[[#This Row],[Salidas]]</f>
        <v>10.61</v>
      </c>
      <c r="AA13" s="7">
        <f>STOCK[[#This Row],[Costo total]]*STOCK[[#This Row],[Entradas]]</f>
        <v>33.39</v>
      </c>
      <c r="AB13" s="7">
        <f>STOCK[[#This Row],[Stock Actual]]*STOCK[[#This Row],[Costo total]]</f>
        <v>0</v>
      </c>
    </row>
    <row r="14" spans="1:29" s="12" customFormat="1" ht="50" customHeight="1" x14ac:dyDescent="0.15">
      <c r="A14" s="12" t="s">
        <v>562</v>
      </c>
      <c r="B14" s="70"/>
      <c r="C14" s="12" t="s">
        <v>4</v>
      </c>
      <c r="D14" s="12" t="s">
        <v>211</v>
      </c>
      <c r="E14" s="12" t="s">
        <v>1756</v>
      </c>
      <c r="F14" s="12" t="s">
        <v>241</v>
      </c>
      <c r="G14" s="12" t="s">
        <v>69</v>
      </c>
      <c r="H14" s="12">
        <f>STOCK[[#This Row],[Precio Final]]</f>
        <v>17</v>
      </c>
      <c r="I14" s="12">
        <f>STOCK[[#This Row],[Precio Venta Ideal (x1.5)]]</f>
        <v>21.145000000000003</v>
      </c>
      <c r="J14" s="87">
        <v>1</v>
      </c>
      <c r="K14" s="87">
        <f>SUMIFS(VENTAS[Cantidad],VENTAS[Código del producto Vendido],STOCK[[#This Row],[Code]])</f>
        <v>1</v>
      </c>
      <c r="L14" s="87">
        <f>STOCK[[#This Row],[Entradas]]-STOCK[[#This Row],[Salidas]]</f>
        <v>0</v>
      </c>
      <c r="M14" s="12">
        <f>STOCK[[#This Row],[Precio Final]]*10%</f>
        <v>1.7000000000000002</v>
      </c>
      <c r="N14" s="12">
        <v>165</v>
      </c>
      <c r="O14" s="12">
        <v>18</v>
      </c>
      <c r="P14" s="12">
        <v>9.1666666666666661</v>
      </c>
      <c r="Q14" s="87">
        <v>190</v>
      </c>
      <c r="R14" s="12">
        <v>17</v>
      </c>
      <c r="S14" s="12">
        <f>STOCK[[#This Row],[Peso (g)]]*STOCK[[#This Row],[Precio Envío Kilogramo (USD)]]/1000</f>
        <v>3.23</v>
      </c>
      <c r="T14" s="12">
        <f>STOCK[[#This Row],[Costo Unitario (USD)]]+STOCK[[#This Row],[Costo Envío (USD)]]+STOCK[[#This Row],[Comisión 10%]]</f>
        <v>14.096666666666668</v>
      </c>
      <c r="U14" s="12">
        <f>STOCK[[#This Row],[Costo total]]*1.5</f>
        <v>21.145000000000003</v>
      </c>
      <c r="V14" s="12">
        <v>17</v>
      </c>
      <c r="W14" s="12">
        <f>STOCK[[#This Row],[Precio Final]]-STOCK[[#This Row],[Costo total]]</f>
        <v>2.9033333333333324</v>
      </c>
      <c r="X14" s="12">
        <f>STOCK[[#This Row],[Ganancia Unitaria]]*STOCK[[#This Row],[Salidas]]</f>
        <v>2.9033333333333324</v>
      </c>
      <c r="AA14" s="12">
        <f>STOCK[[#This Row],[Costo total]]*STOCK[[#This Row],[Entradas]]</f>
        <v>14.096666666666668</v>
      </c>
      <c r="AB14" s="12">
        <f>STOCK[[#This Row],[Stock Actual]]*STOCK[[#This Row],[Costo total]]</f>
        <v>0</v>
      </c>
    </row>
    <row r="15" spans="1:29" s="7" customFormat="1" ht="50" customHeight="1" x14ac:dyDescent="0.15">
      <c r="A15" s="7" t="s">
        <v>563</v>
      </c>
      <c r="B15" s="70"/>
      <c r="C15" s="7" t="s">
        <v>4</v>
      </c>
      <c r="D15" s="7" t="s">
        <v>211</v>
      </c>
      <c r="E15" s="7" t="s">
        <v>496</v>
      </c>
      <c r="F15" s="7" t="s">
        <v>241</v>
      </c>
      <c r="G15" s="7" t="s">
        <v>69</v>
      </c>
      <c r="H15" s="7">
        <f>STOCK[[#This Row],[Precio Final]]</f>
        <v>22</v>
      </c>
      <c r="I15" s="7">
        <f>STOCK[[#This Row],[Precio Venta Ideal (x1.5)]]</f>
        <v>21.2575</v>
      </c>
      <c r="J15" s="8">
        <v>1</v>
      </c>
      <c r="K15" s="8">
        <f>SUMIFS(VENTAS[Cantidad],VENTAS[Código del producto Vendido],STOCK[[#This Row],[Code]])</f>
        <v>1</v>
      </c>
      <c r="L15" s="8">
        <f>STOCK[[#This Row],[Entradas]]-STOCK[[#This Row],[Salidas]]</f>
        <v>0</v>
      </c>
      <c r="M15" s="7">
        <f>STOCK[[#This Row],[Precio Final]]*10%</f>
        <v>2.2000000000000002</v>
      </c>
      <c r="N15" s="7">
        <v>165</v>
      </c>
      <c r="O15" s="7">
        <v>18</v>
      </c>
      <c r="P15" s="7">
        <v>9.1666666666666661</v>
      </c>
      <c r="Q15" s="8">
        <v>165</v>
      </c>
      <c r="R15" s="7">
        <v>17</v>
      </c>
      <c r="S15" s="7">
        <f>STOCK[[#This Row],[Peso (g)]]*STOCK[[#This Row],[Precio Envío Kilogramo (USD)]]/1000</f>
        <v>2.8050000000000002</v>
      </c>
      <c r="T15" s="12">
        <f>STOCK[[#This Row],[Costo Unitario (USD)]]+STOCK[[#This Row],[Costo Envío (USD)]]+STOCK[[#This Row],[Comisión 10%]]</f>
        <v>14.171666666666667</v>
      </c>
      <c r="U15" s="7">
        <f>STOCK[[#This Row],[Costo total]]*1.5</f>
        <v>21.2575</v>
      </c>
      <c r="V15" s="7">
        <v>22</v>
      </c>
      <c r="W15" s="7">
        <f>STOCK[[#This Row],[Precio Final]]-STOCK[[#This Row],[Costo total]]</f>
        <v>7.8283333333333331</v>
      </c>
      <c r="X15" s="7">
        <f>STOCK[[#This Row],[Ganancia Unitaria]]*STOCK[[#This Row],[Salidas]]</f>
        <v>7.8283333333333331</v>
      </c>
      <c r="AA15" s="7">
        <f>STOCK[[#This Row],[Costo total]]*STOCK[[#This Row],[Entradas]]</f>
        <v>14.171666666666667</v>
      </c>
      <c r="AB15" s="7">
        <f>STOCK[[#This Row],[Stock Actual]]*STOCK[[#This Row],[Costo total]]</f>
        <v>0</v>
      </c>
    </row>
    <row r="16" spans="1:29" s="12" customFormat="1" ht="50" customHeight="1" x14ac:dyDescent="0.15">
      <c r="A16" s="12" t="s">
        <v>564</v>
      </c>
      <c r="B16" s="70"/>
      <c r="C16" s="12" t="s">
        <v>4</v>
      </c>
      <c r="D16" s="12" t="s">
        <v>211</v>
      </c>
      <c r="E16" s="12" t="s">
        <v>497</v>
      </c>
      <c r="F16" s="12" t="s">
        <v>243</v>
      </c>
      <c r="G16" s="12" t="s">
        <v>69</v>
      </c>
      <c r="H16" s="12">
        <f>STOCK[[#This Row],[Precio Final]]</f>
        <v>18</v>
      </c>
      <c r="I16" s="12">
        <f>STOCK[[#This Row],[Precio Venta Ideal (x1.5)]]</f>
        <v>21.162500000000001</v>
      </c>
      <c r="J16" s="87">
        <v>1</v>
      </c>
      <c r="K16" s="87">
        <f>SUMIFS(VENTAS[Cantidad],VENTAS[Código del producto Vendido],STOCK[[#This Row],[Code]])</f>
        <v>1</v>
      </c>
      <c r="L16" s="87">
        <f>STOCK[[#This Row],[Entradas]]-STOCK[[#This Row],[Salidas]]</f>
        <v>0</v>
      </c>
      <c r="M16" s="12">
        <f>STOCK[[#This Row],[Precio Final]]*10%</f>
        <v>1.8</v>
      </c>
      <c r="N16" s="12">
        <v>168</v>
      </c>
      <c r="O16" s="12">
        <v>18</v>
      </c>
      <c r="P16" s="12">
        <v>9.3333333333333339</v>
      </c>
      <c r="Q16" s="87">
        <v>175</v>
      </c>
      <c r="R16" s="12">
        <v>17</v>
      </c>
      <c r="S16" s="12">
        <f>STOCK[[#This Row],[Peso (g)]]*STOCK[[#This Row],[Precio Envío Kilogramo (USD)]]/1000</f>
        <v>2.9750000000000001</v>
      </c>
      <c r="T16" s="12">
        <f>STOCK[[#This Row],[Costo Unitario (USD)]]+STOCK[[#This Row],[Costo Envío (USD)]]+STOCK[[#This Row],[Comisión 10%]]</f>
        <v>14.108333333333334</v>
      </c>
      <c r="U16" s="12">
        <f>STOCK[[#This Row],[Costo total]]*1.5</f>
        <v>21.162500000000001</v>
      </c>
      <c r="V16" s="12">
        <v>18</v>
      </c>
      <c r="W16" s="12">
        <f>STOCK[[#This Row],[Precio Final]]-STOCK[[#This Row],[Costo total]]</f>
        <v>3.8916666666666657</v>
      </c>
      <c r="X16" s="12">
        <f>STOCK[[#This Row],[Ganancia Unitaria]]*STOCK[[#This Row],[Salidas]]</f>
        <v>3.8916666666666657</v>
      </c>
      <c r="AA16" s="12">
        <f>STOCK[[#This Row],[Costo total]]*STOCK[[#This Row],[Entradas]]</f>
        <v>14.108333333333334</v>
      </c>
      <c r="AB16" s="12">
        <f>STOCK[[#This Row],[Stock Actual]]*STOCK[[#This Row],[Costo total]]</f>
        <v>0</v>
      </c>
    </row>
    <row r="17" spans="1:28" s="7" customFormat="1" ht="50" customHeight="1" x14ac:dyDescent="0.15">
      <c r="A17" s="7" t="s">
        <v>190</v>
      </c>
      <c r="B17" s="70"/>
      <c r="C17" s="7" t="s">
        <v>4</v>
      </c>
      <c r="D17" s="7" t="s">
        <v>211</v>
      </c>
      <c r="E17" s="7" t="s">
        <v>497</v>
      </c>
      <c r="F17" s="7" t="s">
        <v>238</v>
      </c>
      <c r="G17" s="7" t="s">
        <v>69</v>
      </c>
      <c r="H17" s="7">
        <f>STOCK[[#This Row],[Precio Final]]</f>
        <v>18</v>
      </c>
      <c r="I17" s="7">
        <f>STOCK[[#This Row],[Precio Venta Ideal (x1.5)]]</f>
        <v>21.162500000000001</v>
      </c>
      <c r="J17" s="8">
        <v>1</v>
      </c>
      <c r="K17" s="8">
        <f>SUMIFS(VENTAS[Cantidad],VENTAS[Código del producto Vendido],STOCK[[#This Row],[Code]])</f>
        <v>1</v>
      </c>
      <c r="L17" s="8">
        <f>STOCK[[#This Row],[Entradas]]-STOCK[[#This Row],[Salidas]]</f>
        <v>0</v>
      </c>
      <c r="M17" s="7">
        <f>STOCK[[#This Row],[Precio Final]]*10%</f>
        <v>1.8</v>
      </c>
      <c r="N17" s="7">
        <v>168</v>
      </c>
      <c r="O17" s="7">
        <v>18</v>
      </c>
      <c r="P17" s="7">
        <v>9.3333333333333339</v>
      </c>
      <c r="Q17" s="8">
        <v>175</v>
      </c>
      <c r="R17" s="7">
        <v>17</v>
      </c>
      <c r="S17" s="7">
        <f>STOCK[[#This Row],[Peso (g)]]*STOCK[[#This Row],[Precio Envío Kilogramo (USD)]]/1000</f>
        <v>2.9750000000000001</v>
      </c>
      <c r="T17" s="12">
        <f>STOCK[[#This Row],[Costo Unitario (USD)]]+STOCK[[#This Row],[Costo Envío (USD)]]+STOCK[[#This Row],[Comisión 10%]]</f>
        <v>14.108333333333334</v>
      </c>
      <c r="U17" s="7">
        <f>STOCK[[#This Row],[Costo total]]*1.5</f>
        <v>21.162500000000001</v>
      </c>
      <c r="V17" s="7">
        <v>18</v>
      </c>
      <c r="W17" s="7">
        <f>STOCK[[#This Row],[Precio Final]]-STOCK[[#This Row],[Costo total]]</f>
        <v>3.8916666666666657</v>
      </c>
      <c r="X17" s="7">
        <f>STOCK[[#This Row],[Ganancia Unitaria]]*STOCK[[#This Row],[Salidas]]</f>
        <v>3.8916666666666657</v>
      </c>
      <c r="AA17" s="7">
        <f>STOCK[[#This Row],[Costo total]]*STOCK[[#This Row],[Entradas]]</f>
        <v>14.108333333333334</v>
      </c>
      <c r="AB17" s="7">
        <f>STOCK[[#This Row],[Stock Actual]]*STOCK[[#This Row],[Costo total]]</f>
        <v>0</v>
      </c>
    </row>
    <row r="18" spans="1:28" s="12" customFormat="1" ht="50" customHeight="1" x14ac:dyDescent="0.15">
      <c r="A18" s="12" t="s">
        <v>25</v>
      </c>
      <c r="B18" s="70"/>
      <c r="C18" s="12" t="s">
        <v>4</v>
      </c>
      <c r="D18" s="12" t="s">
        <v>211</v>
      </c>
      <c r="E18" s="12" t="s">
        <v>267</v>
      </c>
      <c r="F18" s="12" t="s">
        <v>241</v>
      </c>
      <c r="G18" s="12" t="s">
        <v>69</v>
      </c>
      <c r="H18" s="12">
        <f>STOCK[[#This Row],[Precio Final]]</f>
        <v>25</v>
      </c>
      <c r="I18" s="12">
        <f>STOCK[[#This Row],[Precio Venta Ideal (x1.5)]]</f>
        <v>27.276666666666667</v>
      </c>
      <c r="J18" s="87">
        <v>1</v>
      </c>
      <c r="K18" s="87">
        <f>SUMIFS(VENTAS[Cantidad],VENTAS[Código del producto Vendido],STOCK[[#This Row],[Code]])</f>
        <v>1</v>
      </c>
      <c r="L18" s="87">
        <f>STOCK[[#This Row],[Entradas]]-STOCK[[#This Row],[Salidas]]</f>
        <v>0</v>
      </c>
      <c r="M18" s="12">
        <f>STOCK[[#This Row],[Precio Final]]*10%</f>
        <v>2.5</v>
      </c>
      <c r="N18" s="12">
        <v>215</v>
      </c>
      <c r="O18" s="12">
        <v>18</v>
      </c>
      <c r="P18" s="12">
        <v>11.944444444444445</v>
      </c>
      <c r="Q18" s="87">
        <v>220</v>
      </c>
      <c r="R18" s="12">
        <v>17</v>
      </c>
      <c r="S18" s="12">
        <f>STOCK[[#This Row],[Peso (g)]]*STOCK[[#This Row],[Precio Envío Kilogramo (USD)]]/1000</f>
        <v>3.74</v>
      </c>
      <c r="T18" s="12">
        <f>STOCK[[#This Row],[Costo Unitario (USD)]]+STOCK[[#This Row],[Costo Envío (USD)]]+STOCK[[#This Row],[Comisión 10%]]</f>
        <v>18.184444444444445</v>
      </c>
      <c r="U18" s="12">
        <f>STOCK[[#This Row],[Costo total]]*1.5</f>
        <v>27.276666666666667</v>
      </c>
      <c r="V18" s="12">
        <v>25</v>
      </c>
      <c r="W18" s="12">
        <f>STOCK[[#This Row],[Precio Final]]-STOCK[[#This Row],[Costo total]]</f>
        <v>6.8155555555555551</v>
      </c>
      <c r="X18" s="12">
        <f>STOCK[[#This Row],[Ganancia Unitaria]]*STOCK[[#This Row],[Salidas]]</f>
        <v>6.8155555555555551</v>
      </c>
      <c r="AA18" s="12">
        <f>STOCK[[#This Row],[Costo total]]*STOCK[[#This Row],[Entradas]]</f>
        <v>18.184444444444445</v>
      </c>
      <c r="AB18" s="12">
        <f>STOCK[[#This Row],[Stock Actual]]*STOCK[[#This Row],[Costo total]]</f>
        <v>0</v>
      </c>
    </row>
    <row r="19" spans="1:28" s="7" customFormat="1" ht="50" customHeight="1" x14ac:dyDescent="0.15">
      <c r="A19" s="7" t="s">
        <v>28</v>
      </c>
      <c r="B19" s="70"/>
      <c r="C19" s="7" t="s">
        <v>4</v>
      </c>
      <c r="D19" s="7" t="s">
        <v>211</v>
      </c>
      <c r="E19" s="7" t="s">
        <v>268</v>
      </c>
      <c r="F19" s="7" t="s">
        <v>239</v>
      </c>
      <c r="G19" s="7" t="s">
        <v>69</v>
      </c>
      <c r="H19" s="7">
        <f>STOCK[[#This Row],[Precio Final]]</f>
        <v>25</v>
      </c>
      <c r="I19" s="7">
        <f>STOCK[[#This Row],[Precio Venta Ideal (x1.5)]]</f>
        <v>33.508333333333333</v>
      </c>
      <c r="J19" s="8">
        <v>1</v>
      </c>
      <c r="K19" s="8">
        <f>SUMIFS(VENTAS[Cantidad],VENTAS[Código del producto Vendido],STOCK[[#This Row],[Code]])</f>
        <v>1</v>
      </c>
      <c r="L19" s="8">
        <f>STOCK[[#This Row],[Entradas]]-STOCK[[#This Row],[Salidas]]</f>
        <v>0</v>
      </c>
      <c r="M19" s="7">
        <f>STOCK[[#This Row],[Precio Final]]*10%</f>
        <v>2.5</v>
      </c>
      <c r="N19" s="7">
        <v>250</v>
      </c>
      <c r="O19" s="7">
        <v>18</v>
      </c>
      <c r="P19" s="7">
        <v>13.888888888888889</v>
      </c>
      <c r="Q19" s="8">
        <v>350</v>
      </c>
      <c r="R19" s="7">
        <v>17</v>
      </c>
      <c r="S19" s="7">
        <f>STOCK[[#This Row],[Peso (g)]]*STOCK[[#This Row],[Precio Envío Kilogramo (USD)]]/1000</f>
        <v>5.95</v>
      </c>
      <c r="T19" s="12">
        <f>STOCK[[#This Row],[Costo Unitario (USD)]]+STOCK[[#This Row],[Costo Envío (USD)]]+STOCK[[#This Row],[Comisión 10%]]</f>
        <v>22.338888888888889</v>
      </c>
      <c r="U19" s="7">
        <f>STOCK[[#This Row],[Costo total]]*1.5</f>
        <v>33.508333333333333</v>
      </c>
      <c r="V19" s="7">
        <v>25</v>
      </c>
      <c r="W19" s="7">
        <f>STOCK[[#This Row],[Precio Final]]-STOCK[[#This Row],[Costo total]]</f>
        <v>2.6611111111111114</v>
      </c>
      <c r="X19" s="7">
        <f>STOCK[[#This Row],[Ganancia Unitaria]]*STOCK[[#This Row],[Salidas]]</f>
        <v>2.6611111111111114</v>
      </c>
      <c r="AA19" s="7">
        <f>STOCK[[#This Row],[Costo total]]*STOCK[[#This Row],[Entradas]]</f>
        <v>22.338888888888889</v>
      </c>
      <c r="AB19" s="7">
        <f>STOCK[[#This Row],[Stock Actual]]*STOCK[[#This Row],[Costo total]]</f>
        <v>0</v>
      </c>
    </row>
    <row r="20" spans="1:28" s="12" customFormat="1" ht="50" customHeight="1" x14ac:dyDescent="0.15">
      <c r="A20" s="12" t="s">
        <v>565</v>
      </c>
      <c r="B20" s="70"/>
      <c r="C20" s="12" t="s">
        <v>4</v>
      </c>
      <c r="D20" s="12" t="s">
        <v>211</v>
      </c>
      <c r="E20" s="12" t="s">
        <v>1582</v>
      </c>
      <c r="F20" s="12" t="s">
        <v>239</v>
      </c>
      <c r="G20" s="12" t="s">
        <v>69</v>
      </c>
      <c r="H20" s="12">
        <f>STOCK[[#This Row],[Precio Final]]</f>
        <v>28</v>
      </c>
      <c r="I20" s="12">
        <f>STOCK[[#This Row],[Precio Venta Ideal (x1.5)]]</f>
        <v>31.280833333333334</v>
      </c>
      <c r="J20" s="87">
        <v>2</v>
      </c>
      <c r="K20" s="87">
        <f>SUMIFS(VENTAS[Cantidad],VENTAS[Código del producto Vendido],STOCK[[#This Row],[Code]])</f>
        <v>2</v>
      </c>
      <c r="L20" s="87">
        <f>STOCK[[#This Row],[Entradas]]-STOCK[[#This Row],[Salidas]]</f>
        <v>0</v>
      </c>
      <c r="M20" s="12">
        <f>STOCK[[#This Row],[Precio Final]]*10%</f>
        <v>2.8000000000000003</v>
      </c>
      <c r="N20" s="12">
        <v>250</v>
      </c>
      <c r="O20" s="12">
        <v>18</v>
      </c>
      <c r="P20" s="12">
        <v>13.888888888888889</v>
      </c>
      <c r="Q20" s="87">
        <v>245</v>
      </c>
      <c r="R20" s="12">
        <v>17</v>
      </c>
      <c r="S20" s="12">
        <f>STOCK[[#This Row],[Peso (g)]]*STOCK[[#This Row],[Precio Envío Kilogramo (USD)]]/1000</f>
        <v>4.165</v>
      </c>
      <c r="T20" s="12">
        <f>STOCK[[#This Row],[Costo Unitario (USD)]]+STOCK[[#This Row],[Costo Envío (USD)]]+STOCK[[#This Row],[Comisión 10%]]</f>
        <v>20.853888888888889</v>
      </c>
      <c r="U20" s="12">
        <f>STOCK[[#This Row],[Costo total]]*1.5</f>
        <v>31.280833333333334</v>
      </c>
      <c r="V20" s="12">
        <v>28</v>
      </c>
      <c r="W20" s="12">
        <f>STOCK[[#This Row],[Precio Final]]-STOCK[[#This Row],[Costo total]]</f>
        <v>7.1461111111111109</v>
      </c>
      <c r="X20" s="12">
        <f>STOCK[[#This Row],[Ganancia Unitaria]]*STOCK[[#This Row],[Salidas]]</f>
        <v>14.292222222222222</v>
      </c>
      <c r="AA20" s="12">
        <f>STOCK[[#This Row],[Costo total]]*STOCK[[#This Row],[Entradas]]</f>
        <v>41.707777777777778</v>
      </c>
      <c r="AB20" s="12">
        <f>STOCK[[#This Row],[Stock Actual]]*STOCK[[#This Row],[Costo total]]</f>
        <v>0</v>
      </c>
    </row>
    <row r="21" spans="1:28" s="7" customFormat="1" ht="50" customHeight="1" x14ac:dyDescent="0.15">
      <c r="A21" s="7" t="s">
        <v>566</v>
      </c>
      <c r="B21" s="70"/>
      <c r="C21" s="7" t="s">
        <v>4</v>
      </c>
      <c r="D21" s="7" t="s">
        <v>211</v>
      </c>
      <c r="E21" s="7" t="s">
        <v>1757</v>
      </c>
      <c r="F21" s="7" t="s">
        <v>238</v>
      </c>
      <c r="G21" s="7" t="s">
        <v>69</v>
      </c>
      <c r="H21" s="7">
        <f>STOCK[[#This Row],[Precio Final]]</f>
        <v>15</v>
      </c>
      <c r="I21" s="7">
        <f>STOCK[[#This Row],[Precio Venta Ideal (x1.5)]]</f>
        <v>16.290833333333332</v>
      </c>
      <c r="J21" s="8">
        <v>2</v>
      </c>
      <c r="K21" s="8">
        <f>SUMIFS(VENTAS[Cantidad],VENTAS[Código del producto Vendido],STOCK[[#This Row],[Code]])</f>
        <v>2</v>
      </c>
      <c r="L21" s="8">
        <f>STOCK[[#This Row],[Entradas]]-STOCK[[#This Row],[Salidas]]</f>
        <v>0</v>
      </c>
      <c r="M21" s="7">
        <f>STOCK[[#This Row],[Precio Final]]*10%</f>
        <v>1.5</v>
      </c>
      <c r="N21" s="7">
        <v>118</v>
      </c>
      <c r="O21" s="7">
        <v>18</v>
      </c>
      <c r="P21" s="7">
        <v>6.5555555555555554</v>
      </c>
      <c r="Q21" s="8">
        <v>165</v>
      </c>
      <c r="R21" s="7">
        <v>17</v>
      </c>
      <c r="S21" s="7">
        <f>STOCK[[#This Row],[Peso (g)]]*STOCK[[#This Row],[Precio Envío Kilogramo (USD)]]/1000</f>
        <v>2.8050000000000002</v>
      </c>
      <c r="T21" s="12">
        <f>STOCK[[#This Row],[Costo Unitario (USD)]]+STOCK[[#This Row],[Costo Envío (USD)]]+STOCK[[#This Row],[Comisión 10%]]</f>
        <v>10.860555555555555</v>
      </c>
      <c r="U21" s="7">
        <f>STOCK[[#This Row],[Costo total]]*1.5</f>
        <v>16.290833333333332</v>
      </c>
      <c r="V21" s="7">
        <v>15</v>
      </c>
      <c r="W21" s="7">
        <f>STOCK[[#This Row],[Precio Final]]-STOCK[[#This Row],[Costo total]]</f>
        <v>4.1394444444444449</v>
      </c>
      <c r="X21" s="7">
        <f>STOCK[[#This Row],[Ganancia Unitaria]]*STOCK[[#This Row],[Salidas]]</f>
        <v>8.2788888888888899</v>
      </c>
      <c r="AA21" s="7">
        <f>STOCK[[#This Row],[Costo total]]*STOCK[[#This Row],[Entradas]]</f>
        <v>21.72111111111111</v>
      </c>
      <c r="AB21" s="7">
        <f>STOCK[[#This Row],[Stock Actual]]*STOCK[[#This Row],[Costo total]]</f>
        <v>0</v>
      </c>
    </row>
    <row r="22" spans="1:28" s="12" customFormat="1" ht="50" customHeight="1" x14ac:dyDescent="0.15">
      <c r="A22" s="12" t="s">
        <v>567</v>
      </c>
      <c r="B22" s="70"/>
      <c r="C22" s="12" t="s">
        <v>4</v>
      </c>
      <c r="D22" s="12" t="s">
        <v>211</v>
      </c>
      <c r="E22" s="12" t="s">
        <v>269</v>
      </c>
      <c r="F22" s="12" t="s">
        <v>239</v>
      </c>
      <c r="G22" s="12" t="s">
        <v>69</v>
      </c>
      <c r="H22" s="12">
        <f>STOCK[[#This Row],[Precio Final]]</f>
        <v>22</v>
      </c>
      <c r="I22" s="12">
        <f>STOCK[[#This Row],[Precio Venta Ideal (x1.5)]]</f>
        <v>25.424999999999997</v>
      </c>
      <c r="J22" s="87">
        <v>1</v>
      </c>
      <c r="K22" s="87">
        <f>SUMIFS(VENTAS[Cantidad],VENTAS[Código del producto Vendido],STOCK[[#This Row],[Code]])</f>
        <v>1</v>
      </c>
      <c r="L22" s="87">
        <f>STOCK[[#This Row],[Entradas]]-STOCK[[#This Row],[Salidas]]</f>
        <v>0</v>
      </c>
      <c r="M22" s="12">
        <f>STOCK[[#This Row],[Precio Final]]*10%</f>
        <v>2.2000000000000002</v>
      </c>
      <c r="N22" s="12">
        <v>189</v>
      </c>
      <c r="O22" s="12">
        <v>18</v>
      </c>
      <c r="P22" s="12">
        <v>10.5</v>
      </c>
      <c r="Q22" s="87">
        <v>250</v>
      </c>
      <c r="R22" s="12">
        <v>17</v>
      </c>
      <c r="S22" s="12">
        <f>STOCK[[#This Row],[Peso (g)]]*STOCK[[#This Row],[Precio Envío Kilogramo (USD)]]/1000</f>
        <v>4.25</v>
      </c>
      <c r="T22" s="12">
        <f>STOCK[[#This Row],[Costo Unitario (USD)]]+STOCK[[#This Row],[Costo Envío (USD)]]+STOCK[[#This Row],[Comisión 10%]]</f>
        <v>16.95</v>
      </c>
      <c r="U22" s="12">
        <f>STOCK[[#This Row],[Costo total]]*1.5</f>
        <v>25.424999999999997</v>
      </c>
      <c r="V22" s="12">
        <v>22</v>
      </c>
      <c r="W22" s="12">
        <f>STOCK[[#This Row],[Precio Final]]-STOCK[[#This Row],[Costo total]]</f>
        <v>5.0500000000000007</v>
      </c>
      <c r="X22" s="12">
        <f>STOCK[[#This Row],[Ganancia Unitaria]]*STOCK[[#This Row],[Salidas]]</f>
        <v>5.0500000000000007</v>
      </c>
      <c r="AA22" s="12">
        <f>STOCK[[#This Row],[Costo total]]*STOCK[[#This Row],[Entradas]]</f>
        <v>16.95</v>
      </c>
      <c r="AB22" s="12">
        <f>STOCK[[#This Row],[Stock Actual]]*STOCK[[#This Row],[Costo total]]</f>
        <v>0</v>
      </c>
    </row>
    <row r="23" spans="1:28" s="7" customFormat="1" ht="50" customHeight="1" x14ac:dyDescent="0.15">
      <c r="A23" s="7" t="s">
        <v>568</v>
      </c>
      <c r="B23" s="70"/>
      <c r="C23" s="7" t="s">
        <v>4</v>
      </c>
      <c r="D23" s="7" t="s">
        <v>2209</v>
      </c>
      <c r="E23" s="7" t="s">
        <v>1757</v>
      </c>
      <c r="F23" s="7" t="s">
        <v>2111</v>
      </c>
      <c r="G23" s="7" t="s">
        <v>69</v>
      </c>
      <c r="H23" s="7">
        <f>STOCK[[#This Row],[Precio Final]]</f>
        <v>15</v>
      </c>
      <c r="I23" s="7">
        <f>STOCK[[#This Row],[Precio Venta Ideal (x1.5)]]</f>
        <v>17.183333333333334</v>
      </c>
      <c r="J23" s="8">
        <v>2</v>
      </c>
      <c r="K23" s="8">
        <f>SUMIFS(VENTAS[Cantidad],VENTAS[Código del producto Vendido],STOCK[[#This Row],[Code]])</f>
        <v>2</v>
      </c>
      <c r="L23" s="8">
        <f>STOCK[[#This Row],[Entradas]]-STOCK[[#This Row],[Salidas]]</f>
        <v>0</v>
      </c>
      <c r="M23" s="7">
        <f>STOCK[[#This Row],[Precio Final]]*10%</f>
        <v>1.5</v>
      </c>
      <c r="N23" s="7">
        <v>118</v>
      </c>
      <c r="O23" s="7">
        <v>18</v>
      </c>
      <c r="P23" s="7">
        <v>6.5555555555555554</v>
      </c>
      <c r="Q23" s="8">
        <v>200</v>
      </c>
      <c r="R23" s="7">
        <v>17</v>
      </c>
      <c r="S23" s="7">
        <f>STOCK[[#This Row],[Peso (g)]]*STOCK[[#This Row],[Precio Envío Kilogramo (USD)]]/1000</f>
        <v>3.4</v>
      </c>
      <c r="T23" s="12">
        <f>STOCK[[#This Row],[Costo Unitario (USD)]]+STOCK[[#This Row],[Costo Envío (USD)]]+STOCK[[#This Row],[Comisión 10%]]</f>
        <v>11.455555555555556</v>
      </c>
      <c r="U23" s="7">
        <f>STOCK[[#This Row],[Costo total]]*1.5</f>
        <v>17.183333333333334</v>
      </c>
      <c r="V23" s="7">
        <v>15</v>
      </c>
      <c r="W23" s="7">
        <f>STOCK[[#This Row],[Precio Final]]-STOCK[[#This Row],[Costo total]]</f>
        <v>3.5444444444444443</v>
      </c>
      <c r="X23" s="7">
        <f>STOCK[[#This Row],[Ganancia Unitaria]]*STOCK[[#This Row],[Salidas]]</f>
        <v>7.0888888888888886</v>
      </c>
      <c r="AA23" s="7">
        <f>STOCK[[#This Row],[Costo total]]*STOCK[[#This Row],[Entradas]]</f>
        <v>22.911111111111111</v>
      </c>
      <c r="AB23" s="7">
        <f>STOCK[[#This Row],[Stock Actual]]*STOCK[[#This Row],[Costo total]]</f>
        <v>0</v>
      </c>
    </row>
    <row r="24" spans="1:28" s="12" customFormat="1" ht="50" customHeight="1" x14ac:dyDescent="0.15">
      <c r="A24" s="12" t="s">
        <v>569</v>
      </c>
      <c r="B24" s="70"/>
      <c r="C24" s="12" t="s">
        <v>4</v>
      </c>
      <c r="D24" s="12" t="s">
        <v>211</v>
      </c>
      <c r="E24" s="12" t="s">
        <v>498</v>
      </c>
      <c r="F24" s="12" t="s">
        <v>239</v>
      </c>
      <c r="G24" s="12" t="s">
        <v>69</v>
      </c>
      <c r="H24" s="12">
        <f>STOCK[[#This Row],[Precio Final]]</f>
        <v>15</v>
      </c>
      <c r="I24" s="12">
        <f>STOCK[[#This Row],[Precio Venta Ideal (x1.5)]]</f>
        <v>22.247500000000002</v>
      </c>
      <c r="J24" s="87">
        <v>1</v>
      </c>
      <c r="K24" s="87">
        <f>SUMIFS(VENTAS[Cantidad],VENTAS[Código del producto Vendido],STOCK[[#This Row],[Code]])</f>
        <v>1</v>
      </c>
      <c r="L24" s="87">
        <f>STOCK[[#This Row],[Entradas]]-STOCK[[#This Row],[Salidas]]</f>
        <v>0</v>
      </c>
      <c r="M24" s="12">
        <f>STOCK[[#This Row],[Precio Final]]*10%</f>
        <v>1.5</v>
      </c>
      <c r="N24" s="12">
        <v>165</v>
      </c>
      <c r="O24" s="12">
        <v>18</v>
      </c>
      <c r="P24" s="12">
        <v>9.1666666666666661</v>
      </c>
      <c r="Q24" s="87">
        <v>245</v>
      </c>
      <c r="R24" s="12">
        <v>17</v>
      </c>
      <c r="S24" s="12">
        <f>STOCK[[#This Row],[Peso (g)]]*STOCK[[#This Row],[Precio Envío Kilogramo (USD)]]/1000</f>
        <v>4.165</v>
      </c>
      <c r="T24" s="12">
        <f>STOCK[[#This Row],[Costo Unitario (USD)]]+STOCK[[#This Row],[Costo Envío (USD)]]+STOCK[[#This Row],[Comisión 10%]]</f>
        <v>14.831666666666667</v>
      </c>
      <c r="U24" s="12">
        <f>STOCK[[#This Row],[Costo total]]*1.5</f>
        <v>22.247500000000002</v>
      </c>
      <c r="V24" s="12">
        <v>15</v>
      </c>
      <c r="W24" s="12">
        <f>STOCK[[#This Row],[Precio Final]]-STOCK[[#This Row],[Costo total]]</f>
        <v>0.168333333333333</v>
      </c>
      <c r="X24" s="12">
        <f>STOCK[[#This Row],[Ganancia Unitaria]]*STOCK[[#This Row],[Salidas]]</f>
        <v>0.168333333333333</v>
      </c>
      <c r="AA24" s="12">
        <f>STOCK[[#This Row],[Costo total]]*STOCK[[#This Row],[Entradas]]</f>
        <v>14.831666666666667</v>
      </c>
      <c r="AB24" s="12">
        <f>STOCK[[#This Row],[Stock Actual]]*STOCK[[#This Row],[Costo total]]</f>
        <v>0</v>
      </c>
    </row>
    <row r="25" spans="1:28" s="7" customFormat="1" ht="50" customHeight="1" x14ac:dyDescent="0.15">
      <c r="A25" s="7" t="s">
        <v>570</v>
      </c>
      <c r="B25" s="70"/>
      <c r="C25" s="7" t="s">
        <v>4</v>
      </c>
      <c r="D25" s="7" t="s">
        <v>2210</v>
      </c>
      <c r="E25" s="7" t="s">
        <v>2186</v>
      </c>
      <c r="F25" s="7" t="s">
        <v>2071</v>
      </c>
      <c r="G25" s="7" t="s">
        <v>69</v>
      </c>
      <c r="H25" s="7">
        <f>STOCK[[#This Row],[Precio Final]]</f>
        <v>18</v>
      </c>
      <c r="I25" s="7">
        <f>STOCK[[#This Row],[Precio Venta Ideal (x1.5)]]</f>
        <v>21.745833333333334</v>
      </c>
      <c r="J25" s="8">
        <v>1</v>
      </c>
      <c r="K25" s="8">
        <f>SUMIFS(VENTAS[Cantidad],VENTAS[Código del producto Vendido],STOCK[[#This Row],[Code]])</f>
        <v>1</v>
      </c>
      <c r="L25" s="8">
        <f>STOCK[[#This Row],[Entradas]]-STOCK[[#This Row],[Salidas]]</f>
        <v>0</v>
      </c>
      <c r="M25" s="7">
        <f>STOCK[[#This Row],[Precio Final]]*10%</f>
        <v>1.8</v>
      </c>
      <c r="N25" s="7">
        <v>175</v>
      </c>
      <c r="O25" s="7">
        <v>18</v>
      </c>
      <c r="P25" s="7">
        <v>9.7222222222222214</v>
      </c>
      <c r="Q25" s="8">
        <v>175</v>
      </c>
      <c r="R25" s="7">
        <v>17</v>
      </c>
      <c r="S25" s="7">
        <f>STOCK[[#This Row],[Peso (g)]]*STOCK[[#This Row],[Precio Envío Kilogramo (USD)]]/1000</f>
        <v>2.9750000000000001</v>
      </c>
      <c r="T25" s="12">
        <f>STOCK[[#This Row],[Costo Unitario (USD)]]+STOCK[[#This Row],[Costo Envío (USD)]]+STOCK[[#This Row],[Comisión 10%]]</f>
        <v>14.497222222222222</v>
      </c>
      <c r="U25" s="7">
        <f>STOCK[[#This Row],[Costo total]]*1.5</f>
        <v>21.745833333333334</v>
      </c>
      <c r="V25" s="7">
        <v>18</v>
      </c>
      <c r="W25" s="7">
        <f>STOCK[[#This Row],[Precio Final]]-STOCK[[#This Row],[Costo total]]</f>
        <v>3.5027777777777782</v>
      </c>
      <c r="X25" s="7">
        <f>STOCK[[#This Row],[Ganancia Unitaria]]*STOCK[[#This Row],[Salidas]]</f>
        <v>3.5027777777777782</v>
      </c>
      <c r="AA25" s="7">
        <f>STOCK[[#This Row],[Costo total]]*STOCK[[#This Row],[Entradas]]</f>
        <v>14.497222222222222</v>
      </c>
      <c r="AB25" s="7">
        <f>STOCK[[#This Row],[Stock Actual]]*STOCK[[#This Row],[Costo total]]</f>
        <v>0</v>
      </c>
    </row>
    <row r="26" spans="1:28" s="12" customFormat="1" ht="50" customHeight="1" x14ac:dyDescent="0.15">
      <c r="A26" s="12" t="s">
        <v>571</v>
      </c>
      <c r="B26" s="70"/>
      <c r="C26" s="12" t="s">
        <v>4</v>
      </c>
      <c r="D26" s="12" t="s">
        <v>211</v>
      </c>
      <c r="E26" s="12" t="s">
        <v>497</v>
      </c>
      <c r="F26" s="12" t="s">
        <v>238</v>
      </c>
      <c r="G26" s="12" t="s">
        <v>69</v>
      </c>
      <c r="H26" s="12">
        <f>STOCK[[#This Row],[Precio Final]]</f>
        <v>18</v>
      </c>
      <c r="I26" s="12">
        <f>STOCK[[#This Row],[Precio Venta Ideal (x1.5)]]</f>
        <v>21.745833333333334</v>
      </c>
      <c r="J26" s="87">
        <v>1</v>
      </c>
      <c r="K26" s="87">
        <f>SUMIFS(VENTAS[Cantidad],VENTAS[Código del producto Vendido],STOCK[[#This Row],[Code]])</f>
        <v>1</v>
      </c>
      <c r="L26" s="87">
        <f>STOCK[[#This Row],[Entradas]]-STOCK[[#This Row],[Salidas]]</f>
        <v>0</v>
      </c>
      <c r="M26" s="12">
        <f>STOCK[[#This Row],[Precio Final]]*10%</f>
        <v>1.8</v>
      </c>
      <c r="N26" s="12">
        <v>175</v>
      </c>
      <c r="O26" s="12">
        <v>18</v>
      </c>
      <c r="P26" s="12">
        <v>9.7222222222222214</v>
      </c>
      <c r="Q26" s="87">
        <v>175</v>
      </c>
      <c r="R26" s="12">
        <v>17</v>
      </c>
      <c r="S26" s="12">
        <f>STOCK[[#This Row],[Peso (g)]]*STOCK[[#This Row],[Precio Envío Kilogramo (USD)]]/1000</f>
        <v>2.9750000000000001</v>
      </c>
      <c r="T26" s="12">
        <f>STOCK[[#This Row],[Costo Unitario (USD)]]+STOCK[[#This Row],[Costo Envío (USD)]]+STOCK[[#This Row],[Comisión 10%]]</f>
        <v>14.497222222222222</v>
      </c>
      <c r="U26" s="12">
        <f>STOCK[[#This Row],[Costo total]]*1.5</f>
        <v>21.745833333333334</v>
      </c>
      <c r="V26" s="12">
        <v>18</v>
      </c>
      <c r="W26" s="12">
        <f>STOCK[[#This Row],[Precio Final]]-STOCK[[#This Row],[Costo total]]</f>
        <v>3.5027777777777782</v>
      </c>
      <c r="X26" s="12">
        <f>STOCK[[#This Row],[Ganancia Unitaria]]*STOCK[[#This Row],[Salidas]]</f>
        <v>3.5027777777777782</v>
      </c>
      <c r="AA26" s="12">
        <f>STOCK[[#This Row],[Costo total]]*STOCK[[#This Row],[Entradas]]</f>
        <v>14.497222222222222</v>
      </c>
      <c r="AB26" s="12">
        <f>STOCK[[#This Row],[Stock Actual]]*STOCK[[#This Row],[Costo total]]</f>
        <v>0</v>
      </c>
    </row>
    <row r="27" spans="1:28" s="7" customFormat="1" ht="50" customHeight="1" x14ac:dyDescent="0.15">
      <c r="A27" s="7" t="s">
        <v>572</v>
      </c>
      <c r="B27" s="70"/>
      <c r="C27" s="7" t="s">
        <v>4</v>
      </c>
      <c r="D27" s="7" t="s">
        <v>211</v>
      </c>
      <c r="E27" s="7" t="s">
        <v>501</v>
      </c>
      <c r="F27" s="7" t="s">
        <v>245</v>
      </c>
      <c r="G27" s="7" t="s">
        <v>69</v>
      </c>
      <c r="H27" s="7">
        <f>STOCK[[#This Row],[Precio Final]]</f>
        <v>28</v>
      </c>
      <c r="I27" s="7">
        <f>STOCK[[#This Row],[Precio Venta Ideal (x1.5)]]</f>
        <v>35.820833333333333</v>
      </c>
      <c r="J27" s="8">
        <v>1</v>
      </c>
      <c r="K27" s="8">
        <f>SUMIFS(VENTAS[Cantidad],VENTAS[Código del producto Vendido],STOCK[[#This Row],[Code]])</f>
        <v>1</v>
      </c>
      <c r="L27" s="8">
        <f>STOCK[[#This Row],[Entradas]]-STOCK[[#This Row],[Salidas]]</f>
        <v>0</v>
      </c>
      <c r="M27" s="7">
        <f>STOCK[[#This Row],[Precio Final]]*10%</f>
        <v>2.8000000000000003</v>
      </c>
      <c r="N27" s="7">
        <v>280</v>
      </c>
      <c r="O27" s="7">
        <v>18</v>
      </c>
      <c r="P27" s="7">
        <v>15.555555555555555</v>
      </c>
      <c r="Q27" s="8">
        <v>325</v>
      </c>
      <c r="R27" s="7">
        <v>17</v>
      </c>
      <c r="S27" s="7">
        <f>STOCK[[#This Row],[Peso (g)]]*STOCK[[#This Row],[Precio Envío Kilogramo (USD)]]/1000</f>
        <v>5.5250000000000004</v>
      </c>
      <c r="T27" s="12">
        <f>STOCK[[#This Row],[Costo Unitario (USD)]]+STOCK[[#This Row],[Costo Envío (USD)]]+STOCK[[#This Row],[Comisión 10%]]</f>
        <v>23.880555555555556</v>
      </c>
      <c r="U27" s="7">
        <f>STOCK[[#This Row],[Costo total]]*1.5</f>
        <v>35.820833333333333</v>
      </c>
      <c r="V27" s="7">
        <v>28</v>
      </c>
      <c r="W27" s="7">
        <f>STOCK[[#This Row],[Precio Final]]-STOCK[[#This Row],[Costo total]]</f>
        <v>4.1194444444444436</v>
      </c>
      <c r="X27" s="7">
        <f>STOCK[[#This Row],[Ganancia Unitaria]]*STOCK[[#This Row],[Salidas]]</f>
        <v>4.1194444444444436</v>
      </c>
      <c r="AA27" s="7">
        <f>STOCK[[#This Row],[Costo total]]*STOCK[[#This Row],[Entradas]]</f>
        <v>23.880555555555556</v>
      </c>
      <c r="AB27" s="7">
        <f>STOCK[[#This Row],[Stock Actual]]*STOCK[[#This Row],[Costo total]]</f>
        <v>0</v>
      </c>
    </row>
    <row r="28" spans="1:28" s="12" customFormat="1" ht="50" customHeight="1" x14ac:dyDescent="0.15">
      <c r="A28" s="12" t="s">
        <v>30</v>
      </c>
      <c r="B28" s="70"/>
      <c r="C28" s="12" t="s">
        <v>4</v>
      </c>
      <c r="D28" s="12" t="s">
        <v>211</v>
      </c>
      <c r="E28" s="12" t="s">
        <v>270</v>
      </c>
      <c r="F28" s="12" t="s">
        <v>243</v>
      </c>
      <c r="G28" s="12" t="s">
        <v>69</v>
      </c>
      <c r="H28" s="12">
        <f>STOCK[[#This Row],[Precio Final]]</f>
        <v>22</v>
      </c>
      <c r="I28" s="12">
        <f>STOCK[[#This Row],[Precio Venta Ideal (x1.5)]]</f>
        <v>24.395000000000003</v>
      </c>
      <c r="J28" s="87">
        <v>1</v>
      </c>
      <c r="K28" s="87">
        <f>SUMIFS(VENTAS[Cantidad],VENTAS[Código del producto Vendido],STOCK[[#This Row],[Code]])</f>
        <v>1</v>
      </c>
      <c r="L28" s="87">
        <f>STOCK[[#This Row],[Entradas]]-STOCK[[#This Row],[Salidas]]</f>
        <v>0</v>
      </c>
      <c r="M28" s="12">
        <f>STOCK[[#This Row],[Precio Final]]*10%</f>
        <v>2.2000000000000002</v>
      </c>
      <c r="N28" s="12">
        <v>195</v>
      </c>
      <c r="O28" s="12">
        <v>18</v>
      </c>
      <c r="P28" s="12">
        <v>10.833333333333334</v>
      </c>
      <c r="Q28" s="87">
        <v>190</v>
      </c>
      <c r="R28" s="12">
        <v>17</v>
      </c>
      <c r="S28" s="12">
        <f>STOCK[[#This Row],[Peso (g)]]*STOCK[[#This Row],[Precio Envío Kilogramo (USD)]]/1000</f>
        <v>3.23</v>
      </c>
      <c r="T28" s="12">
        <f>STOCK[[#This Row],[Costo Unitario (USD)]]+STOCK[[#This Row],[Costo Envío (USD)]]+STOCK[[#This Row],[Comisión 10%]]</f>
        <v>16.263333333333335</v>
      </c>
      <c r="U28" s="12">
        <f>STOCK[[#This Row],[Costo total]]*1.5</f>
        <v>24.395000000000003</v>
      </c>
      <c r="V28" s="12">
        <v>22</v>
      </c>
      <c r="W28" s="12">
        <f>STOCK[[#This Row],[Precio Final]]-STOCK[[#This Row],[Costo total]]</f>
        <v>5.7366666666666646</v>
      </c>
      <c r="X28" s="12">
        <f>STOCK[[#This Row],[Ganancia Unitaria]]*STOCK[[#This Row],[Salidas]]</f>
        <v>5.7366666666666646</v>
      </c>
      <c r="AA28" s="12">
        <f>STOCK[[#This Row],[Costo total]]*STOCK[[#This Row],[Entradas]]</f>
        <v>16.263333333333335</v>
      </c>
      <c r="AB28" s="12">
        <f>STOCK[[#This Row],[Stock Actual]]*STOCK[[#This Row],[Costo total]]</f>
        <v>0</v>
      </c>
    </row>
    <row r="29" spans="1:28" s="7" customFormat="1" ht="50" customHeight="1" x14ac:dyDescent="0.15">
      <c r="A29" s="7" t="s">
        <v>191</v>
      </c>
      <c r="B29" s="70"/>
      <c r="C29" s="7" t="s">
        <v>4</v>
      </c>
      <c r="D29" s="7" t="s">
        <v>211</v>
      </c>
      <c r="E29" s="7" t="s">
        <v>271</v>
      </c>
      <c r="F29" s="7" t="s">
        <v>244</v>
      </c>
      <c r="G29" s="7" t="s">
        <v>69</v>
      </c>
      <c r="H29" s="7">
        <f>STOCK[[#This Row],[Precio Final]]</f>
        <v>25</v>
      </c>
      <c r="I29" s="7">
        <f>STOCK[[#This Row],[Precio Venta Ideal (x1.5)]]</f>
        <v>25.389166666666668</v>
      </c>
      <c r="J29" s="8">
        <v>1</v>
      </c>
      <c r="K29" s="8">
        <f>SUMIFS(VENTAS[Cantidad],VENTAS[Código del producto Vendido],STOCK[[#This Row],[Code]])</f>
        <v>1</v>
      </c>
      <c r="L29" s="8">
        <f>STOCK[[#This Row],[Entradas]]-STOCK[[#This Row],[Salidas]]</f>
        <v>0</v>
      </c>
      <c r="M29" s="7">
        <f>STOCK[[#This Row],[Precio Final]]*10%</f>
        <v>2.5</v>
      </c>
      <c r="N29" s="7">
        <v>200</v>
      </c>
      <c r="O29" s="7">
        <v>18</v>
      </c>
      <c r="P29" s="7">
        <v>11.111111111111111</v>
      </c>
      <c r="Q29" s="8">
        <v>195</v>
      </c>
      <c r="R29" s="7">
        <v>17</v>
      </c>
      <c r="S29" s="7">
        <f>STOCK[[#This Row],[Peso (g)]]*STOCK[[#This Row],[Precio Envío Kilogramo (USD)]]/1000</f>
        <v>3.3149999999999999</v>
      </c>
      <c r="T29" s="12">
        <f>STOCK[[#This Row],[Costo Unitario (USD)]]+STOCK[[#This Row],[Costo Envío (USD)]]+STOCK[[#This Row],[Comisión 10%]]</f>
        <v>16.926111111111112</v>
      </c>
      <c r="U29" s="7">
        <f>STOCK[[#This Row],[Costo total]]*1.5</f>
        <v>25.389166666666668</v>
      </c>
      <c r="V29" s="7">
        <v>25</v>
      </c>
      <c r="W29" s="7">
        <f>STOCK[[#This Row],[Precio Final]]-STOCK[[#This Row],[Costo total]]</f>
        <v>8.073888888888888</v>
      </c>
      <c r="X29" s="7">
        <f>STOCK[[#This Row],[Ganancia Unitaria]]*STOCK[[#This Row],[Salidas]]</f>
        <v>8.073888888888888</v>
      </c>
      <c r="AA29" s="7">
        <f>STOCK[[#This Row],[Costo total]]*STOCK[[#This Row],[Entradas]]</f>
        <v>16.926111111111112</v>
      </c>
      <c r="AB29" s="7">
        <f>STOCK[[#This Row],[Stock Actual]]*STOCK[[#This Row],[Costo total]]</f>
        <v>0</v>
      </c>
    </row>
    <row r="30" spans="1:28" s="12" customFormat="1" ht="50" customHeight="1" x14ac:dyDescent="0.15">
      <c r="A30" s="12" t="s">
        <v>31</v>
      </c>
      <c r="B30" s="70"/>
      <c r="C30" s="12" t="s">
        <v>4</v>
      </c>
      <c r="D30" s="12" t="s">
        <v>211</v>
      </c>
      <c r="E30" s="12" t="s">
        <v>272</v>
      </c>
      <c r="F30" s="12" t="s">
        <v>241</v>
      </c>
      <c r="G30" s="12" t="s">
        <v>69</v>
      </c>
      <c r="H30" s="12">
        <f>STOCK[[#This Row],[Precio Final]]</f>
        <v>25</v>
      </c>
      <c r="I30" s="12">
        <f>STOCK[[#This Row],[Precio Venta Ideal (x1.5)]]</f>
        <v>26.443333333333332</v>
      </c>
      <c r="J30" s="87">
        <v>1</v>
      </c>
      <c r="K30" s="87">
        <f>SUMIFS(VENTAS[Cantidad],VENTAS[Código del producto Vendido],STOCK[[#This Row],[Code]])</f>
        <v>1</v>
      </c>
      <c r="L30" s="87">
        <f>STOCK[[#This Row],[Entradas]]-STOCK[[#This Row],[Salidas]]</f>
        <v>0</v>
      </c>
      <c r="M30" s="12">
        <f>STOCK[[#This Row],[Precio Final]]*10%</f>
        <v>2.5</v>
      </c>
      <c r="N30" s="12">
        <v>205</v>
      </c>
      <c r="O30" s="12">
        <v>18</v>
      </c>
      <c r="P30" s="12">
        <v>11.388888888888889</v>
      </c>
      <c r="Q30" s="87">
        <v>220</v>
      </c>
      <c r="R30" s="12">
        <v>17</v>
      </c>
      <c r="S30" s="12">
        <f>STOCK[[#This Row],[Peso (g)]]*STOCK[[#This Row],[Precio Envío Kilogramo (USD)]]/1000</f>
        <v>3.74</v>
      </c>
      <c r="T30" s="12">
        <f>STOCK[[#This Row],[Costo Unitario (USD)]]+STOCK[[#This Row],[Costo Envío (USD)]]+STOCK[[#This Row],[Comisión 10%]]</f>
        <v>17.628888888888888</v>
      </c>
      <c r="U30" s="12">
        <f>STOCK[[#This Row],[Costo total]]*1.5</f>
        <v>26.443333333333332</v>
      </c>
      <c r="V30" s="12">
        <v>25</v>
      </c>
      <c r="W30" s="12">
        <f>STOCK[[#This Row],[Precio Final]]-STOCK[[#This Row],[Costo total]]</f>
        <v>7.3711111111111123</v>
      </c>
      <c r="X30" s="12">
        <f>STOCK[[#This Row],[Ganancia Unitaria]]*STOCK[[#This Row],[Salidas]]</f>
        <v>7.3711111111111123</v>
      </c>
      <c r="AA30" s="12">
        <f>STOCK[[#This Row],[Costo total]]*STOCK[[#This Row],[Entradas]]</f>
        <v>17.628888888888888</v>
      </c>
      <c r="AB30" s="12">
        <f>STOCK[[#This Row],[Stock Actual]]*STOCK[[#This Row],[Costo total]]</f>
        <v>0</v>
      </c>
    </row>
    <row r="31" spans="1:28" s="7" customFormat="1" ht="50" customHeight="1" x14ac:dyDescent="0.15">
      <c r="A31" s="7" t="s">
        <v>32</v>
      </c>
      <c r="B31" s="70"/>
      <c r="C31" s="7" t="s">
        <v>4</v>
      </c>
      <c r="D31" s="7" t="s">
        <v>211</v>
      </c>
      <c r="E31" s="7" t="s">
        <v>273</v>
      </c>
      <c r="F31" s="7" t="s">
        <v>243</v>
      </c>
      <c r="G31" s="7" t="s">
        <v>69</v>
      </c>
      <c r="H31" s="7">
        <f>STOCK[[#This Row],[Precio Final]]</f>
        <v>25</v>
      </c>
      <c r="I31" s="7">
        <f>STOCK[[#This Row],[Precio Venta Ideal (x1.5)]]</f>
        <v>27.718333333333334</v>
      </c>
      <c r="J31" s="8">
        <v>3</v>
      </c>
      <c r="K31" s="8">
        <f>SUMIFS(VENTAS[Cantidad],VENTAS[Código del producto Vendido],STOCK[[#This Row],[Code]])</f>
        <v>3</v>
      </c>
      <c r="L31" s="8">
        <f>STOCK[[#This Row],[Entradas]]-STOCK[[#This Row],[Salidas]]</f>
        <v>0</v>
      </c>
      <c r="M31" s="7">
        <f>STOCK[[#This Row],[Precio Final]]*10%</f>
        <v>2.5</v>
      </c>
      <c r="N31" s="7">
        <v>205</v>
      </c>
      <c r="O31" s="7">
        <v>18</v>
      </c>
      <c r="P31" s="7">
        <v>11.388888888888889</v>
      </c>
      <c r="Q31" s="8">
        <v>270</v>
      </c>
      <c r="R31" s="7">
        <v>17</v>
      </c>
      <c r="S31" s="7">
        <f>STOCK[[#This Row],[Peso (g)]]*STOCK[[#This Row],[Precio Envío Kilogramo (USD)]]/1000</f>
        <v>4.59</v>
      </c>
      <c r="T31" s="12">
        <f>STOCK[[#This Row],[Costo Unitario (USD)]]+STOCK[[#This Row],[Costo Envío (USD)]]+STOCK[[#This Row],[Comisión 10%]]</f>
        <v>18.478888888888889</v>
      </c>
      <c r="U31" s="7">
        <f>STOCK[[#This Row],[Costo total]]*1.5</f>
        <v>27.718333333333334</v>
      </c>
      <c r="V31" s="7">
        <v>25</v>
      </c>
      <c r="W31" s="7">
        <f>STOCK[[#This Row],[Precio Final]]-STOCK[[#This Row],[Costo total]]</f>
        <v>6.5211111111111109</v>
      </c>
      <c r="X31" s="7">
        <f>STOCK[[#This Row],[Ganancia Unitaria]]*STOCK[[#This Row],[Salidas]]</f>
        <v>19.563333333333333</v>
      </c>
      <c r="AA31" s="7">
        <f>STOCK[[#This Row],[Costo total]]*STOCK[[#This Row],[Entradas]]</f>
        <v>55.436666666666667</v>
      </c>
      <c r="AB31" s="7">
        <f>STOCK[[#This Row],[Stock Actual]]*STOCK[[#This Row],[Costo total]]</f>
        <v>0</v>
      </c>
    </row>
    <row r="32" spans="1:28" s="12" customFormat="1" ht="50" customHeight="1" x14ac:dyDescent="0.15">
      <c r="A32" s="12" t="s">
        <v>33</v>
      </c>
      <c r="B32" s="70"/>
      <c r="C32" s="12" t="s">
        <v>4</v>
      </c>
      <c r="D32" s="12" t="s">
        <v>211</v>
      </c>
      <c r="E32" s="12" t="s">
        <v>273</v>
      </c>
      <c r="F32" s="12" t="s">
        <v>244</v>
      </c>
      <c r="G32" s="12" t="s">
        <v>69</v>
      </c>
      <c r="H32" s="12">
        <f>STOCK[[#This Row],[Precio Final]]</f>
        <v>25</v>
      </c>
      <c r="I32" s="12">
        <f>STOCK[[#This Row],[Precio Venta Ideal (x1.5)]]</f>
        <v>27.718333333333334</v>
      </c>
      <c r="J32" s="87">
        <v>1</v>
      </c>
      <c r="K32" s="87">
        <f>SUMIFS(VENTAS[Cantidad],VENTAS[Código del producto Vendido],STOCK[[#This Row],[Code]])</f>
        <v>1</v>
      </c>
      <c r="L32" s="87">
        <f>STOCK[[#This Row],[Entradas]]-STOCK[[#This Row],[Salidas]]</f>
        <v>0</v>
      </c>
      <c r="M32" s="12">
        <f>STOCK[[#This Row],[Precio Final]]*10%</f>
        <v>2.5</v>
      </c>
      <c r="N32" s="12">
        <v>205</v>
      </c>
      <c r="O32" s="12">
        <v>18</v>
      </c>
      <c r="P32" s="12">
        <v>11.388888888888889</v>
      </c>
      <c r="Q32" s="87">
        <v>270</v>
      </c>
      <c r="R32" s="12">
        <v>17</v>
      </c>
      <c r="S32" s="12">
        <f>STOCK[[#This Row],[Peso (g)]]*STOCK[[#This Row],[Precio Envío Kilogramo (USD)]]/1000</f>
        <v>4.59</v>
      </c>
      <c r="T32" s="12">
        <f>STOCK[[#This Row],[Costo Unitario (USD)]]+STOCK[[#This Row],[Costo Envío (USD)]]+STOCK[[#This Row],[Comisión 10%]]</f>
        <v>18.478888888888889</v>
      </c>
      <c r="U32" s="12">
        <f>STOCK[[#This Row],[Costo total]]*1.5</f>
        <v>27.718333333333334</v>
      </c>
      <c r="V32" s="12">
        <v>25</v>
      </c>
      <c r="W32" s="12">
        <f>STOCK[[#This Row],[Precio Final]]-STOCK[[#This Row],[Costo total]]</f>
        <v>6.5211111111111109</v>
      </c>
      <c r="X32" s="12">
        <f>STOCK[[#This Row],[Ganancia Unitaria]]*STOCK[[#This Row],[Salidas]]</f>
        <v>6.5211111111111109</v>
      </c>
      <c r="AA32" s="12">
        <f>STOCK[[#This Row],[Costo total]]*STOCK[[#This Row],[Entradas]]</f>
        <v>18.478888888888889</v>
      </c>
      <c r="AB32" s="12">
        <f>STOCK[[#This Row],[Stock Actual]]*STOCK[[#This Row],[Costo total]]</f>
        <v>0</v>
      </c>
    </row>
    <row r="33" spans="1:28" s="7" customFormat="1" ht="50" customHeight="1" x14ac:dyDescent="0.15">
      <c r="A33" s="7" t="s">
        <v>573</v>
      </c>
      <c r="B33" s="70"/>
      <c r="C33" s="7" t="s">
        <v>4</v>
      </c>
      <c r="D33" s="7" t="s">
        <v>2211</v>
      </c>
      <c r="E33" s="7" t="s">
        <v>1757</v>
      </c>
      <c r="F33" s="7" t="s">
        <v>2071</v>
      </c>
      <c r="G33" s="7" t="s">
        <v>69</v>
      </c>
      <c r="H33" s="7">
        <f>STOCK[[#This Row],[Precio Final]]</f>
        <v>15</v>
      </c>
      <c r="I33" s="7">
        <f>STOCK[[#This Row],[Precio Venta Ideal (x1.5)]]</f>
        <v>16.928333333333335</v>
      </c>
      <c r="J33" s="8">
        <v>4</v>
      </c>
      <c r="K33" s="8">
        <f>SUMIFS(VENTAS[Cantidad],VENTAS[Código del producto Vendido],STOCK[[#This Row],[Code]])</f>
        <v>4</v>
      </c>
      <c r="L33" s="8">
        <f>STOCK[[#This Row],[Entradas]]-STOCK[[#This Row],[Salidas]]</f>
        <v>0</v>
      </c>
      <c r="M33" s="7">
        <f>STOCK[[#This Row],[Precio Final]]*10%</f>
        <v>1.5</v>
      </c>
      <c r="N33" s="7">
        <v>118</v>
      </c>
      <c r="O33" s="7">
        <v>18</v>
      </c>
      <c r="P33" s="7">
        <v>6.5555555555555554</v>
      </c>
      <c r="Q33" s="8">
        <v>190</v>
      </c>
      <c r="R33" s="7">
        <v>17</v>
      </c>
      <c r="S33" s="7">
        <f>STOCK[[#This Row],[Peso (g)]]*STOCK[[#This Row],[Precio Envío Kilogramo (USD)]]/1000</f>
        <v>3.23</v>
      </c>
      <c r="T33" s="12">
        <f>STOCK[[#This Row],[Costo Unitario (USD)]]+STOCK[[#This Row],[Costo Envío (USD)]]+STOCK[[#This Row],[Comisión 10%]]</f>
        <v>11.285555555555556</v>
      </c>
      <c r="U33" s="7">
        <f>STOCK[[#This Row],[Costo total]]*1.5</f>
        <v>16.928333333333335</v>
      </c>
      <c r="V33" s="7">
        <v>15</v>
      </c>
      <c r="W33" s="7">
        <f>STOCK[[#This Row],[Precio Final]]-STOCK[[#This Row],[Costo total]]</f>
        <v>3.7144444444444442</v>
      </c>
      <c r="X33" s="7">
        <f>STOCK[[#This Row],[Ganancia Unitaria]]*STOCK[[#This Row],[Salidas]]</f>
        <v>14.857777777777777</v>
      </c>
      <c r="AA33" s="7">
        <f>STOCK[[#This Row],[Costo total]]*STOCK[[#This Row],[Entradas]]</f>
        <v>45.142222222222223</v>
      </c>
      <c r="AB33" s="7">
        <f>STOCK[[#This Row],[Stock Actual]]*STOCK[[#This Row],[Costo total]]</f>
        <v>0</v>
      </c>
    </row>
    <row r="34" spans="1:28" s="12" customFormat="1" ht="50" customHeight="1" x14ac:dyDescent="0.15">
      <c r="A34" s="12" t="s">
        <v>34</v>
      </c>
      <c r="B34" s="70"/>
      <c r="C34" s="12" t="s">
        <v>4</v>
      </c>
      <c r="D34" s="12" t="s">
        <v>211</v>
      </c>
      <c r="E34" s="12" t="s">
        <v>274</v>
      </c>
      <c r="F34" s="12" t="s">
        <v>243</v>
      </c>
      <c r="G34" s="12" t="s">
        <v>69</v>
      </c>
      <c r="H34" s="12">
        <f>STOCK[[#This Row],[Precio Final]]</f>
        <v>22</v>
      </c>
      <c r="I34" s="12">
        <f>STOCK[[#This Row],[Precio Venta Ideal (x1.5)]]</f>
        <v>25.542499999999997</v>
      </c>
      <c r="J34" s="87">
        <v>1</v>
      </c>
      <c r="K34" s="87">
        <f>SUMIFS(VENTAS[Cantidad],VENTAS[Código del producto Vendido],STOCK[[#This Row],[Code]])</f>
        <v>1</v>
      </c>
      <c r="L34" s="87">
        <f>STOCK[[#This Row],[Entradas]]-STOCK[[#This Row],[Salidas]]</f>
        <v>0</v>
      </c>
      <c r="M34" s="12">
        <f>STOCK[[#This Row],[Precio Final]]*10%</f>
        <v>2.2000000000000002</v>
      </c>
      <c r="N34" s="12">
        <v>195</v>
      </c>
      <c r="O34" s="12">
        <v>18</v>
      </c>
      <c r="P34" s="12">
        <v>10.833333333333334</v>
      </c>
      <c r="Q34" s="87">
        <v>235</v>
      </c>
      <c r="R34" s="12">
        <v>17</v>
      </c>
      <c r="S34" s="12">
        <f>STOCK[[#This Row],[Peso (g)]]*STOCK[[#This Row],[Precio Envío Kilogramo (USD)]]/1000</f>
        <v>3.9950000000000001</v>
      </c>
      <c r="T34" s="12">
        <f>STOCK[[#This Row],[Costo Unitario (USD)]]+STOCK[[#This Row],[Costo Envío (USD)]]+STOCK[[#This Row],[Comisión 10%]]</f>
        <v>17.028333333333332</v>
      </c>
      <c r="U34" s="12">
        <f>STOCK[[#This Row],[Costo total]]*1.5</f>
        <v>25.542499999999997</v>
      </c>
      <c r="V34" s="12">
        <v>22</v>
      </c>
      <c r="W34" s="12">
        <f>STOCK[[#This Row],[Precio Final]]-STOCK[[#This Row],[Costo total]]</f>
        <v>4.9716666666666676</v>
      </c>
      <c r="X34" s="12">
        <f>STOCK[[#This Row],[Ganancia Unitaria]]*STOCK[[#This Row],[Salidas]]</f>
        <v>4.9716666666666676</v>
      </c>
      <c r="AA34" s="12">
        <f>STOCK[[#This Row],[Costo total]]*STOCK[[#This Row],[Entradas]]</f>
        <v>17.028333333333332</v>
      </c>
      <c r="AB34" s="12">
        <f>STOCK[[#This Row],[Stock Actual]]*STOCK[[#This Row],[Costo total]]</f>
        <v>0</v>
      </c>
    </row>
    <row r="35" spans="1:28" s="7" customFormat="1" ht="50" customHeight="1" x14ac:dyDescent="0.15">
      <c r="A35" s="7" t="s">
        <v>574</v>
      </c>
      <c r="B35" s="70"/>
      <c r="C35" s="7" t="s">
        <v>4</v>
      </c>
      <c r="D35" s="7" t="s">
        <v>211</v>
      </c>
      <c r="E35" s="7" t="s">
        <v>497</v>
      </c>
      <c r="F35" s="7" t="s">
        <v>243</v>
      </c>
      <c r="G35" s="7" t="s">
        <v>69</v>
      </c>
      <c r="H35" s="7">
        <f>STOCK[[#This Row],[Precio Final]]</f>
        <v>18</v>
      </c>
      <c r="I35" s="7">
        <f>STOCK[[#This Row],[Precio Venta Ideal (x1.5)]]</f>
        <v>21.329166666666666</v>
      </c>
      <c r="J35" s="8">
        <v>1</v>
      </c>
      <c r="K35" s="8">
        <f>SUMIFS(VENTAS[Cantidad],VENTAS[Código del producto Vendido],STOCK[[#This Row],[Code]])</f>
        <v>1</v>
      </c>
      <c r="L35" s="8">
        <f>STOCK[[#This Row],[Entradas]]-STOCK[[#This Row],[Salidas]]</f>
        <v>0</v>
      </c>
      <c r="M35" s="7">
        <f>STOCK[[#This Row],[Precio Final]]*10%</f>
        <v>1.8</v>
      </c>
      <c r="N35" s="7">
        <v>170</v>
      </c>
      <c r="O35" s="7">
        <v>18</v>
      </c>
      <c r="P35" s="7">
        <v>9.4444444444444446</v>
      </c>
      <c r="Q35" s="8">
        <v>175</v>
      </c>
      <c r="R35" s="7">
        <v>17</v>
      </c>
      <c r="S35" s="7">
        <f>STOCK[[#This Row],[Peso (g)]]*STOCK[[#This Row],[Precio Envío Kilogramo (USD)]]/1000</f>
        <v>2.9750000000000001</v>
      </c>
      <c r="T35" s="12">
        <f>STOCK[[#This Row],[Costo Unitario (USD)]]+STOCK[[#This Row],[Costo Envío (USD)]]+STOCK[[#This Row],[Comisión 10%]]</f>
        <v>14.219444444444445</v>
      </c>
      <c r="U35" s="7">
        <f>STOCK[[#This Row],[Costo total]]*1.5</f>
        <v>21.329166666666666</v>
      </c>
      <c r="V35" s="7">
        <v>18</v>
      </c>
      <c r="W35" s="7">
        <f>STOCK[[#This Row],[Precio Final]]-STOCK[[#This Row],[Costo total]]</f>
        <v>3.780555555555555</v>
      </c>
      <c r="X35" s="7">
        <f>STOCK[[#This Row],[Ganancia Unitaria]]*STOCK[[#This Row],[Salidas]]</f>
        <v>3.780555555555555</v>
      </c>
      <c r="AA35" s="7">
        <f>STOCK[[#This Row],[Costo total]]*STOCK[[#This Row],[Entradas]]</f>
        <v>14.219444444444445</v>
      </c>
      <c r="AB35" s="7">
        <f>STOCK[[#This Row],[Stock Actual]]*STOCK[[#This Row],[Costo total]]</f>
        <v>0</v>
      </c>
    </row>
    <row r="36" spans="1:28" s="12" customFormat="1" ht="50" customHeight="1" x14ac:dyDescent="0.15">
      <c r="A36" s="12" t="s">
        <v>575</v>
      </c>
      <c r="B36" s="70"/>
      <c r="C36" s="12" t="s">
        <v>4</v>
      </c>
      <c r="D36" s="12" t="s">
        <v>2210</v>
      </c>
      <c r="E36" s="12" t="s">
        <v>2187</v>
      </c>
      <c r="F36" s="12" t="s">
        <v>238</v>
      </c>
      <c r="G36" s="12" t="s">
        <v>69</v>
      </c>
      <c r="H36" s="12">
        <f>STOCK[[#This Row],[Precio Final]]</f>
        <v>20</v>
      </c>
      <c r="I36" s="12">
        <f>STOCK[[#This Row],[Precio Venta Ideal (x1.5)]]</f>
        <v>21.629166666666666</v>
      </c>
      <c r="J36" s="87">
        <v>2</v>
      </c>
      <c r="K36" s="87">
        <f>SUMIFS(VENTAS[Cantidad],VENTAS[Código del producto Vendido],STOCK[[#This Row],[Code]])</f>
        <v>1</v>
      </c>
      <c r="L36" s="87">
        <f>STOCK[[#This Row],[Entradas]]-STOCK[[#This Row],[Salidas]]</f>
        <v>1</v>
      </c>
      <c r="M36" s="12">
        <f>STOCK[[#This Row],[Precio Final]]*10%</f>
        <v>2</v>
      </c>
      <c r="N36" s="12">
        <v>170</v>
      </c>
      <c r="O36" s="12">
        <v>18</v>
      </c>
      <c r="P36" s="12">
        <v>9.4444444444444446</v>
      </c>
      <c r="Q36" s="87">
        <v>175</v>
      </c>
      <c r="R36" s="12">
        <v>17</v>
      </c>
      <c r="S36" s="12">
        <f>STOCK[[#This Row],[Peso (g)]]*STOCK[[#This Row],[Precio Envío Kilogramo (USD)]]/1000</f>
        <v>2.9750000000000001</v>
      </c>
      <c r="T36" s="12">
        <f>STOCK[[#This Row],[Costo Unitario (USD)]]+STOCK[[#This Row],[Costo Envío (USD)]]+STOCK[[#This Row],[Comisión 10%]]</f>
        <v>14.419444444444444</v>
      </c>
      <c r="U36" s="12">
        <f>STOCK[[#This Row],[Costo total]]*1.5</f>
        <v>21.629166666666666</v>
      </c>
      <c r="V36" s="12">
        <v>20</v>
      </c>
      <c r="W36" s="12">
        <f>STOCK[[#This Row],[Precio Final]]-STOCK[[#This Row],[Costo total]]</f>
        <v>5.5805555555555557</v>
      </c>
      <c r="X36" s="12">
        <f>STOCK[[#This Row],[Ganancia Unitaria]]*STOCK[[#This Row],[Salidas]]</f>
        <v>5.5805555555555557</v>
      </c>
      <c r="AA36" s="12">
        <f>STOCK[[#This Row],[Costo total]]*STOCK[[#This Row],[Entradas]]</f>
        <v>28.838888888888889</v>
      </c>
      <c r="AB36" s="12">
        <f>STOCK[[#This Row],[Stock Actual]]*STOCK[[#This Row],[Costo total]]</f>
        <v>14.419444444444444</v>
      </c>
    </row>
    <row r="37" spans="1:28" s="7" customFormat="1" ht="50" customHeight="1" x14ac:dyDescent="0.15">
      <c r="A37" s="7" t="s">
        <v>35</v>
      </c>
      <c r="B37" s="70"/>
      <c r="C37" s="7" t="s">
        <v>4</v>
      </c>
      <c r="D37" s="7" t="s">
        <v>211</v>
      </c>
      <c r="E37" s="7" t="s">
        <v>275</v>
      </c>
      <c r="F37" s="7" t="s">
        <v>241</v>
      </c>
      <c r="G37" s="7" t="s">
        <v>69</v>
      </c>
      <c r="H37" s="7">
        <f>STOCK[[#This Row],[Precio Final]]</f>
        <v>25</v>
      </c>
      <c r="I37" s="7">
        <f>STOCK[[#This Row],[Precio Venta Ideal (x1.5)]]</f>
        <v>31.468333333333334</v>
      </c>
      <c r="J37" s="8">
        <v>1</v>
      </c>
      <c r="K37" s="8">
        <f>SUMIFS(VENTAS[Cantidad],VENTAS[Código del producto Vendido],STOCK[[#This Row],[Code]])</f>
        <v>1</v>
      </c>
      <c r="L37" s="8">
        <f>STOCK[[#This Row],[Entradas]]-STOCK[[#This Row],[Salidas]]</f>
        <v>0</v>
      </c>
      <c r="M37" s="7">
        <f>STOCK[[#This Row],[Precio Final]]*10%</f>
        <v>2.5</v>
      </c>
      <c r="N37" s="7">
        <v>250</v>
      </c>
      <c r="O37" s="7">
        <v>18</v>
      </c>
      <c r="P37" s="7">
        <v>13.888888888888889</v>
      </c>
      <c r="Q37" s="8">
        <v>270</v>
      </c>
      <c r="R37" s="7">
        <v>17</v>
      </c>
      <c r="S37" s="7">
        <f>STOCK[[#This Row],[Peso (g)]]*STOCK[[#This Row],[Precio Envío Kilogramo (USD)]]/1000</f>
        <v>4.59</v>
      </c>
      <c r="T37" s="12">
        <f>STOCK[[#This Row],[Costo Unitario (USD)]]+STOCK[[#This Row],[Costo Envío (USD)]]+STOCK[[#This Row],[Comisión 10%]]</f>
        <v>20.978888888888889</v>
      </c>
      <c r="U37" s="7">
        <f>STOCK[[#This Row],[Costo total]]*1.5</f>
        <v>31.468333333333334</v>
      </c>
      <c r="V37" s="7">
        <v>25</v>
      </c>
      <c r="W37" s="7">
        <f>STOCK[[#This Row],[Precio Final]]-STOCK[[#This Row],[Costo total]]</f>
        <v>4.0211111111111109</v>
      </c>
      <c r="X37" s="7">
        <f>STOCK[[#This Row],[Ganancia Unitaria]]*STOCK[[#This Row],[Salidas]]</f>
        <v>4.0211111111111109</v>
      </c>
      <c r="AA37" s="7">
        <f>STOCK[[#This Row],[Costo total]]*STOCK[[#This Row],[Entradas]]</f>
        <v>20.978888888888889</v>
      </c>
      <c r="AB37" s="7">
        <f>STOCK[[#This Row],[Stock Actual]]*STOCK[[#This Row],[Costo total]]</f>
        <v>0</v>
      </c>
    </row>
    <row r="38" spans="1:28" s="12" customFormat="1" ht="50" customHeight="1" x14ac:dyDescent="0.15">
      <c r="A38" s="12" t="s">
        <v>36</v>
      </c>
      <c r="B38" s="70"/>
      <c r="C38" s="12" t="s">
        <v>4</v>
      </c>
      <c r="D38" s="12" t="s">
        <v>2209</v>
      </c>
      <c r="E38" s="12" t="s">
        <v>1758</v>
      </c>
      <c r="F38" s="12" t="s">
        <v>2111</v>
      </c>
      <c r="G38" s="12" t="s">
        <v>69</v>
      </c>
      <c r="H38" s="12">
        <f>STOCK[[#This Row],[Precio Final]]</f>
        <v>25</v>
      </c>
      <c r="I38" s="12">
        <f>STOCK[[#This Row],[Precio Venta Ideal (x1.5)]]</f>
        <v>32.48833333333333</v>
      </c>
      <c r="J38" s="87">
        <v>2</v>
      </c>
      <c r="K38" s="87">
        <f>SUMIFS(VENTAS[Cantidad],VENTAS[Código del producto Vendido],STOCK[[#This Row],[Code]])</f>
        <v>2</v>
      </c>
      <c r="L38" s="87">
        <f>STOCK[[#This Row],[Entradas]]-STOCK[[#This Row],[Salidas]]</f>
        <v>0</v>
      </c>
      <c r="M38" s="12">
        <f>STOCK[[#This Row],[Precio Final]]*10%</f>
        <v>2.5</v>
      </c>
      <c r="N38" s="12">
        <v>250</v>
      </c>
      <c r="O38" s="12">
        <v>18</v>
      </c>
      <c r="P38" s="12">
        <v>13.888888888888889</v>
      </c>
      <c r="Q38" s="87">
        <v>310</v>
      </c>
      <c r="R38" s="12">
        <v>17</v>
      </c>
      <c r="S38" s="12">
        <f>STOCK[[#This Row],[Peso (g)]]*STOCK[[#This Row],[Precio Envío Kilogramo (USD)]]/1000</f>
        <v>5.27</v>
      </c>
      <c r="T38" s="12">
        <f>STOCK[[#This Row],[Costo Unitario (USD)]]+STOCK[[#This Row],[Costo Envío (USD)]]+STOCK[[#This Row],[Comisión 10%]]</f>
        <v>21.658888888888889</v>
      </c>
      <c r="U38" s="12">
        <f>STOCK[[#This Row],[Costo total]]*1.5</f>
        <v>32.48833333333333</v>
      </c>
      <c r="V38" s="12">
        <v>25</v>
      </c>
      <c r="W38" s="12">
        <f>STOCK[[#This Row],[Precio Final]]-STOCK[[#This Row],[Costo total]]</f>
        <v>3.3411111111111111</v>
      </c>
      <c r="X38" s="12">
        <f>STOCK[[#This Row],[Ganancia Unitaria]]*STOCK[[#This Row],[Salidas]]</f>
        <v>6.6822222222222223</v>
      </c>
      <c r="AA38" s="12">
        <f>STOCK[[#This Row],[Costo total]]*STOCK[[#This Row],[Entradas]]</f>
        <v>43.317777777777778</v>
      </c>
      <c r="AB38" s="12">
        <f>STOCK[[#This Row],[Stock Actual]]*STOCK[[#This Row],[Costo total]]</f>
        <v>0</v>
      </c>
    </row>
    <row r="39" spans="1:28" s="7" customFormat="1" ht="50" customHeight="1" x14ac:dyDescent="0.15">
      <c r="A39" s="7" t="s">
        <v>576</v>
      </c>
      <c r="B39" s="70"/>
      <c r="C39" s="7" t="s">
        <v>4</v>
      </c>
      <c r="D39" s="7" t="s">
        <v>211</v>
      </c>
      <c r="E39" s="7" t="s">
        <v>403</v>
      </c>
      <c r="F39" s="7" t="s">
        <v>241</v>
      </c>
      <c r="G39" s="7" t="s">
        <v>69</v>
      </c>
      <c r="H39" s="7">
        <f>STOCK[[#This Row],[Precio Final]]</f>
        <v>28</v>
      </c>
      <c r="I39" s="7">
        <f>STOCK[[#This Row],[Precio Venta Ideal (x1.5)]]</f>
        <v>32.30083333333333</v>
      </c>
      <c r="J39" s="8">
        <v>1</v>
      </c>
      <c r="K39" s="8">
        <f>SUMIFS(VENTAS[Cantidad],VENTAS[Código del producto Vendido],STOCK[[#This Row],[Code]])</f>
        <v>1</v>
      </c>
      <c r="L39" s="8">
        <f>STOCK[[#This Row],[Entradas]]-STOCK[[#This Row],[Salidas]]</f>
        <v>0</v>
      </c>
      <c r="M39" s="7">
        <f>STOCK[[#This Row],[Precio Final]]*10%</f>
        <v>2.8000000000000003</v>
      </c>
      <c r="N39" s="7">
        <v>250</v>
      </c>
      <c r="O39" s="7">
        <v>18</v>
      </c>
      <c r="P39" s="7">
        <v>13.888888888888889</v>
      </c>
      <c r="Q39" s="8">
        <v>285</v>
      </c>
      <c r="R39" s="7">
        <v>17</v>
      </c>
      <c r="S39" s="7">
        <f>STOCK[[#This Row],[Peso (g)]]*STOCK[[#This Row],[Precio Envío Kilogramo (USD)]]/1000</f>
        <v>4.8449999999999998</v>
      </c>
      <c r="T39" s="12">
        <f>STOCK[[#This Row],[Costo Unitario (USD)]]+STOCK[[#This Row],[Costo Envío (USD)]]+STOCK[[#This Row],[Comisión 10%]]</f>
        <v>21.533888888888889</v>
      </c>
      <c r="U39" s="7">
        <f>STOCK[[#This Row],[Costo total]]*1.5</f>
        <v>32.30083333333333</v>
      </c>
      <c r="V39" s="7">
        <v>28</v>
      </c>
      <c r="W39" s="7">
        <f>STOCK[[#This Row],[Precio Final]]-STOCK[[#This Row],[Costo total]]</f>
        <v>6.4661111111111111</v>
      </c>
      <c r="X39" s="7">
        <f>STOCK[[#This Row],[Ganancia Unitaria]]*STOCK[[#This Row],[Salidas]]</f>
        <v>6.4661111111111111</v>
      </c>
      <c r="AA39" s="7">
        <f>STOCK[[#This Row],[Costo total]]*STOCK[[#This Row],[Entradas]]</f>
        <v>21.533888888888889</v>
      </c>
      <c r="AB39" s="7">
        <f>STOCK[[#This Row],[Stock Actual]]*STOCK[[#This Row],[Costo total]]</f>
        <v>0</v>
      </c>
    </row>
    <row r="40" spans="1:28" s="12" customFormat="1" ht="50" customHeight="1" x14ac:dyDescent="0.15">
      <c r="A40" s="12" t="s">
        <v>577</v>
      </c>
      <c r="B40" s="70"/>
      <c r="C40" s="12" t="s">
        <v>4</v>
      </c>
      <c r="D40" s="12" t="s">
        <v>211</v>
      </c>
      <c r="E40" s="12" t="s">
        <v>499</v>
      </c>
      <c r="F40" s="12" t="s">
        <v>243</v>
      </c>
      <c r="G40" s="12" t="s">
        <v>69</v>
      </c>
      <c r="H40" s="12">
        <f>STOCK[[#This Row],[Precio Final]]</f>
        <v>25</v>
      </c>
      <c r="I40" s="12">
        <f>STOCK[[#This Row],[Precio Venta Ideal (x1.5)]]</f>
        <v>24.810833333333335</v>
      </c>
      <c r="J40" s="87">
        <v>1</v>
      </c>
      <c r="K40" s="87">
        <f>SUMIFS(VENTAS[Cantidad],VENTAS[Código del producto Vendido],STOCK[[#This Row],[Code]])</f>
        <v>1</v>
      </c>
      <c r="L40" s="87">
        <f>STOCK[[#This Row],[Entradas]]-STOCK[[#This Row],[Salidas]]</f>
        <v>0</v>
      </c>
      <c r="M40" s="12">
        <f>STOCK[[#This Row],[Precio Final]]*10%</f>
        <v>2.5</v>
      </c>
      <c r="N40" s="12">
        <v>190</v>
      </c>
      <c r="O40" s="12">
        <v>18</v>
      </c>
      <c r="P40" s="12">
        <v>10.555555555555555</v>
      </c>
      <c r="Q40" s="87">
        <v>205</v>
      </c>
      <c r="R40" s="12">
        <v>17</v>
      </c>
      <c r="S40" s="12">
        <f>STOCK[[#This Row],[Peso (g)]]*STOCK[[#This Row],[Precio Envío Kilogramo (USD)]]/1000</f>
        <v>3.4849999999999999</v>
      </c>
      <c r="T40" s="12">
        <f>STOCK[[#This Row],[Costo Unitario (USD)]]+STOCK[[#This Row],[Costo Envío (USD)]]+STOCK[[#This Row],[Comisión 10%]]</f>
        <v>16.540555555555557</v>
      </c>
      <c r="U40" s="12">
        <f>STOCK[[#This Row],[Costo total]]*1.5</f>
        <v>24.810833333333335</v>
      </c>
      <c r="V40" s="12">
        <v>25</v>
      </c>
      <c r="W40" s="12">
        <f>STOCK[[#This Row],[Precio Final]]-STOCK[[#This Row],[Costo total]]</f>
        <v>8.4594444444444434</v>
      </c>
      <c r="X40" s="12">
        <f>STOCK[[#This Row],[Ganancia Unitaria]]*STOCK[[#This Row],[Salidas]]</f>
        <v>8.4594444444444434</v>
      </c>
      <c r="AA40" s="12">
        <f>STOCK[[#This Row],[Costo total]]*STOCK[[#This Row],[Entradas]]</f>
        <v>16.540555555555557</v>
      </c>
      <c r="AB40" s="12">
        <f>STOCK[[#This Row],[Stock Actual]]*STOCK[[#This Row],[Costo total]]</f>
        <v>0</v>
      </c>
    </row>
    <row r="41" spans="1:28" s="7" customFormat="1" ht="50" customHeight="1" x14ac:dyDescent="0.15">
      <c r="A41" s="7" t="s">
        <v>192</v>
      </c>
      <c r="B41" s="70"/>
      <c r="C41" s="7" t="s">
        <v>4</v>
      </c>
      <c r="D41" s="7" t="s">
        <v>211</v>
      </c>
      <c r="E41" s="7" t="s">
        <v>269</v>
      </c>
      <c r="F41" s="7" t="s">
        <v>243</v>
      </c>
      <c r="G41" s="7" t="s">
        <v>69</v>
      </c>
      <c r="H41" s="7">
        <f>STOCK[[#This Row],[Precio Final]]</f>
        <v>22</v>
      </c>
      <c r="I41" s="7">
        <f>STOCK[[#This Row],[Precio Venta Ideal (x1.5)]]</f>
        <v>25.125833333333333</v>
      </c>
      <c r="J41" s="8">
        <v>1</v>
      </c>
      <c r="K41" s="8">
        <f>SUMIFS(VENTAS[Cantidad],VENTAS[Código del producto Vendido],STOCK[[#This Row],[Code]])</f>
        <v>1</v>
      </c>
      <c r="L41" s="8">
        <f>STOCK[[#This Row],[Entradas]]-STOCK[[#This Row],[Salidas]]</f>
        <v>0</v>
      </c>
      <c r="M41" s="7">
        <f>STOCK[[#This Row],[Precio Final]]*10%</f>
        <v>2.2000000000000002</v>
      </c>
      <c r="N41" s="7">
        <v>190</v>
      </c>
      <c r="O41" s="7">
        <v>18</v>
      </c>
      <c r="P41" s="7">
        <v>10.555555555555555</v>
      </c>
      <c r="Q41" s="8">
        <v>235</v>
      </c>
      <c r="R41" s="7">
        <v>17</v>
      </c>
      <c r="S41" s="7">
        <f>STOCK[[#This Row],[Peso (g)]]*STOCK[[#This Row],[Precio Envío Kilogramo (USD)]]/1000</f>
        <v>3.9950000000000001</v>
      </c>
      <c r="T41" s="12">
        <f>STOCK[[#This Row],[Costo Unitario (USD)]]+STOCK[[#This Row],[Costo Envío (USD)]]+STOCK[[#This Row],[Comisión 10%]]</f>
        <v>16.750555555555554</v>
      </c>
      <c r="U41" s="7">
        <f>STOCK[[#This Row],[Costo total]]*1.5</f>
        <v>25.125833333333333</v>
      </c>
      <c r="V41" s="7">
        <v>22</v>
      </c>
      <c r="W41" s="7">
        <f>STOCK[[#This Row],[Precio Final]]-STOCK[[#This Row],[Costo total]]</f>
        <v>5.2494444444444461</v>
      </c>
      <c r="X41" s="7">
        <f>STOCK[[#This Row],[Ganancia Unitaria]]*STOCK[[#This Row],[Salidas]]</f>
        <v>5.2494444444444461</v>
      </c>
      <c r="AA41" s="7">
        <f>STOCK[[#This Row],[Costo total]]*STOCK[[#This Row],[Entradas]]</f>
        <v>16.750555555555554</v>
      </c>
      <c r="AB41" s="7">
        <f>STOCK[[#This Row],[Stock Actual]]*STOCK[[#This Row],[Costo total]]</f>
        <v>0</v>
      </c>
    </row>
    <row r="42" spans="1:28" s="12" customFormat="1" ht="50" customHeight="1" x14ac:dyDescent="0.15">
      <c r="A42" s="12" t="s">
        <v>37</v>
      </c>
      <c r="B42" s="70"/>
      <c r="C42" s="12" t="s">
        <v>4</v>
      </c>
      <c r="D42" s="12" t="s">
        <v>211</v>
      </c>
      <c r="E42" s="12" t="s">
        <v>268</v>
      </c>
      <c r="F42" s="12" t="s">
        <v>243</v>
      </c>
      <c r="G42" s="12" t="s">
        <v>69</v>
      </c>
      <c r="H42" s="12">
        <f>STOCK[[#This Row],[Precio Final]]</f>
        <v>25</v>
      </c>
      <c r="I42" s="12">
        <f>STOCK[[#This Row],[Precio Venta Ideal (x1.5)]]</f>
        <v>30.796666666666663</v>
      </c>
      <c r="J42" s="87">
        <v>1</v>
      </c>
      <c r="K42" s="87">
        <f>SUMIFS(VENTAS[Cantidad],VENTAS[Código del producto Vendido],STOCK[[#This Row],[Code]])</f>
        <v>1</v>
      </c>
      <c r="L42" s="87">
        <f>STOCK[[#This Row],[Entradas]]-STOCK[[#This Row],[Salidas]]</f>
        <v>0</v>
      </c>
      <c r="M42" s="12">
        <f>STOCK[[#This Row],[Precio Final]]*10%</f>
        <v>2.5</v>
      </c>
      <c r="N42" s="12">
        <v>245</v>
      </c>
      <c r="O42" s="12">
        <v>18</v>
      </c>
      <c r="P42" s="12">
        <v>13.611111111111111</v>
      </c>
      <c r="Q42" s="87">
        <v>260</v>
      </c>
      <c r="R42" s="12">
        <v>17</v>
      </c>
      <c r="S42" s="12">
        <f>STOCK[[#This Row],[Peso (g)]]*STOCK[[#This Row],[Precio Envío Kilogramo (USD)]]/1000</f>
        <v>4.42</v>
      </c>
      <c r="T42" s="12">
        <f>STOCK[[#This Row],[Costo Unitario (USD)]]+STOCK[[#This Row],[Costo Envío (USD)]]+STOCK[[#This Row],[Comisión 10%]]</f>
        <v>20.531111111111109</v>
      </c>
      <c r="U42" s="12">
        <f>STOCK[[#This Row],[Costo total]]*1.5</f>
        <v>30.796666666666663</v>
      </c>
      <c r="V42" s="12">
        <v>25</v>
      </c>
      <c r="W42" s="12">
        <f>STOCK[[#This Row],[Precio Final]]-STOCK[[#This Row],[Costo total]]</f>
        <v>4.4688888888888911</v>
      </c>
      <c r="X42" s="12">
        <f>STOCK[[#This Row],[Ganancia Unitaria]]*STOCK[[#This Row],[Salidas]]</f>
        <v>4.4688888888888911</v>
      </c>
      <c r="AA42" s="12">
        <f>STOCK[[#This Row],[Costo total]]*STOCK[[#This Row],[Entradas]]</f>
        <v>20.531111111111109</v>
      </c>
      <c r="AB42" s="12">
        <f>STOCK[[#This Row],[Stock Actual]]*STOCK[[#This Row],[Costo total]]</f>
        <v>0</v>
      </c>
    </row>
    <row r="43" spans="1:28" s="7" customFormat="1" ht="50" customHeight="1" x14ac:dyDescent="0.15">
      <c r="A43" s="7" t="s">
        <v>38</v>
      </c>
      <c r="B43" s="70"/>
      <c r="C43" s="7" t="s">
        <v>4</v>
      </c>
      <c r="D43" s="7" t="s">
        <v>211</v>
      </c>
      <c r="E43" s="7" t="s">
        <v>290</v>
      </c>
      <c r="F43" s="7" t="s">
        <v>241</v>
      </c>
      <c r="G43" s="7" t="s">
        <v>69</v>
      </c>
      <c r="H43" s="7">
        <f>STOCK[[#This Row],[Precio Final]]</f>
        <v>25</v>
      </c>
      <c r="I43" s="7">
        <f>STOCK[[#This Row],[Precio Venta Ideal (x1.5)]]</f>
        <v>28.781666666666666</v>
      </c>
      <c r="J43" s="8">
        <v>1</v>
      </c>
      <c r="K43" s="8">
        <f>SUMIFS(VENTAS[Cantidad],VENTAS[Código del producto Vendido],STOCK[[#This Row],[Code]])</f>
        <v>1</v>
      </c>
      <c r="L43" s="8">
        <f>STOCK[[#This Row],[Entradas]]-STOCK[[#This Row],[Salidas]]</f>
        <v>0</v>
      </c>
      <c r="M43" s="7">
        <f>STOCK[[#This Row],[Precio Final]]*10%</f>
        <v>2.5</v>
      </c>
      <c r="N43" s="7">
        <v>230</v>
      </c>
      <c r="O43" s="7">
        <v>18</v>
      </c>
      <c r="P43" s="7">
        <v>12.777777777777779</v>
      </c>
      <c r="Q43" s="8">
        <v>230</v>
      </c>
      <c r="R43" s="7">
        <v>17</v>
      </c>
      <c r="S43" s="7">
        <f>STOCK[[#This Row],[Peso (g)]]*STOCK[[#This Row],[Precio Envío Kilogramo (USD)]]/1000</f>
        <v>3.91</v>
      </c>
      <c r="T43" s="12">
        <f>STOCK[[#This Row],[Costo Unitario (USD)]]+STOCK[[#This Row],[Costo Envío (USD)]]+STOCK[[#This Row],[Comisión 10%]]</f>
        <v>19.187777777777779</v>
      </c>
      <c r="U43" s="7">
        <f>STOCK[[#This Row],[Costo total]]*1.5</f>
        <v>28.781666666666666</v>
      </c>
      <c r="V43" s="7">
        <v>25</v>
      </c>
      <c r="W43" s="7">
        <f>STOCK[[#This Row],[Precio Final]]-STOCK[[#This Row],[Costo total]]</f>
        <v>5.8122222222222213</v>
      </c>
      <c r="X43" s="7">
        <f>STOCK[[#This Row],[Ganancia Unitaria]]*STOCK[[#This Row],[Salidas]]</f>
        <v>5.8122222222222213</v>
      </c>
      <c r="AA43" s="7">
        <f>STOCK[[#This Row],[Costo total]]*STOCK[[#This Row],[Entradas]]</f>
        <v>19.187777777777779</v>
      </c>
      <c r="AB43" s="7">
        <f>STOCK[[#This Row],[Stock Actual]]*STOCK[[#This Row],[Costo total]]</f>
        <v>0</v>
      </c>
    </row>
    <row r="44" spans="1:28" s="12" customFormat="1" ht="50" customHeight="1" x14ac:dyDescent="0.15">
      <c r="A44" s="12" t="s">
        <v>39</v>
      </c>
      <c r="B44" s="70"/>
      <c r="C44" s="12" t="s">
        <v>4</v>
      </c>
      <c r="D44" s="12" t="s">
        <v>211</v>
      </c>
      <c r="E44" s="12" t="s">
        <v>225</v>
      </c>
      <c r="F44" s="12" t="s">
        <v>241</v>
      </c>
      <c r="G44" s="12" t="s">
        <v>69</v>
      </c>
      <c r="H44" s="12">
        <f>STOCK[[#This Row],[Precio Final]]</f>
        <v>25</v>
      </c>
      <c r="I44" s="12">
        <f>STOCK[[#This Row],[Precio Venta Ideal (x1.5)]]</f>
        <v>28.909166666666671</v>
      </c>
      <c r="J44" s="87">
        <v>2</v>
      </c>
      <c r="K44" s="87">
        <f>SUMIFS(VENTAS[Cantidad],VENTAS[Código del producto Vendido],STOCK[[#This Row],[Code]])</f>
        <v>2</v>
      </c>
      <c r="L44" s="87">
        <f>STOCK[[#This Row],[Entradas]]-STOCK[[#This Row],[Salidas]]</f>
        <v>0</v>
      </c>
      <c r="M44" s="12">
        <f>STOCK[[#This Row],[Precio Final]]*10%</f>
        <v>2.5</v>
      </c>
      <c r="N44" s="12">
        <v>230</v>
      </c>
      <c r="O44" s="12">
        <v>18</v>
      </c>
      <c r="P44" s="12">
        <v>12.777777777777779</v>
      </c>
      <c r="Q44" s="87">
        <v>235</v>
      </c>
      <c r="R44" s="12">
        <v>17</v>
      </c>
      <c r="S44" s="12">
        <f>STOCK[[#This Row],[Peso (g)]]*STOCK[[#This Row],[Precio Envío Kilogramo (USD)]]/1000</f>
        <v>3.9950000000000001</v>
      </c>
      <c r="T44" s="12">
        <f>STOCK[[#This Row],[Costo Unitario (USD)]]+STOCK[[#This Row],[Costo Envío (USD)]]+STOCK[[#This Row],[Comisión 10%]]</f>
        <v>19.27277777777778</v>
      </c>
      <c r="U44" s="12">
        <f>STOCK[[#This Row],[Costo total]]*1.5</f>
        <v>28.909166666666671</v>
      </c>
      <c r="V44" s="12">
        <v>25</v>
      </c>
      <c r="W44" s="12">
        <f>STOCK[[#This Row],[Precio Final]]-STOCK[[#This Row],[Costo total]]</f>
        <v>5.7272222222222204</v>
      </c>
      <c r="X44" s="12">
        <f>STOCK[[#This Row],[Ganancia Unitaria]]*STOCK[[#This Row],[Salidas]]</f>
        <v>11.454444444444441</v>
      </c>
      <c r="AA44" s="12">
        <f>STOCK[[#This Row],[Costo total]]*STOCK[[#This Row],[Entradas]]</f>
        <v>38.545555555555559</v>
      </c>
      <c r="AB44" s="12">
        <f>STOCK[[#This Row],[Stock Actual]]*STOCK[[#This Row],[Costo total]]</f>
        <v>0</v>
      </c>
    </row>
    <row r="45" spans="1:28" s="7" customFormat="1" ht="50" customHeight="1" x14ac:dyDescent="0.15">
      <c r="A45" s="7" t="s">
        <v>578</v>
      </c>
      <c r="B45" s="70"/>
      <c r="C45" s="7" t="s">
        <v>4</v>
      </c>
      <c r="D45" s="7" t="s">
        <v>211</v>
      </c>
      <c r="E45" s="7" t="s">
        <v>276</v>
      </c>
      <c r="F45" s="7" t="s">
        <v>241</v>
      </c>
      <c r="G45" s="7" t="s">
        <v>69</v>
      </c>
      <c r="H45" s="7">
        <f>STOCK[[#This Row],[Precio Final]]</f>
        <v>25</v>
      </c>
      <c r="I45" s="7">
        <f>STOCK[[#This Row],[Precio Venta Ideal (x1.5)]]</f>
        <v>25.516666666666669</v>
      </c>
      <c r="J45" s="8">
        <v>1</v>
      </c>
      <c r="K45" s="8">
        <f>SUMIFS(VENTAS[Cantidad],VENTAS[Código del producto Vendido],STOCK[[#This Row],[Code]])</f>
        <v>1</v>
      </c>
      <c r="L45" s="8">
        <f>STOCK[[#This Row],[Entradas]]-STOCK[[#This Row],[Salidas]]</f>
        <v>0</v>
      </c>
      <c r="M45" s="7">
        <f>STOCK[[#This Row],[Precio Final]]*10%</f>
        <v>2.5</v>
      </c>
      <c r="N45" s="7">
        <v>200</v>
      </c>
      <c r="O45" s="7">
        <v>18</v>
      </c>
      <c r="P45" s="7">
        <v>11.111111111111111</v>
      </c>
      <c r="Q45" s="8">
        <v>200</v>
      </c>
      <c r="R45" s="7">
        <v>17</v>
      </c>
      <c r="S45" s="7">
        <f>STOCK[[#This Row],[Peso (g)]]*STOCK[[#This Row],[Precio Envío Kilogramo (USD)]]/1000</f>
        <v>3.4</v>
      </c>
      <c r="T45" s="12">
        <f>STOCK[[#This Row],[Costo Unitario (USD)]]+STOCK[[#This Row],[Costo Envío (USD)]]+STOCK[[#This Row],[Comisión 10%]]</f>
        <v>17.011111111111113</v>
      </c>
      <c r="U45" s="7">
        <f>STOCK[[#This Row],[Costo total]]*1.5</f>
        <v>25.516666666666669</v>
      </c>
      <c r="V45" s="7">
        <v>25</v>
      </c>
      <c r="W45" s="7">
        <f>STOCK[[#This Row],[Precio Final]]-STOCK[[#This Row],[Costo total]]</f>
        <v>7.9888888888888872</v>
      </c>
      <c r="X45" s="7">
        <f>STOCK[[#This Row],[Ganancia Unitaria]]*STOCK[[#This Row],[Salidas]]</f>
        <v>7.9888888888888872</v>
      </c>
      <c r="AA45" s="7">
        <f>STOCK[[#This Row],[Costo total]]*STOCK[[#This Row],[Entradas]]</f>
        <v>17.011111111111113</v>
      </c>
      <c r="AB45" s="7">
        <f>STOCK[[#This Row],[Stock Actual]]*STOCK[[#This Row],[Costo total]]</f>
        <v>0</v>
      </c>
    </row>
    <row r="46" spans="1:28" s="12" customFormat="1" ht="50" customHeight="1" x14ac:dyDescent="0.15">
      <c r="A46" s="12" t="s">
        <v>219</v>
      </c>
      <c r="B46" s="70"/>
      <c r="C46" s="12" t="s">
        <v>4</v>
      </c>
      <c r="D46" s="12" t="s">
        <v>973</v>
      </c>
      <c r="E46" s="12" t="s">
        <v>278</v>
      </c>
      <c r="F46" s="12" t="s">
        <v>1509</v>
      </c>
      <c r="G46" s="12" t="s">
        <v>69</v>
      </c>
      <c r="H46" s="12">
        <f>STOCK[[#This Row],[Precio Final]]</f>
        <v>20</v>
      </c>
      <c r="I46" s="12">
        <f>STOCK[[#This Row],[Precio Venta Ideal (x1.5)]]</f>
        <v>22.266666666666666</v>
      </c>
      <c r="J46" s="87">
        <v>1</v>
      </c>
      <c r="K46" s="87">
        <f>SUMIFS(VENTAS[Cantidad],VENTAS[Código del producto Vendido],STOCK[[#This Row],[Code]])</f>
        <v>1</v>
      </c>
      <c r="L46" s="87">
        <f>STOCK[[#This Row],[Entradas]]-STOCK[[#This Row],[Salidas]]</f>
        <v>0</v>
      </c>
      <c r="M46" s="12">
        <f>STOCK[[#This Row],[Precio Final]]*10%</f>
        <v>2</v>
      </c>
      <c r="N46" s="12">
        <v>170</v>
      </c>
      <c r="O46" s="12">
        <v>18</v>
      </c>
      <c r="P46" s="12">
        <v>9.4444444444444446</v>
      </c>
      <c r="Q46" s="87">
        <v>200</v>
      </c>
      <c r="R46" s="12">
        <v>17</v>
      </c>
      <c r="S46" s="12">
        <f>STOCK[[#This Row],[Peso (g)]]*STOCK[[#This Row],[Precio Envío Kilogramo (USD)]]/1000</f>
        <v>3.4</v>
      </c>
      <c r="T46" s="12">
        <f>STOCK[[#This Row],[Costo Unitario (USD)]]+STOCK[[#This Row],[Costo Envío (USD)]]+STOCK[[#This Row],[Comisión 10%]]</f>
        <v>14.844444444444445</v>
      </c>
      <c r="U46" s="12">
        <f>STOCK[[#This Row],[Costo total]]*1.5</f>
        <v>22.266666666666666</v>
      </c>
      <c r="V46" s="12">
        <v>20</v>
      </c>
      <c r="W46" s="12">
        <f>STOCK[[#This Row],[Precio Final]]-STOCK[[#This Row],[Costo total]]</f>
        <v>5.155555555555555</v>
      </c>
      <c r="X46" s="12">
        <f>STOCK[[#This Row],[Ganancia Unitaria]]*STOCK[[#This Row],[Salidas]]</f>
        <v>5.155555555555555</v>
      </c>
      <c r="AA46" s="12">
        <f>STOCK[[#This Row],[Costo total]]*STOCK[[#This Row],[Entradas]]</f>
        <v>14.844444444444445</v>
      </c>
      <c r="AB46" s="12">
        <f>STOCK[[#This Row],[Stock Actual]]*STOCK[[#This Row],[Costo total]]</f>
        <v>0</v>
      </c>
    </row>
    <row r="47" spans="1:28" s="7" customFormat="1" ht="50" customHeight="1" x14ac:dyDescent="0.15">
      <c r="A47" s="7" t="s">
        <v>220</v>
      </c>
      <c r="B47" s="70"/>
      <c r="C47" s="7" t="s">
        <v>4</v>
      </c>
      <c r="D47" s="7" t="s">
        <v>973</v>
      </c>
      <c r="E47" s="7" t="s">
        <v>277</v>
      </c>
      <c r="F47" s="7" t="s">
        <v>1510</v>
      </c>
      <c r="G47" s="7" t="s">
        <v>69</v>
      </c>
      <c r="H47" s="7">
        <f>STOCK[[#This Row],[Precio Final]]</f>
        <v>20</v>
      </c>
      <c r="I47" s="7">
        <f>STOCK[[#This Row],[Precio Venta Ideal (x1.5)]]</f>
        <v>25.149166666666662</v>
      </c>
      <c r="J47" s="8">
        <v>1</v>
      </c>
      <c r="K47" s="8">
        <f>SUMIFS(VENTAS[Cantidad],VENTAS[Código del producto Vendido],STOCK[[#This Row],[Code]])</f>
        <v>1</v>
      </c>
      <c r="L47" s="8">
        <f>STOCK[[#This Row],[Entradas]]-STOCK[[#This Row],[Salidas]]</f>
        <v>0</v>
      </c>
      <c r="M47" s="7">
        <f>STOCK[[#This Row],[Precio Final]]*10%</f>
        <v>2</v>
      </c>
      <c r="N47" s="7">
        <v>200</v>
      </c>
      <c r="O47" s="7">
        <v>18</v>
      </c>
      <c r="P47" s="7">
        <v>11.111111111111111</v>
      </c>
      <c r="Q47" s="8">
        <v>215</v>
      </c>
      <c r="R47" s="7">
        <v>17</v>
      </c>
      <c r="S47" s="7">
        <f>STOCK[[#This Row],[Peso (g)]]*STOCK[[#This Row],[Precio Envío Kilogramo (USD)]]/1000</f>
        <v>3.6549999999999998</v>
      </c>
      <c r="T47" s="12">
        <f>STOCK[[#This Row],[Costo Unitario (USD)]]+STOCK[[#This Row],[Costo Envío (USD)]]+STOCK[[#This Row],[Comisión 10%]]</f>
        <v>16.766111111111108</v>
      </c>
      <c r="U47" s="7">
        <f>STOCK[[#This Row],[Costo total]]*1.5</f>
        <v>25.149166666666662</v>
      </c>
      <c r="V47" s="7">
        <v>20</v>
      </c>
      <c r="W47" s="7">
        <f>STOCK[[#This Row],[Precio Final]]-STOCK[[#This Row],[Costo total]]</f>
        <v>3.2338888888888917</v>
      </c>
      <c r="X47" s="7">
        <f>STOCK[[#This Row],[Ganancia Unitaria]]*STOCK[[#This Row],[Salidas]]</f>
        <v>3.2338888888888917</v>
      </c>
      <c r="AA47" s="7">
        <f>STOCK[[#This Row],[Costo total]]*STOCK[[#This Row],[Entradas]]</f>
        <v>16.766111111111108</v>
      </c>
      <c r="AB47" s="7">
        <f>STOCK[[#This Row],[Stock Actual]]*STOCK[[#This Row],[Costo total]]</f>
        <v>0</v>
      </c>
    </row>
    <row r="48" spans="1:28" s="12" customFormat="1" ht="50" customHeight="1" x14ac:dyDescent="0.15">
      <c r="A48" s="12" t="s">
        <v>579</v>
      </c>
      <c r="B48" s="70"/>
      <c r="C48" s="12" t="s">
        <v>4</v>
      </c>
      <c r="D48" s="12" t="s">
        <v>1787</v>
      </c>
      <c r="E48" s="12" t="s">
        <v>1567</v>
      </c>
      <c r="F48" s="12" t="s">
        <v>1511</v>
      </c>
      <c r="G48" s="12" t="s">
        <v>69</v>
      </c>
      <c r="H48" s="12">
        <f>STOCK[[#This Row],[Precio Final]]</f>
        <v>18</v>
      </c>
      <c r="I48" s="12">
        <f>STOCK[[#This Row],[Precio Venta Ideal (x1.5)]]</f>
        <v>19.348333333333336</v>
      </c>
      <c r="J48" s="87">
        <v>1</v>
      </c>
      <c r="K48" s="87">
        <f>SUMIFS(VENTAS[Cantidad],VENTAS[Código del producto Vendido],STOCK[[#This Row],[Code]])</f>
        <v>1</v>
      </c>
      <c r="L48" s="87">
        <f>STOCK[[#This Row],[Entradas]]-STOCK[[#This Row],[Salidas]]</f>
        <v>0</v>
      </c>
      <c r="M48" s="12">
        <f>STOCK[[#This Row],[Precio Final]]*10%</f>
        <v>1.8</v>
      </c>
      <c r="N48" s="12">
        <v>160</v>
      </c>
      <c r="O48" s="12">
        <v>18</v>
      </c>
      <c r="P48" s="12">
        <v>8.8888888888888893</v>
      </c>
      <c r="Q48" s="87">
        <v>130</v>
      </c>
      <c r="R48" s="12">
        <v>17</v>
      </c>
      <c r="S48" s="12">
        <f>STOCK[[#This Row],[Peso (g)]]*STOCK[[#This Row],[Precio Envío Kilogramo (USD)]]/1000</f>
        <v>2.21</v>
      </c>
      <c r="T48" s="12">
        <f>STOCK[[#This Row],[Costo Unitario (USD)]]+STOCK[[#This Row],[Costo Envío (USD)]]+STOCK[[#This Row],[Comisión 10%]]</f>
        <v>12.898888888888891</v>
      </c>
      <c r="U48" s="12">
        <f>STOCK[[#This Row],[Costo total]]*1.5</f>
        <v>19.348333333333336</v>
      </c>
      <c r="V48" s="12">
        <v>18</v>
      </c>
      <c r="W48" s="12">
        <f>STOCK[[#This Row],[Precio Final]]-STOCK[[#This Row],[Costo total]]</f>
        <v>5.1011111111111092</v>
      </c>
      <c r="X48" s="12">
        <f>STOCK[[#This Row],[Ganancia Unitaria]]*STOCK[[#This Row],[Salidas]]</f>
        <v>5.1011111111111092</v>
      </c>
      <c r="AA48" s="12">
        <f>STOCK[[#This Row],[Costo total]]*STOCK[[#This Row],[Entradas]]</f>
        <v>12.898888888888891</v>
      </c>
      <c r="AB48" s="12">
        <f>STOCK[[#This Row],[Stock Actual]]*STOCK[[#This Row],[Costo total]]</f>
        <v>0</v>
      </c>
    </row>
    <row r="49" spans="1:28" s="7" customFormat="1" ht="50" customHeight="1" x14ac:dyDescent="0.15">
      <c r="A49" s="7" t="s">
        <v>580</v>
      </c>
      <c r="B49" s="70"/>
      <c r="C49" s="7" t="s">
        <v>4</v>
      </c>
      <c r="D49" s="7" t="s">
        <v>2193</v>
      </c>
      <c r="E49" s="7" t="s">
        <v>1568</v>
      </c>
      <c r="F49" s="7" t="s">
        <v>3053</v>
      </c>
      <c r="G49" s="7" t="s">
        <v>69</v>
      </c>
      <c r="H49" s="7">
        <f>STOCK[[#This Row],[Precio Final]]</f>
        <v>18</v>
      </c>
      <c r="I49" s="7">
        <f>STOCK[[#This Row],[Precio Venta Ideal (x1.5)]]</f>
        <v>25.138333333333335</v>
      </c>
      <c r="J49" s="8">
        <v>1</v>
      </c>
      <c r="K49" s="8">
        <f>SUMIFS(VENTAS[Cantidad],VENTAS[Código del producto Vendido],STOCK[[#This Row],[Code]])</f>
        <v>0</v>
      </c>
      <c r="L49" s="8">
        <f>STOCK[[#This Row],[Entradas]]-STOCK[[#This Row],[Salidas]]</f>
        <v>1</v>
      </c>
      <c r="M49" s="7">
        <f>STOCK[[#This Row],[Precio Final]]*10%</f>
        <v>1.8</v>
      </c>
      <c r="N49" s="7">
        <v>205</v>
      </c>
      <c r="O49" s="7">
        <v>18</v>
      </c>
      <c r="P49" s="7">
        <v>11.388888888888889</v>
      </c>
      <c r="Q49" s="8">
        <v>210</v>
      </c>
      <c r="R49" s="7">
        <v>17</v>
      </c>
      <c r="S49" s="7">
        <f>STOCK[[#This Row],[Peso (g)]]*STOCK[[#This Row],[Precio Envío Kilogramo (USD)]]/1000</f>
        <v>3.57</v>
      </c>
      <c r="T49" s="12">
        <f>STOCK[[#This Row],[Costo Unitario (USD)]]+STOCK[[#This Row],[Costo Envío (USD)]]+STOCK[[#This Row],[Comisión 10%]]</f>
        <v>16.75888888888889</v>
      </c>
      <c r="U49" s="7">
        <f>STOCK[[#This Row],[Costo total]]*1.5</f>
        <v>25.138333333333335</v>
      </c>
      <c r="V49" s="7">
        <v>18</v>
      </c>
      <c r="W49" s="7">
        <f>STOCK[[#This Row],[Precio Final]]-STOCK[[#This Row],[Costo total]]</f>
        <v>1.2411111111111097</v>
      </c>
      <c r="X49" s="7">
        <f>STOCK[[#This Row],[Ganancia Unitaria]]*STOCK[[#This Row],[Salidas]]</f>
        <v>0</v>
      </c>
      <c r="AA49" s="7">
        <f>STOCK[[#This Row],[Costo total]]*STOCK[[#This Row],[Entradas]]</f>
        <v>16.75888888888889</v>
      </c>
      <c r="AB49" s="7">
        <f>STOCK[[#This Row],[Stock Actual]]*STOCK[[#This Row],[Costo total]]</f>
        <v>16.75888888888889</v>
      </c>
    </row>
    <row r="50" spans="1:28" s="12" customFormat="1" ht="50" customHeight="1" x14ac:dyDescent="0.15">
      <c r="A50" s="12" t="s">
        <v>221</v>
      </c>
      <c r="B50" s="70"/>
      <c r="C50" s="12" t="s">
        <v>4</v>
      </c>
      <c r="D50" s="12" t="s">
        <v>973</v>
      </c>
      <c r="E50" s="12" t="s">
        <v>279</v>
      </c>
      <c r="F50" s="12" t="s">
        <v>1512</v>
      </c>
      <c r="G50" s="12" t="s">
        <v>69</v>
      </c>
      <c r="H50" s="12">
        <f>STOCK[[#This Row],[Precio Final]]</f>
        <v>20</v>
      </c>
      <c r="I50" s="12">
        <f>STOCK[[#This Row],[Precio Venta Ideal (x1.5)]]</f>
        <v>22.2075</v>
      </c>
      <c r="J50" s="87">
        <v>1</v>
      </c>
      <c r="K50" s="87">
        <f>SUMIFS(VENTAS[Cantidad],VENTAS[Código del producto Vendido],STOCK[[#This Row],[Code]])</f>
        <v>1</v>
      </c>
      <c r="L50" s="87">
        <f>STOCK[[#This Row],[Entradas]]-STOCK[[#This Row],[Salidas]]</f>
        <v>0</v>
      </c>
      <c r="M50" s="12">
        <f>STOCK[[#This Row],[Precio Final]]*10%</f>
        <v>2</v>
      </c>
      <c r="N50" s="12">
        <v>180</v>
      </c>
      <c r="O50" s="12">
        <v>18</v>
      </c>
      <c r="P50" s="12">
        <v>10</v>
      </c>
      <c r="Q50" s="87">
        <v>165</v>
      </c>
      <c r="R50" s="12">
        <v>17</v>
      </c>
      <c r="S50" s="12">
        <f>STOCK[[#This Row],[Peso (g)]]*STOCK[[#This Row],[Precio Envío Kilogramo (USD)]]/1000</f>
        <v>2.8050000000000002</v>
      </c>
      <c r="T50" s="12">
        <f>STOCK[[#This Row],[Costo Unitario (USD)]]+STOCK[[#This Row],[Costo Envío (USD)]]+STOCK[[#This Row],[Comisión 10%]]</f>
        <v>14.805</v>
      </c>
      <c r="U50" s="12">
        <f>STOCK[[#This Row],[Costo total]]*1.5</f>
        <v>22.2075</v>
      </c>
      <c r="V50" s="12">
        <v>20</v>
      </c>
      <c r="W50" s="12">
        <f>STOCK[[#This Row],[Precio Final]]-STOCK[[#This Row],[Costo total]]</f>
        <v>5.1950000000000003</v>
      </c>
      <c r="X50" s="12">
        <f>STOCK[[#This Row],[Ganancia Unitaria]]*STOCK[[#This Row],[Salidas]]</f>
        <v>5.1950000000000003</v>
      </c>
      <c r="AA50" s="12">
        <f>STOCK[[#This Row],[Costo total]]*STOCK[[#This Row],[Entradas]]</f>
        <v>14.805</v>
      </c>
      <c r="AB50" s="12">
        <f>STOCK[[#This Row],[Stock Actual]]*STOCK[[#This Row],[Costo total]]</f>
        <v>0</v>
      </c>
    </row>
    <row r="51" spans="1:28" s="7" customFormat="1" ht="50" customHeight="1" x14ac:dyDescent="0.15">
      <c r="A51" s="7" t="s">
        <v>581</v>
      </c>
      <c r="B51" s="70"/>
      <c r="C51" s="7" t="s">
        <v>4</v>
      </c>
      <c r="D51" s="7" t="s">
        <v>2193</v>
      </c>
      <c r="E51" s="7" t="s">
        <v>1569</v>
      </c>
      <c r="F51" s="7" t="s">
        <v>1511</v>
      </c>
      <c r="G51" s="7" t="s">
        <v>69</v>
      </c>
      <c r="H51" s="7">
        <f>STOCK[[#This Row],[Precio Final]]</f>
        <v>18</v>
      </c>
      <c r="I51" s="7">
        <f>STOCK[[#This Row],[Precio Venta Ideal (x1.5)]]</f>
        <v>19.603333333333332</v>
      </c>
      <c r="J51" s="8">
        <v>1</v>
      </c>
      <c r="K51" s="8">
        <f>SUMIFS(VENTAS[Cantidad],VENTAS[Código del producto Vendido],STOCK[[#This Row],[Code]])</f>
        <v>0</v>
      </c>
      <c r="L51" s="8">
        <f>STOCK[[#This Row],[Entradas]]-STOCK[[#This Row],[Salidas]]</f>
        <v>1</v>
      </c>
      <c r="M51" s="7">
        <f>STOCK[[#This Row],[Precio Final]]*10%</f>
        <v>1.8</v>
      </c>
      <c r="N51" s="7">
        <v>160</v>
      </c>
      <c r="O51" s="7">
        <v>18</v>
      </c>
      <c r="P51" s="7">
        <v>8.8888888888888893</v>
      </c>
      <c r="Q51" s="8">
        <v>140</v>
      </c>
      <c r="R51" s="7">
        <v>17</v>
      </c>
      <c r="S51" s="7">
        <f>STOCK[[#This Row],[Peso (g)]]*STOCK[[#This Row],[Precio Envío Kilogramo (USD)]]/1000</f>
        <v>2.38</v>
      </c>
      <c r="T51" s="12">
        <f>STOCK[[#This Row],[Costo Unitario (USD)]]+STOCK[[#This Row],[Costo Envío (USD)]]+STOCK[[#This Row],[Comisión 10%]]</f>
        <v>13.068888888888889</v>
      </c>
      <c r="U51" s="7">
        <f>STOCK[[#This Row],[Costo total]]*1.5</f>
        <v>19.603333333333332</v>
      </c>
      <c r="V51" s="7">
        <v>18</v>
      </c>
      <c r="W51" s="7">
        <f>STOCK[[#This Row],[Precio Final]]-STOCK[[#This Row],[Costo total]]</f>
        <v>4.931111111111111</v>
      </c>
      <c r="X51" s="7">
        <f>STOCK[[#This Row],[Ganancia Unitaria]]*STOCK[[#This Row],[Salidas]]</f>
        <v>0</v>
      </c>
      <c r="AA51" s="7">
        <f>STOCK[[#This Row],[Costo total]]*STOCK[[#This Row],[Entradas]]</f>
        <v>13.068888888888889</v>
      </c>
      <c r="AB51" s="7">
        <f>STOCK[[#This Row],[Stock Actual]]*STOCK[[#This Row],[Costo total]]</f>
        <v>13.068888888888889</v>
      </c>
    </row>
    <row r="52" spans="1:28" s="12" customFormat="1" ht="50" customHeight="1" x14ac:dyDescent="0.15">
      <c r="A52" s="12" t="s">
        <v>582</v>
      </c>
      <c r="B52" s="70"/>
      <c r="C52" s="12" t="s">
        <v>4</v>
      </c>
      <c r="D52" s="12" t="s">
        <v>2193</v>
      </c>
      <c r="E52" s="12" t="s">
        <v>1569</v>
      </c>
      <c r="F52" s="12" t="s">
        <v>3052</v>
      </c>
      <c r="G52" s="12" t="s">
        <v>69</v>
      </c>
      <c r="H52" s="12">
        <f>STOCK[[#This Row],[Precio Final]]</f>
        <v>18</v>
      </c>
      <c r="I52" s="12">
        <f>STOCK[[#This Row],[Precio Venta Ideal (x1.5)]]</f>
        <v>19.603333333333332</v>
      </c>
      <c r="J52" s="87">
        <v>1</v>
      </c>
      <c r="K52" s="87">
        <f>SUMIFS(VENTAS[Cantidad],VENTAS[Código del producto Vendido],STOCK[[#This Row],[Code]])</f>
        <v>0</v>
      </c>
      <c r="L52" s="87">
        <f>STOCK[[#This Row],[Entradas]]-STOCK[[#This Row],[Salidas]]</f>
        <v>1</v>
      </c>
      <c r="M52" s="12">
        <f>STOCK[[#This Row],[Precio Final]]*10%</f>
        <v>1.8</v>
      </c>
      <c r="N52" s="12">
        <v>160</v>
      </c>
      <c r="O52" s="12">
        <v>18</v>
      </c>
      <c r="P52" s="12">
        <v>8.8888888888888893</v>
      </c>
      <c r="Q52" s="87">
        <v>140</v>
      </c>
      <c r="R52" s="12">
        <v>17</v>
      </c>
      <c r="S52" s="12">
        <f>STOCK[[#This Row],[Peso (g)]]*STOCK[[#This Row],[Precio Envío Kilogramo (USD)]]/1000</f>
        <v>2.38</v>
      </c>
      <c r="T52" s="12">
        <f>STOCK[[#This Row],[Costo Unitario (USD)]]+STOCK[[#This Row],[Costo Envío (USD)]]+STOCK[[#This Row],[Comisión 10%]]</f>
        <v>13.068888888888889</v>
      </c>
      <c r="U52" s="12">
        <f>STOCK[[#This Row],[Costo total]]*1.5</f>
        <v>19.603333333333332</v>
      </c>
      <c r="V52" s="12">
        <v>18</v>
      </c>
      <c r="W52" s="12">
        <f>STOCK[[#This Row],[Precio Final]]-STOCK[[#This Row],[Costo total]]</f>
        <v>4.931111111111111</v>
      </c>
      <c r="X52" s="12">
        <f>STOCK[[#This Row],[Ganancia Unitaria]]*STOCK[[#This Row],[Salidas]]</f>
        <v>0</v>
      </c>
      <c r="AA52" s="12">
        <f>STOCK[[#This Row],[Costo total]]*STOCK[[#This Row],[Entradas]]</f>
        <v>13.068888888888889</v>
      </c>
      <c r="AB52" s="12">
        <f>STOCK[[#This Row],[Stock Actual]]*STOCK[[#This Row],[Costo total]]</f>
        <v>13.068888888888889</v>
      </c>
    </row>
    <row r="53" spans="1:28" s="7" customFormat="1" ht="50" customHeight="1" x14ac:dyDescent="0.15">
      <c r="A53" s="7" t="s">
        <v>583</v>
      </c>
      <c r="B53" s="70"/>
      <c r="C53" s="7" t="s">
        <v>4</v>
      </c>
      <c r="D53" s="7" t="s">
        <v>2193</v>
      </c>
      <c r="E53" s="7" t="s">
        <v>1581</v>
      </c>
      <c r="F53" s="7" t="s">
        <v>2119</v>
      </c>
      <c r="G53" s="7" t="s">
        <v>69</v>
      </c>
      <c r="H53" s="7">
        <f>STOCK[[#This Row],[Precio Final]]</f>
        <v>18</v>
      </c>
      <c r="I53" s="7">
        <f>STOCK[[#This Row],[Precio Venta Ideal (x1.5)]]</f>
        <v>20.53</v>
      </c>
      <c r="J53" s="8">
        <v>1</v>
      </c>
      <c r="K53" s="8">
        <f>SUMIFS(VENTAS[Cantidad],VENTAS[Código del producto Vendido],STOCK[[#This Row],[Code]])</f>
        <v>1</v>
      </c>
      <c r="L53" s="8">
        <f>STOCK[[#This Row],[Entradas]]-STOCK[[#This Row],[Salidas]]</f>
        <v>0</v>
      </c>
      <c r="M53" s="7">
        <f>STOCK[[#This Row],[Precio Final]]*10%</f>
        <v>1.8</v>
      </c>
      <c r="N53" s="7">
        <v>165</v>
      </c>
      <c r="O53" s="7">
        <v>18</v>
      </c>
      <c r="P53" s="7">
        <v>9.1666666666666661</v>
      </c>
      <c r="Q53" s="8">
        <v>160</v>
      </c>
      <c r="R53" s="7">
        <v>17</v>
      </c>
      <c r="S53" s="7">
        <f>STOCK[[#This Row],[Peso (g)]]*STOCK[[#This Row],[Precio Envío Kilogramo (USD)]]/1000</f>
        <v>2.72</v>
      </c>
      <c r="T53" s="12">
        <f>STOCK[[#This Row],[Costo Unitario (USD)]]+STOCK[[#This Row],[Costo Envío (USD)]]+STOCK[[#This Row],[Comisión 10%]]</f>
        <v>13.686666666666667</v>
      </c>
      <c r="U53" s="7">
        <f>STOCK[[#This Row],[Costo total]]*1.5</f>
        <v>20.53</v>
      </c>
      <c r="V53" s="7">
        <v>18</v>
      </c>
      <c r="W53" s="7">
        <f>STOCK[[#This Row],[Precio Final]]-STOCK[[#This Row],[Costo total]]</f>
        <v>4.3133333333333326</v>
      </c>
      <c r="X53" s="7">
        <f>STOCK[[#This Row],[Ganancia Unitaria]]*STOCK[[#This Row],[Salidas]]</f>
        <v>4.3133333333333326</v>
      </c>
      <c r="AA53" s="7">
        <f>STOCK[[#This Row],[Costo total]]*STOCK[[#This Row],[Entradas]]</f>
        <v>13.686666666666667</v>
      </c>
      <c r="AB53" s="7">
        <f>STOCK[[#This Row],[Stock Actual]]*STOCK[[#This Row],[Costo total]]</f>
        <v>0</v>
      </c>
    </row>
    <row r="54" spans="1:28" s="12" customFormat="1" ht="50" customHeight="1" x14ac:dyDescent="0.15">
      <c r="A54" s="12" t="s">
        <v>584</v>
      </c>
      <c r="B54" s="70"/>
      <c r="C54" s="12" t="s">
        <v>4</v>
      </c>
      <c r="D54" s="12" t="s">
        <v>2193</v>
      </c>
      <c r="E54" s="12" t="s">
        <v>1580</v>
      </c>
      <c r="F54" s="12" t="s">
        <v>2120</v>
      </c>
      <c r="G54" s="12" t="s">
        <v>69</v>
      </c>
      <c r="H54" s="12">
        <f>STOCK[[#This Row],[Precio Final]]</f>
        <v>18</v>
      </c>
      <c r="I54" s="12">
        <f>STOCK[[#This Row],[Precio Venta Ideal (x1.5)]]</f>
        <v>17.349166666666665</v>
      </c>
      <c r="J54" s="87">
        <v>1</v>
      </c>
      <c r="K54" s="87">
        <f>SUMIFS(VENTAS[Cantidad],VENTAS[Código del producto Vendido],STOCK[[#This Row],[Code]])</f>
        <v>1</v>
      </c>
      <c r="L54" s="87">
        <f>STOCK[[#This Row],[Entradas]]-STOCK[[#This Row],[Salidas]]</f>
        <v>0</v>
      </c>
      <c r="M54" s="12">
        <f>STOCK[[#This Row],[Precio Final]]*10%</f>
        <v>1.8</v>
      </c>
      <c r="N54" s="12">
        <v>110</v>
      </c>
      <c r="O54" s="12">
        <v>18</v>
      </c>
      <c r="P54" s="12">
        <v>6.1111111111111107</v>
      </c>
      <c r="Q54" s="87">
        <v>215</v>
      </c>
      <c r="R54" s="12">
        <v>17</v>
      </c>
      <c r="S54" s="12">
        <f>STOCK[[#This Row],[Peso (g)]]*STOCK[[#This Row],[Precio Envío Kilogramo (USD)]]/1000</f>
        <v>3.6549999999999998</v>
      </c>
      <c r="T54" s="12">
        <f>STOCK[[#This Row],[Costo Unitario (USD)]]+STOCK[[#This Row],[Costo Envío (USD)]]+STOCK[[#This Row],[Comisión 10%]]</f>
        <v>11.566111111111111</v>
      </c>
      <c r="U54" s="12">
        <f>STOCK[[#This Row],[Costo total]]*1.5</f>
        <v>17.349166666666665</v>
      </c>
      <c r="V54" s="12">
        <v>18</v>
      </c>
      <c r="W54" s="12">
        <f>STOCK[[#This Row],[Precio Final]]-STOCK[[#This Row],[Costo total]]</f>
        <v>6.4338888888888892</v>
      </c>
      <c r="X54" s="12">
        <f>STOCK[[#This Row],[Ganancia Unitaria]]*STOCK[[#This Row],[Salidas]]</f>
        <v>6.4338888888888892</v>
      </c>
      <c r="AA54" s="12">
        <f>STOCK[[#This Row],[Costo total]]*STOCK[[#This Row],[Entradas]]</f>
        <v>11.566111111111111</v>
      </c>
      <c r="AB54" s="12">
        <f>STOCK[[#This Row],[Stock Actual]]*STOCK[[#This Row],[Costo total]]</f>
        <v>0</v>
      </c>
    </row>
    <row r="55" spans="1:28" s="7" customFormat="1" ht="50" customHeight="1" x14ac:dyDescent="0.15">
      <c r="A55" s="7" t="s">
        <v>585</v>
      </c>
      <c r="B55" s="70"/>
      <c r="C55" s="7" t="s">
        <v>4</v>
      </c>
      <c r="D55" s="7" t="s">
        <v>1517</v>
      </c>
      <c r="E55" s="7" t="s">
        <v>1570</v>
      </c>
      <c r="F55" s="7" t="s">
        <v>243</v>
      </c>
      <c r="G55" s="7" t="s">
        <v>69</v>
      </c>
      <c r="H55" s="7">
        <f>STOCK[[#This Row],[Precio Final]]</f>
        <v>30</v>
      </c>
      <c r="I55" s="7">
        <f>STOCK[[#This Row],[Precio Venta Ideal (x1.5)]]</f>
        <v>32.53</v>
      </c>
      <c r="J55" s="8">
        <v>4</v>
      </c>
      <c r="K55" s="8">
        <f>SUMIFS(VENTAS[Cantidad],VENTAS[Código del producto Vendido],STOCK[[#This Row],[Code]])</f>
        <v>4</v>
      </c>
      <c r="L55" s="8">
        <f>STOCK[[#This Row],[Entradas]]-STOCK[[#This Row],[Salidas]]</f>
        <v>0</v>
      </c>
      <c r="M55" s="7">
        <f>STOCK[[#This Row],[Precio Final]]*10%</f>
        <v>3</v>
      </c>
      <c r="N55" s="7">
        <v>165</v>
      </c>
      <c r="O55" s="7">
        <v>18</v>
      </c>
      <c r="P55" s="7">
        <v>9.1666666666666661</v>
      </c>
      <c r="Q55" s="8">
        <v>560</v>
      </c>
      <c r="R55" s="7">
        <v>17</v>
      </c>
      <c r="S55" s="7">
        <f>STOCK[[#This Row],[Peso (g)]]*STOCK[[#This Row],[Precio Envío Kilogramo (USD)]]/1000</f>
        <v>9.52</v>
      </c>
      <c r="T55" s="12">
        <f>STOCK[[#This Row],[Costo Unitario (USD)]]+STOCK[[#This Row],[Costo Envío (USD)]]+STOCK[[#This Row],[Comisión 10%]]</f>
        <v>21.686666666666667</v>
      </c>
      <c r="U55" s="7">
        <f>STOCK[[#This Row],[Costo total]]*1.5</f>
        <v>32.53</v>
      </c>
      <c r="V55" s="7">
        <v>30</v>
      </c>
      <c r="W55" s="7">
        <f>STOCK[[#This Row],[Precio Final]]-STOCK[[#This Row],[Costo total]]</f>
        <v>8.3133333333333326</v>
      </c>
      <c r="X55" s="7">
        <f>STOCK[[#This Row],[Ganancia Unitaria]]*STOCK[[#This Row],[Salidas]]</f>
        <v>33.25333333333333</v>
      </c>
      <c r="AA55" s="7">
        <f>STOCK[[#This Row],[Costo total]]*STOCK[[#This Row],[Entradas]]</f>
        <v>86.74666666666667</v>
      </c>
      <c r="AB55" s="7">
        <f>STOCK[[#This Row],[Stock Actual]]*STOCK[[#This Row],[Costo total]]</f>
        <v>0</v>
      </c>
    </row>
    <row r="56" spans="1:28" s="12" customFormat="1" ht="50" customHeight="1" x14ac:dyDescent="0.15">
      <c r="A56" s="12" t="s">
        <v>586</v>
      </c>
      <c r="B56" s="70"/>
      <c r="C56" s="12" t="s">
        <v>4</v>
      </c>
      <c r="D56" s="12" t="s">
        <v>372</v>
      </c>
      <c r="E56" s="12" t="s">
        <v>289</v>
      </c>
      <c r="F56" s="12" t="s">
        <v>244</v>
      </c>
      <c r="G56" s="12" t="s">
        <v>69</v>
      </c>
      <c r="H56" s="12">
        <f>STOCK[[#This Row],[Precio Final]]</f>
        <v>30</v>
      </c>
      <c r="I56" s="12">
        <f>STOCK[[#This Row],[Precio Venta Ideal (x1.5)]]</f>
        <v>32.53</v>
      </c>
      <c r="J56" s="87">
        <v>3</v>
      </c>
      <c r="K56" s="87">
        <f>SUMIFS(VENTAS[Cantidad],VENTAS[Código del producto Vendido],STOCK[[#This Row],[Code]])</f>
        <v>3</v>
      </c>
      <c r="L56" s="87">
        <f>STOCK[[#This Row],[Entradas]]-STOCK[[#This Row],[Salidas]]</f>
        <v>0</v>
      </c>
      <c r="M56" s="12">
        <f>STOCK[[#This Row],[Precio Final]]*10%</f>
        <v>3</v>
      </c>
      <c r="N56" s="12">
        <v>165</v>
      </c>
      <c r="O56" s="12">
        <v>18</v>
      </c>
      <c r="P56" s="12">
        <v>9.1666666666666661</v>
      </c>
      <c r="Q56" s="87">
        <v>560</v>
      </c>
      <c r="R56" s="12">
        <v>17</v>
      </c>
      <c r="S56" s="12">
        <f>STOCK[[#This Row],[Peso (g)]]*STOCK[[#This Row],[Precio Envío Kilogramo (USD)]]/1000</f>
        <v>9.52</v>
      </c>
      <c r="T56" s="12">
        <f>STOCK[[#This Row],[Costo Unitario (USD)]]+STOCK[[#This Row],[Costo Envío (USD)]]+STOCK[[#This Row],[Comisión 10%]]</f>
        <v>21.686666666666667</v>
      </c>
      <c r="U56" s="12">
        <f>STOCK[[#This Row],[Costo total]]*1.5</f>
        <v>32.53</v>
      </c>
      <c r="V56" s="12">
        <v>30</v>
      </c>
      <c r="W56" s="12">
        <f>STOCK[[#This Row],[Precio Final]]-STOCK[[#This Row],[Costo total]]</f>
        <v>8.3133333333333326</v>
      </c>
      <c r="X56" s="12">
        <f>STOCK[[#This Row],[Ganancia Unitaria]]*STOCK[[#This Row],[Salidas]]</f>
        <v>24.939999999999998</v>
      </c>
      <c r="AA56" s="12">
        <f>STOCK[[#This Row],[Costo total]]*STOCK[[#This Row],[Entradas]]</f>
        <v>65.06</v>
      </c>
      <c r="AB56" s="12">
        <f>STOCK[[#This Row],[Stock Actual]]*STOCK[[#This Row],[Costo total]]</f>
        <v>0</v>
      </c>
    </row>
    <row r="57" spans="1:28" s="7" customFormat="1" ht="50" customHeight="1" x14ac:dyDescent="0.15">
      <c r="A57" s="7" t="s">
        <v>587</v>
      </c>
      <c r="B57" s="70"/>
      <c r="C57" s="7" t="s">
        <v>4</v>
      </c>
      <c r="D57" s="7" t="s">
        <v>372</v>
      </c>
      <c r="E57" s="7" t="s">
        <v>289</v>
      </c>
      <c r="F57" s="7" t="s">
        <v>243</v>
      </c>
      <c r="G57" s="7" t="s">
        <v>69</v>
      </c>
      <c r="H57" s="7">
        <f>STOCK[[#This Row],[Precio Final]]</f>
        <v>30</v>
      </c>
      <c r="I57" s="7">
        <f>STOCK[[#This Row],[Precio Venta Ideal (x1.5)]]</f>
        <v>32.53</v>
      </c>
      <c r="J57" s="8">
        <v>5</v>
      </c>
      <c r="K57" s="8">
        <f>SUMIFS(VENTAS[Cantidad],VENTAS[Código del producto Vendido],STOCK[[#This Row],[Code]])</f>
        <v>5</v>
      </c>
      <c r="L57" s="8">
        <f>STOCK[[#This Row],[Entradas]]-STOCK[[#This Row],[Salidas]]</f>
        <v>0</v>
      </c>
      <c r="M57" s="7">
        <f>STOCK[[#This Row],[Precio Final]]*10%</f>
        <v>3</v>
      </c>
      <c r="N57" s="7">
        <v>165</v>
      </c>
      <c r="O57" s="7">
        <v>18</v>
      </c>
      <c r="P57" s="7">
        <v>9.1666666666666661</v>
      </c>
      <c r="Q57" s="8">
        <v>560</v>
      </c>
      <c r="R57" s="7">
        <v>17</v>
      </c>
      <c r="S57" s="7">
        <f>STOCK[[#This Row],[Peso (g)]]*STOCK[[#This Row],[Precio Envío Kilogramo (USD)]]/1000</f>
        <v>9.52</v>
      </c>
      <c r="T57" s="12">
        <f>STOCK[[#This Row],[Costo Unitario (USD)]]+STOCK[[#This Row],[Costo Envío (USD)]]+STOCK[[#This Row],[Comisión 10%]]</f>
        <v>21.686666666666667</v>
      </c>
      <c r="U57" s="7">
        <f>STOCK[[#This Row],[Costo total]]*1.5</f>
        <v>32.53</v>
      </c>
      <c r="V57" s="7">
        <v>30</v>
      </c>
      <c r="W57" s="7">
        <f>STOCK[[#This Row],[Precio Final]]-STOCK[[#This Row],[Costo total]]</f>
        <v>8.3133333333333326</v>
      </c>
      <c r="X57" s="7">
        <f>STOCK[[#This Row],[Ganancia Unitaria]]*STOCK[[#This Row],[Salidas]]</f>
        <v>41.566666666666663</v>
      </c>
      <c r="AA57" s="7">
        <f>STOCK[[#This Row],[Costo total]]*STOCK[[#This Row],[Entradas]]</f>
        <v>108.43333333333334</v>
      </c>
      <c r="AB57" s="7">
        <f>STOCK[[#This Row],[Stock Actual]]*STOCK[[#This Row],[Costo total]]</f>
        <v>0</v>
      </c>
    </row>
    <row r="58" spans="1:28" s="12" customFormat="1" ht="50" customHeight="1" x14ac:dyDescent="0.15">
      <c r="A58" s="12" t="s">
        <v>47</v>
      </c>
      <c r="B58" s="70"/>
      <c r="C58" s="12" t="s">
        <v>4</v>
      </c>
      <c r="D58" s="12" t="s">
        <v>372</v>
      </c>
      <c r="E58" s="12" t="s">
        <v>289</v>
      </c>
      <c r="F58" s="12" t="s">
        <v>238</v>
      </c>
      <c r="G58" s="12" t="s">
        <v>69</v>
      </c>
      <c r="H58" s="12">
        <f>STOCK[[#This Row],[Precio Final]]</f>
        <v>30</v>
      </c>
      <c r="I58" s="12">
        <f>STOCK[[#This Row],[Precio Venta Ideal (x1.5)]]</f>
        <v>32.53</v>
      </c>
      <c r="J58" s="87">
        <v>3</v>
      </c>
      <c r="K58" s="87">
        <f>SUMIFS(VENTAS[Cantidad],VENTAS[Código del producto Vendido],STOCK[[#This Row],[Code]])</f>
        <v>3</v>
      </c>
      <c r="L58" s="87">
        <f>STOCK[[#This Row],[Entradas]]-STOCK[[#This Row],[Salidas]]</f>
        <v>0</v>
      </c>
      <c r="M58" s="12">
        <f>STOCK[[#This Row],[Precio Final]]*10%</f>
        <v>3</v>
      </c>
      <c r="N58" s="12">
        <v>165</v>
      </c>
      <c r="O58" s="12">
        <v>18</v>
      </c>
      <c r="P58" s="12">
        <v>9.1666666666666661</v>
      </c>
      <c r="Q58" s="87">
        <v>560</v>
      </c>
      <c r="R58" s="12">
        <v>17</v>
      </c>
      <c r="S58" s="12">
        <f>STOCK[[#This Row],[Peso (g)]]*STOCK[[#This Row],[Precio Envío Kilogramo (USD)]]/1000</f>
        <v>9.52</v>
      </c>
      <c r="T58" s="12">
        <f>STOCK[[#This Row],[Costo Unitario (USD)]]+STOCK[[#This Row],[Costo Envío (USD)]]+STOCK[[#This Row],[Comisión 10%]]</f>
        <v>21.686666666666667</v>
      </c>
      <c r="U58" s="12">
        <f>STOCK[[#This Row],[Costo total]]*1.5</f>
        <v>32.53</v>
      </c>
      <c r="V58" s="12">
        <v>30</v>
      </c>
      <c r="W58" s="12">
        <f>STOCK[[#This Row],[Precio Final]]-STOCK[[#This Row],[Costo total]]</f>
        <v>8.3133333333333326</v>
      </c>
      <c r="X58" s="12">
        <f>STOCK[[#This Row],[Ganancia Unitaria]]*STOCK[[#This Row],[Salidas]]</f>
        <v>24.939999999999998</v>
      </c>
      <c r="AA58" s="12">
        <f>STOCK[[#This Row],[Costo total]]*STOCK[[#This Row],[Entradas]]</f>
        <v>65.06</v>
      </c>
      <c r="AB58" s="12">
        <f>STOCK[[#This Row],[Stock Actual]]*STOCK[[#This Row],[Costo total]]</f>
        <v>0</v>
      </c>
    </row>
    <row r="59" spans="1:28" s="7" customFormat="1" ht="50" customHeight="1" x14ac:dyDescent="0.15">
      <c r="A59" s="7" t="s">
        <v>588</v>
      </c>
      <c r="B59" s="70"/>
      <c r="C59" s="7" t="s">
        <v>4</v>
      </c>
      <c r="D59" s="7" t="s">
        <v>211</v>
      </c>
      <c r="E59" s="7" t="s">
        <v>268</v>
      </c>
      <c r="F59" s="7" t="s">
        <v>241</v>
      </c>
      <c r="G59" s="7" t="s">
        <v>69</v>
      </c>
      <c r="H59" s="7">
        <f>STOCK[[#This Row],[Precio Final]]</f>
        <v>25</v>
      </c>
      <c r="I59" s="7">
        <f>STOCK[[#This Row],[Precio Venta Ideal (x1.5)]]</f>
        <v>31.213333333333331</v>
      </c>
      <c r="J59" s="8">
        <v>1</v>
      </c>
      <c r="K59" s="8">
        <f>SUMIFS(VENTAS[Cantidad],VENTAS[Código del producto Vendido],STOCK[[#This Row],[Code]])</f>
        <v>1</v>
      </c>
      <c r="L59" s="8">
        <f>STOCK[[#This Row],[Entradas]]-STOCK[[#This Row],[Salidas]]</f>
        <v>0</v>
      </c>
      <c r="M59" s="7">
        <f>STOCK[[#This Row],[Precio Final]]*10%</f>
        <v>2.5</v>
      </c>
      <c r="N59" s="7">
        <v>250</v>
      </c>
      <c r="O59" s="7">
        <v>18</v>
      </c>
      <c r="P59" s="7">
        <v>13.888888888888889</v>
      </c>
      <c r="Q59" s="8">
        <v>260</v>
      </c>
      <c r="R59" s="7">
        <v>17</v>
      </c>
      <c r="S59" s="7">
        <f>STOCK[[#This Row],[Peso (g)]]*STOCK[[#This Row],[Precio Envío Kilogramo (USD)]]/1000</f>
        <v>4.42</v>
      </c>
      <c r="T59" s="12">
        <f>STOCK[[#This Row],[Costo Unitario (USD)]]+STOCK[[#This Row],[Costo Envío (USD)]]+STOCK[[#This Row],[Comisión 10%]]</f>
        <v>20.808888888888887</v>
      </c>
      <c r="U59" s="7">
        <f>STOCK[[#This Row],[Costo total]]*1.5</f>
        <v>31.213333333333331</v>
      </c>
      <c r="V59" s="7">
        <v>25</v>
      </c>
      <c r="W59" s="7">
        <f>STOCK[[#This Row],[Precio Final]]-STOCK[[#This Row],[Costo total]]</f>
        <v>4.1911111111111126</v>
      </c>
      <c r="X59" s="7">
        <f>STOCK[[#This Row],[Ganancia Unitaria]]*STOCK[[#This Row],[Salidas]]</f>
        <v>4.1911111111111126</v>
      </c>
      <c r="AA59" s="7">
        <f>STOCK[[#This Row],[Costo total]]*STOCK[[#This Row],[Entradas]]</f>
        <v>20.808888888888887</v>
      </c>
      <c r="AB59" s="7">
        <f>STOCK[[#This Row],[Stock Actual]]*STOCK[[#This Row],[Costo total]]</f>
        <v>0</v>
      </c>
    </row>
    <row r="60" spans="1:28" s="12" customFormat="1" ht="50" customHeight="1" x14ac:dyDescent="0.15">
      <c r="A60" s="12" t="s">
        <v>589</v>
      </c>
      <c r="B60" s="70"/>
      <c r="C60" s="12" t="s">
        <v>4</v>
      </c>
      <c r="D60" s="12" t="s">
        <v>2193</v>
      </c>
      <c r="E60" s="12" t="s">
        <v>1571</v>
      </c>
      <c r="F60" s="12" t="s">
        <v>2119</v>
      </c>
      <c r="G60" s="12" t="s">
        <v>69</v>
      </c>
      <c r="H60" s="12">
        <f>STOCK[[#This Row],[Precio Final]]</f>
        <v>18</v>
      </c>
      <c r="I60" s="12">
        <f>STOCK[[#This Row],[Precio Venta Ideal (x1.5)]]</f>
        <v>20.020000000000003</v>
      </c>
      <c r="J60" s="87">
        <v>1</v>
      </c>
      <c r="K60" s="87">
        <f>SUMIFS(VENTAS[Cantidad],VENTAS[Código del producto Vendido],STOCK[[#This Row],[Code]])</f>
        <v>1</v>
      </c>
      <c r="L60" s="87">
        <f>STOCK[[#This Row],[Entradas]]-STOCK[[#This Row],[Salidas]]</f>
        <v>0</v>
      </c>
      <c r="M60" s="12">
        <f>STOCK[[#This Row],[Precio Final]]*10%</f>
        <v>1.8</v>
      </c>
      <c r="N60" s="12">
        <v>165</v>
      </c>
      <c r="O60" s="12">
        <v>18</v>
      </c>
      <c r="P60" s="12">
        <v>9.1666666666666661</v>
      </c>
      <c r="Q60" s="87">
        <v>140</v>
      </c>
      <c r="R60" s="12">
        <v>17</v>
      </c>
      <c r="S60" s="12">
        <f>STOCK[[#This Row],[Peso (g)]]*STOCK[[#This Row],[Precio Envío Kilogramo (USD)]]/1000</f>
        <v>2.38</v>
      </c>
      <c r="T60" s="12">
        <f>STOCK[[#This Row],[Costo Unitario (USD)]]+STOCK[[#This Row],[Costo Envío (USD)]]+STOCK[[#This Row],[Comisión 10%]]</f>
        <v>13.346666666666668</v>
      </c>
      <c r="U60" s="12">
        <f>STOCK[[#This Row],[Costo total]]*1.5</f>
        <v>20.020000000000003</v>
      </c>
      <c r="V60" s="12">
        <v>18</v>
      </c>
      <c r="W60" s="12">
        <f>STOCK[[#This Row],[Precio Final]]-STOCK[[#This Row],[Costo total]]</f>
        <v>4.6533333333333324</v>
      </c>
      <c r="X60" s="12">
        <f>STOCK[[#This Row],[Ganancia Unitaria]]*STOCK[[#This Row],[Salidas]]</f>
        <v>4.6533333333333324</v>
      </c>
      <c r="AA60" s="12">
        <f>STOCK[[#This Row],[Costo total]]*STOCK[[#This Row],[Entradas]]</f>
        <v>13.346666666666668</v>
      </c>
      <c r="AB60" s="12">
        <f>STOCK[[#This Row],[Stock Actual]]*STOCK[[#This Row],[Costo total]]</f>
        <v>0</v>
      </c>
    </row>
    <row r="61" spans="1:28" s="7" customFormat="1" ht="50" customHeight="1" x14ac:dyDescent="0.15">
      <c r="A61" s="7" t="s">
        <v>590</v>
      </c>
      <c r="B61" s="70"/>
      <c r="C61" s="7" t="s">
        <v>4</v>
      </c>
      <c r="D61" s="7" t="s">
        <v>2211</v>
      </c>
      <c r="E61" s="7" t="s">
        <v>1759</v>
      </c>
      <c r="F61" s="7" t="s">
        <v>241</v>
      </c>
      <c r="G61" s="7" t="s">
        <v>69</v>
      </c>
      <c r="H61" s="7">
        <f>STOCK[[#This Row],[Precio Final]]</f>
        <v>20</v>
      </c>
      <c r="I61" s="7">
        <f>STOCK[[#This Row],[Precio Venta Ideal (x1.5)]]</f>
        <v>22.114166666666669</v>
      </c>
      <c r="J61" s="8">
        <v>1</v>
      </c>
      <c r="K61" s="8">
        <f>SUMIFS(VENTAS[Cantidad],VENTAS[Código del producto Vendido],STOCK[[#This Row],[Code]])</f>
        <v>1</v>
      </c>
      <c r="L61" s="8">
        <f>STOCK[[#This Row],[Entradas]]-STOCK[[#This Row],[Salidas]]</f>
        <v>0</v>
      </c>
      <c r="M61" s="7">
        <f>STOCK[[#This Row],[Precio Final]]*10%</f>
        <v>2</v>
      </c>
      <c r="N61" s="7">
        <v>185</v>
      </c>
      <c r="O61" s="7">
        <v>18</v>
      </c>
      <c r="P61" s="7">
        <v>10.277777777777779</v>
      </c>
      <c r="Q61" s="8">
        <v>145</v>
      </c>
      <c r="R61" s="7">
        <v>17</v>
      </c>
      <c r="S61" s="7">
        <f>STOCK[[#This Row],[Peso (g)]]*STOCK[[#This Row],[Precio Envío Kilogramo (USD)]]/1000</f>
        <v>2.4649999999999999</v>
      </c>
      <c r="T61" s="12">
        <f>STOCK[[#This Row],[Costo Unitario (USD)]]+STOCK[[#This Row],[Costo Envío (USD)]]+STOCK[[#This Row],[Comisión 10%]]</f>
        <v>14.742777777777778</v>
      </c>
      <c r="U61" s="7">
        <f>STOCK[[#This Row],[Costo total]]*1.5</f>
        <v>22.114166666666669</v>
      </c>
      <c r="V61" s="7">
        <v>20</v>
      </c>
      <c r="W61" s="7">
        <f>STOCK[[#This Row],[Precio Final]]-STOCK[[#This Row],[Costo total]]</f>
        <v>5.2572222222222216</v>
      </c>
      <c r="X61" s="7">
        <f>STOCK[[#This Row],[Ganancia Unitaria]]*STOCK[[#This Row],[Salidas]]</f>
        <v>5.2572222222222216</v>
      </c>
      <c r="AA61" s="7">
        <f>STOCK[[#This Row],[Costo total]]*STOCK[[#This Row],[Entradas]]</f>
        <v>14.742777777777778</v>
      </c>
      <c r="AB61" s="7">
        <f>STOCK[[#This Row],[Stock Actual]]*STOCK[[#This Row],[Costo total]]</f>
        <v>0</v>
      </c>
    </row>
    <row r="62" spans="1:28" s="12" customFormat="1" ht="50" customHeight="1" x14ac:dyDescent="0.15">
      <c r="A62" s="12" t="s">
        <v>591</v>
      </c>
      <c r="B62" s="70"/>
      <c r="C62" s="12" t="s">
        <v>4</v>
      </c>
      <c r="D62" s="12" t="s">
        <v>428</v>
      </c>
      <c r="E62" s="12" t="s">
        <v>1572</v>
      </c>
      <c r="F62" s="12" t="s">
        <v>1512</v>
      </c>
      <c r="G62" s="12" t="s">
        <v>69</v>
      </c>
      <c r="H62" s="12">
        <f>STOCK[[#This Row],[Precio Final]]</f>
        <v>20</v>
      </c>
      <c r="I62" s="12">
        <f>STOCK[[#This Row],[Precio Venta Ideal (x1.5)]]</f>
        <v>21.663333333333334</v>
      </c>
      <c r="J62" s="87">
        <v>1</v>
      </c>
      <c r="K62" s="87">
        <f>SUMIFS(VENTAS[Cantidad],VENTAS[Código del producto Vendido],STOCK[[#This Row],[Code]])</f>
        <v>1</v>
      </c>
      <c r="L62" s="87">
        <f>STOCK[[#This Row],[Entradas]]-STOCK[[#This Row],[Salidas]]</f>
        <v>0</v>
      </c>
      <c r="M62" s="12">
        <f>STOCK[[#This Row],[Precio Final]]*10%</f>
        <v>2</v>
      </c>
      <c r="N62" s="12">
        <v>175</v>
      </c>
      <c r="O62" s="12">
        <v>18</v>
      </c>
      <c r="P62" s="12">
        <v>9.7222222222222214</v>
      </c>
      <c r="Q62" s="87">
        <v>160</v>
      </c>
      <c r="R62" s="12">
        <v>17</v>
      </c>
      <c r="S62" s="12">
        <f>STOCK[[#This Row],[Peso (g)]]*STOCK[[#This Row],[Precio Envío Kilogramo (USD)]]/1000</f>
        <v>2.72</v>
      </c>
      <c r="T62" s="12">
        <f>STOCK[[#This Row],[Costo Unitario (USD)]]+STOCK[[#This Row],[Costo Envío (USD)]]+STOCK[[#This Row],[Comisión 10%]]</f>
        <v>14.442222222222222</v>
      </c>
      <c r="U62" s="12">
        <f>STOCK[[#This Row],[Costo total]]*1.5</f>
        <v>21.663333333333334</v>
      </c>
      <c r="V62" s="12">
        <v>20</v>
      </c>
      <c r="W62" s="12">
        <f>STOCK[[#This Row],[Precio Final]]-STOCK[[#This Row],[Costo total]]</f>
        <v>5.5577777777777779</v>
      </c>
      <c r="X62" s="12">
        <f>STOCK[[#This Row],[Ganancia Unitaria]]*STOCK[[#This Row],[Salidas]]</f>
        <v>5.5577777777777779</v>
      </c>
      <c r="AA62" s="12">
        <f>STOCK[[#This Row],[Costo total]]*STOCK[[#This Row],[Entradas]]</f>
        <v>14.442222222222222</v>
      </c>
      <c r="AB62" s="12">
        <f>STOCK[[#This Row],[Stock Actual]]*STOCK[[#This Row],[Costo total]]</f>
        <v>0</v>
      </c>
    </row>
    <row r="63" spans="1:28" s="7" customFormat="1" ht="50" customHeight="1" x14ac:dyDescent="0.15">
      <c r="A63" s="7" t="s">
        <v>48</v>
      </c>
      <c r="B63" s="70"/>
      <c r="C63" s="7" t="s">
        <v>4</v>
      </c>
      <c r="D63" s="7" t="s">
        <v>26</v>
      </c>
      <c r="E63" s="7" t="s">
        <v>287</v>
      </c>
      <c r="F63" s="7" t="s">
        <v>241</v>
      </c>
      <c r="G63" s="7" t="s">
        <v>69</v>
      </c>
      <c r="H63" s="7">
        <f>STOCK[[#This Row],[Precio Final]]</f>
        <v>25</v>
      </c>
      <c r="I63" s="7">
        <f>STOCK[[#This Row],[Precio Venta Ideal (x1.5)]]</f>
        <v>29.733333333333334</v>
      </c>
      <c r="J63" s="8">
        <v>1</v>
      </c>
      <c r="K63" s="8">
        <f>SUMIFS(VENTAS[Cantidad],VENTAS[Código del producto Vendido],STOCK[[#This Row],[Code]])</f>
        <v>1</v>
      </c>
      <c r="L63" s="8">
        <f>STOCK[[#This Row],[Entradas]]-STOCK[[#This Row],[Salidas]]</f>
        <v>0</v>
      </c>
      <c r="M63" s="7">
        <f>STOCK[[#This Row],[Precio Final]]*10%</f>
        <v>2.5</v>
      </c>
      <c r="N63" s="7">
        <v>265</v>
      </c>
      <c r="O63" s="7">
        <v>18</v>
      </c>
      <c r="P63" s="7">
        <v>14.722222222222221</v>
      </c>
      <c r="Q63" s="8">
        <v>325</v>
      </c>
      <c r="R63" s="7">
        <v>8</v>
      </c>
      <c r="S63" s="7">
        <f>STOCK[[#This Row],[Peso (g)]]*STOCK[[#This Row],[Precio Envío Kilogramo (USD)]]/1000</f>
        <v>2.6</v>
      </c>
      <c r="T63" s="12">
        <f>STOCK[[#This Row],[Costo Unitario (USD)]]+STOCK[[#This Row],[Costo Envío (USD)]]+STOCK[[#This Row],[Comisión 10%]]</f>
        <v>19.822222222222223</v>
      </c>
      <c r="U63" s="7">
        <f>STOCK[[#This Row],[Costo total]]*1.5</f>
        <v>29.733333333333334</v>
      </c>
      <c r="V63" s="7">
        <v>25</v>
      </c>
      <c r="W63" s="7">
        <f>STOCK[[#This Row],[Precio Final]]-STOCK[[#This Row],[Costo total]]</f>
        <v>5.1777777777777771</v>
      </c>
      <c r="X63" s="7">
        <f>STOCK[[#This Row],[Ganancia Unitaria]]*STOCK[[#This Row],[Salidas]]</f>
        <v>5.1777777777777771</v>
      </c>
      <c r="Y63" s="7" t="s">
        <v>471</v>
      </c>
      <c r="AA63" s="7">
        <f>STOCK[[#This Row],[Costo total]]*STOCK[[#This Row],[Entradas]]</f>
        <v>19.822222222222223</v>
      </c>
      <c r="AB63" s="7">
        <f>STOCK[[#This Row],[Stock Actual]]*STOCK[[#This Row],[Costo total]]</f>
        <v>0</v>
      </c>
    </row>
    <row r="64" spans="1:28" s="12" customFormat="1" ht="50" customHeight="1" x14ac:dyDescent="0.15">
      <c r="A64" s="12" t="s">
        <v>592</v>
      </c>
      <c r="B64" s="70"/>
      <c r="C64" s="12" t="s">
        <v>4</v>
      </c>
      <c r="D64" s="12" t="s">
        <v>26</v>
      </c>
      <c r="E64" s="12" t="s">
        <v>286</v>
      </c>
      <c r="F64" s="12" t="s">
        <v>241</v>
      </c>
      <c r="G64" s="12" t="s">
        <v>69</v>
      </c>
      <c r="H64" s="12">
        <f>STOCK[[#This Row],[Precio Final]]</f>
        <v>30</v>
      </c>
      <c r="I64" s="12">
        <f>STOCK[[#This Row],[Precio Venta Ideal (x1.5)]]</f>
        <v>35.783333333333339</v>
      </c>
      <c r="J64" s="87">
        <v>1</v>
      </c>
      <c r="K64" s="87">
        <f>SUMIFS(VENTAS[Cantidad],VENTAS[Código del producto Vendido],STOCK[[#This Row],[Code]])</f>
        <v>1</v>
      </c>
      <c r="L64" s="87">
        <f>STOCK[[#This Row],[Entradas]]-STOCK[[#This Row],[Salidas]]</f>
        <v>0</v>
      </c>
      <c r="M64" s="12">
        <f>STOCK[[#This Row],[Precio Final]]*10%</f>
        <v>3</v>
      </c>
      <c r="N64" s="12">
        <v>325</v>
      </c>
      <c r="O64" s="12">
        <v>18</v>
      </c>
      <c r="P64" s="12">
        <v>18.055555555555557</v>
      </c>
      <c r="Q64" s="87">
        <v>350</v>
      </c>
      <c r="R64" s="12">
        <v>8</v>
      </c>
      <c r="S64" s="12">
        <f>STOCK[[#This Row],[Peso (g)]]*STOCK[[#This Row],[Precio Envío Kilogramo (USD)]]/1000</f>
        <v>2.8</v>
      </c>
      <c r="T64" s="12">
        <f>STOCK[[#This Row],[Costo Unitario (USD)]]+STOCK[[#This Row],[Costo Envío (USD)]]+STOCK[[#This Row],[Comisión 10%]]</f>
        <v>23.855555555555558</v>
      </c>
      <c r="U64" s="12">
        <f>STOCK[[#This Row],[Costo total]]*1.5</f>
        <v>35.783333333333339</v>
      </c>
      <c r="V64" s="12">
        <v>30</v>
      </c>
      <c r="W64" s="12">
        <f>STOCK[[#This Row],[Precio Final]]-STOCK[[#This Row],[Costo total]]</f>
        <v>6.1444444444444422</v>
      </c>
      <c r="X64" s="12">
        <f>STOCK[[#This Row],[Ganancia Unitaria]]*STOCK[[#This Row],[Salidas]]</f>
        <v>6.1444444444444422</v>
      </c>
      <c r="Y64" s="12" t="s">
        <v>471</v>
      </c>
      <c r="AA64" s="12">
        <f>STOCK[[#This Row],[Costo total]]*STOCK[[#This Row],[Entradas]]</f>
        <v>23.855555555555558</v>
      </c>
      <c r="AB64" s="12">
        <f>STOCK[[#This Row],[Stock Actual]]*STOCK[[#This Row],[Costo total]]</f>
        <v>0</v>
      </c>
    </row>
    <row r="65" spans="1:28" s="7" customFormat="1" ht="50" customHeight="1" x14ac:dyDescent="0.15">
      <c r="A65" s="7" t="s">
        <v>49</v>
      </c>
      <c r="B65" s="70"/>
      <c r="C65" s="7" t="s">
        <v>4</v>
      </c>
      <c r="D65" s="7" t="s">
        <v>26</v>
      </c>
      <c r="E65" s="7" t="s">
        <v>288</v>
      </c>
      <c r="F65" s="7" t="s">
        <v>241</v>
      </c>
      <c r="G65" s="7" t="s">
        <v>69</v>
      </c>
      <c r="H65" s="7">
        <f>STOCK[[#This Row],[Precio Final]]</f>
        <v>30</v>
      </c>
      <c r="I65" s="7">
        <f>STOCK[[#This Row],[Precio Venta Ideal (x1.5)]]</f>
        <v>30.900000000000002</v>
      </c>
      <c r="J65" s="8">
        <v>1</v>
      </c>
      <c r="K65" s="8">
        <f>SUMIFS(VENTAS[Cantidad],VENTAS[Código del producto Vendido],STOCK[[#This Row],[Code]])</f>
        <v>1</v>
      </c>
      <c r="L65" s="8">
        <f>STOCK[[#This Row],[Entradas]]-STOCK[[#This Row],[Salidas]]</f>
        <v>0</v>
      </c>
      <c r="M65" s="7">
        <f>STOCK[[#This Row],[Precio Final]]*10%</f>
        <v>3</v>
      </c>
      <c r="N65" s="7">
        <v>270</v>
      </c>
      <c r="O65" s="7">
        <v>18</v>
      </c>
      <c r="P65" s="7">
        <v>15</v>
      </c>
      <c r="Q65" s="8">
        <v>325</v>
      </c>
      <c r="R65" s="7">
        <v>8</v>
      </c>
      <c r="S65" s="7">
        <f>STOCK[[#This Row],[Peso (g)]]*STOCK[[#This Row],[Precio Envío Kilogramo (USD)]]/1000</f>
        <v>2.6</v>
      </c>
      <c r="T65" s="12">
        <f>STOCK[[#This Row],[Costo Unitario (USD)]]+STOCK[[#This Row],[Costo Envío (USD)]]+STOCK[[#This Row],[Comisión 10%]]</f>
        <v>20.6</v>
      </c>
      <c r="U65" s="7">
        <f>STOCK[[#This Row],[Costo total]]*1.5</f>
        <v>30.900000000000002</v>
      </c>
      <c r="V65" s="7">
        <v>30</v>
      </c>
      <c r="W65" s="7">
        <f>STOCK[[#This Row],[Precio Final]]-STOCK[[#This Row],[Costo total]]</f>
        <v>9.3999999999999986</v>
      </c>
      <c r="X65" s="7">
        <f>STOCK[[#This Row],[Ganancia Unitaria]]*STOCK[[#This Row],[Salidas]]</f>
        <v>9.3999999999999986</v>
      </c>
      <c r="Y65" s="7" t="s">
        <v>471</v>
      </c>
      <c r="AA65" s="7">
        <f>STOCK[[#This Row],[Costo total]]*STOCK[[#This Row],[Entradas]]</f>
        <v>20.6</v>
      </c>
      <c r="AB65" s="7">
        <f>STOCK[[#This Row],[Stock Actual]]*STOCK[[#This Row],[Costo total]]</f>
        <v>0</v>
      </c>
    </row>
    <row r="66" spans="1:28" s="12" customFormat="1" ht="50" customHeight="1" x14ac:dyDescent="0.15">
      <c r="A66" s="12" t="s">
        <v>51</v>
      </c>
      <c r="B66" s="70"/>
      <c r="C66" s="12" t="s">
        <v>4</v>
      </c>
      <c r="D66" s="12" t="s">
        <v>1898</v>
      </c>
      <c r="E66" s="12" t="s">
        <v>294</v>
      </c>
      <c r="F66" s="12" t="s">
        <v>243</v>
      </c>
      <c r="G66" s="12" t="s">
        <v>69</v>
      </c>
      <c r="H66" s="12">
        <f>STOCK[[#This Row],[Precio Final]]</f>
        <v>12</v>
      </c>
      <c r="I66" s="12">
        <f>STOCK[[#This Row],[Precio Venta Ideal (x1.5)]]</f>
        <v>12.129999999999999</v>
      </c>
      <c r="J66" s="87">
        <v>1</v>
      </c>
      <c r="K66" s="87">
        <f>SUMIFS(VENTAS[Cantidad],VENTAS[Código del producto Vendido],STOCK[[#This Row],[Code]])</f>
        <v>1</v>
      </c>
      <c r="L66" s="87">
        <f>STOCK[[#This Row],[Entradas]]-STOCK[[#This Row],[Salidas]]</f>
        <v>0</v>
      </c>
      <c r="M66" s="12">
        <f>STOCK[[#This Row],[Precio Final]]*10%</f>
        <v>1.2000000000000002</v>
      </c>
      <c r="N66" s="12">
        <v>111</v>
      </c>
      <c r="O66" s="12">
        <v>18</v>
      </c>
      <c r="P66" s="12">
        <v>6.166666666666667</v>
      </c>
      <c r="Q66" s="87">
        <v>90</v>
      </c>
      <c r="R66" s="12">
        <v>8</v>
      </c>
      <c r="S66" s="12">
        <f>STOCK[[#This Row],[Peso (g)]]*STOCK[[#This Row],[Precio Envío Kilogramo (USD)]]/1000</f>
        <v>0.72</v>
      </c>
      <c r="T66" s="12">
        <f>STOCK[[#This Row],[Costo Unitario (USD)]]+STOCK[[#This Row],[Costo Envío (USD)]]+STOCK[[#This Row],[Comisión 10%]]</f>
        <v>8.086666666666666</v>
      </c>
      <c r="U66" s="12">
        <f>STOCK[[#This Row],[Costo total]]*1.5</f>
        <v>12.129999999999999</v>
      </c>
      <c r="V66" s="12">
        <v>12</v>
      </c>
      <c r="W66" s="12">
        <f>STOCK[[#This Row],[Precio Final]]-STOCK[[#This Row],[Costo total]]</f>
        <v>3.913333333333334</v>
      </c>
      <c r="X66" s="12">
        <f>STOCK[[#This Row],[Ganancia Unitaria]]*STOCK[[#This Row],[Salidas]]</f>
        <v>3.913333333333334</v>
      </c>
      <c r="Y66" s="12" t="s">
        <v>471</v>
      </c>
      <c r="AA66" s="12">
        <f>STOCK[[#This Row],[Costo total]]*STOCK[[#This Row],[Entradas]]</f>
        <v>8.086666666666666</v>
      </c>
      <c r="AB66" s="12">
        <f>STOCK[[#This Row],[Stock Actual]]*STOCK[[#This Row],[Costo total]]</f>
        <v>0</v>
      </c>
    </row>
    <row r="67" spans="1:28" s="7" customFormat="1" ht="50" customHeight="1" x14ac:dyDescent="0.15">
      <c r="A67" s="7" t="s">
        <v>593</v>
      </c>
      <c r="B67" s="70"/>
      <c r="C67" s="7" t="s">
        <v>4</v>
      </c>
      <c r="D67" s="7" t="s">
        <v>26</v>
      </c>
      <c r="E67" s="7" t="s">
        <v>297</v>
      </c>
      <c r="F67" s="7" t="s">
        <v>241</v>
      </c>
      <c r="G67" s="7" t="s">
        <v>69</v>
      </c>
      <c r="H67" s="7">
        <f>STOCK[[#This Row],[Precio Final]]</f>
        <v>28</v>
      </c>
      <c r="I67" s="7">
        <f>STOCK[[#This Row],[Precio Venta Ideal (x1.5)]]</f>
        <v>29.353333333333332</v>
      </c>
      <c r="J67" s="8">
        <v>1</v>
      </c>
      <c r="K67" s="8">
        <f>SUMIFS(VENTAS[Cantidad],VENTAS[Código del producto Vendido],STOCK[[#This Row],[Code]])</f>
        <v>1</v>
      </c>
      <c r="L67" s="8">
        <f>STOCK[[#This Row],[Entradas]]-STOCK[[#This Row],[Salidas]]</f>
        <v>0</v>
      </c>
      <c r="M67" s="7">
        <f>STOCK[[#This Row],[Precio Final]]*10%</f>
        <v>2.8000000000000003</v>
      </c>
      <c r="N67" s="7">
        <v>250</v>
      </c>
      <c r="O67" s="7">
        <v>18</v>
      </c>
      <c r="P67" s="7">
        <v>13.888888888888889</v>
      </c>
      <c r="Q67" s="8">
        <v>360</v>
      </c>
      <c r="R67" s="7">
        <v>8</v>
      </c>
      <c r="S67" s="7">
        <f>STOCK[[#This Row],[Peso (g)]]*STOCK[[#This Row],[Precio Envío Kilogramo (USD)]]/1000</f>
        <v>2.88</v>
      </c>
      <c r="T67" s="12">
        <f>STOCK[[#This Row],[Costo Unitario (USD)]]+STOCK[[#This Row],[Costo Envío (USD)]]+STOCK[[#This Row],[Comisión 10%]]</f>
        <v>19.568888888888889</v>
      </c>
      <c r="U67" s="7">
        <f>STOCK[[#This Row],[Costo total]]*1.5</f>
        <v>29.353333333333332</v>
      </c>
      <c r="V67" s="7">
        <v>28</v>
      </c>
      <c r="W67" s="7">
        <f>STOCK[[#This Row],[Precio Final]]-STOCK[[#This Row],[Costo total]]</f>
        <v>8.431111111111111</v>
      </c>
      <c r="X67" s="7">
        <f>STOCK[[#This Row],[Ganancia Unitaria]]*STOCK[[#This Row],[Salidas]]</f>
        <v>8.431111111111111</v>
      </c>
      <c r="Y67" s="7" t="s">
        <v>471</v>
      </c>
      <c r="AA67" s="7">
        <f>STOCK[[#This Row],[Costo total]]*STOCK[[#This Row],[Entradas]]</f>
        <v>19.568888888888889</v>
      </c>
      <c r="AB67" s="7">
        <f>STOCK[[#This Row],[Stock Actual]]*STOCK[[#This Row],[Costo total]]</f>
        <v>0</v>
      </c>
    </row>
    <row r="68" spans="1:28" s="12" customFormat="1" ht="50" customHeight="1" x14ac:dyDescent="0.15">
      <c r="A68" s="12" t="s">
        <v>594</v>
      </c>
      <c r="B68" s="70"/>
      <c r="C68" s="12" t="s">
        <v>4</v>
      </c>
      <c r="D68" s="12" t="s">
        <v>26</v>
      </c>
      <c r="E68" s="12" t="s">
        <v>293</v>
      </c>
      <c r="F68" s="12" t="s">
        <v>243</v>
      </c>
      <c r="G68" s="12" t="s">
        <v>69</v>
      </c>
      <c r="H68" s="12">
        <f>STOCK[[#This Row],[Precio Final]]</f>
        <v>28</v>
      </c>
      <c r="I68" s="12">
        <f>STOCK[[#This Row],[Precio Venta Ideal (x1.5)]]</f>
        <v>29.353333333333332</v>
      </c>
      <c r="J68" s="87">
        <v>1</v>
      </c>
      <c r="K68" s="87">
        <f>SUMIFS(VENTAS[Cantidad],VENTAS[Código del producto Vendido],STOCK[[#This Row],[Code]])</f>
        <v>1</v>
      </c>
      <c r="L68" s="87">
        <f>STOCK[[#This Row],[Entradas]]-STOCK[[#This Row],[Salidas]]</f>
        <v>0</v>
      </c>
      <c r="M68" s="12">
        <f>STOCK[[#This Row],[Precio Final]]*10%</f>
        <v>2.8000000000000003</v>
      </c>
      <c r="N68" s="12">
        <v>250</v>
      </c>
      <c r="O68" s="12">
        <v>18</v>
      </c>
      <c r="P68" s="12">
        <v>13.888888888888889</v>
      </c>
      <c r="Q68" s="87">
        <v>360</v>
      </c>
      <c r="R68" s="12">
        <v>8</v>
      </c>
      <c r="S68" s="12">
        <f>STOCK[[#This Row],[Peso (g)]]*STOCK[[#This Row],[Precio Envío Kilogramo (USD)]]/1000</f>
        <v>2.88</v>
      </c>
      <c r="T68" s="12">
        <f>STOCK[[#This Row],[Costo Unitario (USD)]]+STOCK[[#This Row],[Costo Envío (USD)]]+STOCK[[#This Row],[Comisión 10%]]</f>
        <v>19.568888888888889</v>
      </c>
      <c r="U68" s="12">
        <f>STOCK[[#This Row],[Costo total]]*1.5</f>
        <v>29.353333333333332</v>
      </c>
      <c r="V68" s="12">
        <v>28</v>
      </c>
      <c r="W68" s="12">
        <f>STOCK[[#This Row],[Precio Final]]-STOCK[[#This Row],[Costo total]]</f>
        <v>8.431111111111111</v>
      </c>
      <c r="X68" s="12">
        <f>STOCK[[#This Row],[Ganancia Unitaria]]*STOCK[[#This Row],[Salidas]]</f>
        <v>8.431111111111111</v>
      </c>
      <c r="Y68" s="12" t="s">
        <v>471</v>
      </c>
      <c r="AA68" s="12">
        <f>STOCK[[#This Row],[Costo total]]*STOCK[[#This Row],[Entradas]]</f>
        <v>19.568888888888889</v>
      </c>
      <c r="AB68" s="12">
        <f>STOCK[[#This Row],[Stock Actual]]*STOCK[[#This Row],[Costo total]]</f>
        <v>0</v>
      </c>
    </row>
    <row r="69" spans="1:28" s="7" customFormat="1" ht="50" customHeight="1" x14ac:dyDescent="0.15">
      <c r="A69" s="7" t="s">
        <v>595</v>
      </c>
      <c r="B69" s="70"/>
      <c r="C69" s="7" t="s">
        <v>4</v>
      </c>
      <c r="D69" s="7" t="s">
        <v>1898</v>
      </c>
      <c r="E69" s="7" t="s">
        <v>292</v>
      </c>
      <c r="F69" s="7" t="s">
        <v>238</v>
      </c>
      <c r="G69" s="7" t="s">
        <v>69</v>
      </c>
      <c r="H69" s="7">
        <f>STOCK[[#This Row],[Precio Final]]</f>
        <v>14</v>
      </c>
      <c r="I69" s="7">
        <f>STOCK[[#This Row],[Precio Venta Ideal (x1.5)]]</f>
        <v>15.386666666666667</v>
      </c>
      <c r="J69" s="8">
        <v>1</v>
      </c>
      <c r="K69" s="8">
        <f>SUMIFS(VENTAS[Cantidad],VENTAS[Código del producto Vendido],STOCK[[#This Row],[Code]])</f>
        <v>1</v>
      </c>
      <c r="L69" s="8">
        <f>STOCK[[#This Row],[Entradas]]-STOCK[[#This Row],[Salidas]]</f>
        <v>0</v>
      </c>
      <c r="M69" s="7">
        <f>STOCK[[#This Row],[Precio Final]]*10%</f>
        <v>1.4000000000000001</v>
      </c>
      <c r="N69" s="7">
        <v>140</v>
      </c>
      <c r="O69" s="7">
        <v>18</v>
      </c>
      <c r="P69" s="7">
        <v>7.7777777777777777</v>
      </c>
      <c r="Q69" s="8">
        <v>135</v>
      </c>
      <c r="R69" s="7">
        <v>8</v>
      </c>
      <c r="S69" s="7">
        <f>STOCK[[#This Row],[Peso (g)]]*STOCK[[#This Row],[Precio Envío Kilogramo (USD)]]/1000</f>
        <v>1.08</v>
      </c>
      <c r="T69" s="12">
        <f>STOCK[[#This Row],[Costo Unitario (USD)]]+STOCK[[#This Row],[Costo Envío (USD)]]+STOCK[[#This Row],[Comisión 10%]]</f>
        <v>10.257777777777777</v>
      </c>
      <c r="U69" s="7">
        <f>STOCK[[#This Row],[Costo total]]*1.5</f>
        <v>15.386666666666667</v>
      </c>
      <c r="V69" s="7">
        <v>14</v>
      </c>
      <c r="W69" s="7">
        <f>STOCK[[#This Row],[Precio Final]]-STOCK[[#This Row],[Costo total]]</f>
        <v>3.7422222222222228</v>
      </c>
      <c r="X69" s="7">
        <f>STOCK[[#This Row],[Ganancia Unitaria]]*STOCK[[#This Row],[Salidas]]</f>
        <v>3.7422222222222228</v>
      </c>
      <c r="Y69" s="7" t="s">
        <v>471</v>
      </c>
      <c r="AA69" s="7">
        <f>STOCK[[#This Row],[Costo total]]*STOCK[[#This Row],[Entradas]]</f>
        <v>10.257777777777777</v>
      </c>
      <c r="AB69" s="7">
        <f>STOCK[[#This Row],[Stock Actual]]*STOCK[[#This Row],[Costo total]]</f>
        <v>0</v>
      </c>
    </row>
    <row r="70" spans="1:28" s="12" customFormat="1" ht="50" customHeight="1" x14ac:dyDescent="0.15">
      <c r="A70" s="12" t="s">
        <v>596</v>
      </c>
      <c r="B70" s="70"/>
      <c r="C70" s="12" t="s">
        <v>4</v>
      </c>
      <c r="D70" s="12" t="s">
        <v>1898</v>
      </c>
      <c r="E70" s="12" t="s">
        <v>292</v>
      </c>
      <c r="F70" s="12" t="s">
        <v>243</v>
      </c>
      <c r="G70" s="12" t="s">
        <v>69</v>
      </c>
      <c r="H70" s="12">
        <f>STOCK[[#This Row],[Precio Final]]</f>
        <v>14</v>
      </c>
      <c r="I70" s="12">
        <f>STOCK[[#This Row],[Precio Venta Ideal (x1.5)]]</f>
        <v>15.446666666666667</v>
      </c>
      <c r="J70" s="87">
        <v>1</v>
      </c>
      <c r="K70" s="87">
        <f>SUMIFS(VENTAS[Cantidad],VENTAS[Código del producto Vendido],STOCK[[#This Row],[Code]])</f>
        <v>1</v>
      </c>
      <c r="L70" s="87">
        <f>STOCK[[#This Row],[Entradas]]-STOCK[[#This Row],[Salidas]]</f>
        <v>0</v>
      </c>
      <c r="M70" s="12">
        <f>STOCK[[#This Row],[Precio Final]]*10%</f>
        <v>1.4000000000000001</v>
      </c>
      <c r="N70" s="12">
        <v>140</v>
      </c>
      <c r="O70" s="12">
        <v>18</v>
      </c>
      <c r="P70" s="12">
        <v>7.7777777777777777</v>
      </c>
      <c r="Q70" s="87">
        <v>140</v>
      </c>
      <c r="R70" s="12">
        <v>8</v>
      </c>
      <c r="S70" s="12">
        <f>STOCK[[#This Row],[Peso (g)]]*STOCK[[#This Row],[Precio Envío Kilogramo (USD)]]/1000</f>
        <v>1.1200000000000001</v>
      </c>
      <c r="T70" s="12">
        <f>STOCK[[#This Row],[Costo Unitario (USD)]]+STOCK[[#This Row],[Costo Envío (USD)]]+STOCK[[#This Row],[Comisión 10%]]</f>
        <v>10.297777777777778</v>
      </c>
      <c r="U70" s="12">
        <f>STOCK[[#This Row],[Costo total]]*1.5</f>
        <v>15.446666666666667</v>
      </c>
      <c r="V70" s="12">
        <v>14</v>
      </c>
      <c r="W70" s="12">
        <f>STOCK[[#This Row],[Precio Final]]-STOCK[[#This Row],[Costo total]]</f>
        <v>3.7022222222222219</v>
      </c>
      <c r="X70" s="12">
        <f>STOCK[[#This Row],[Ganancia Unitaria]]*STOCK[[#This Row],[Salidas]]</f>
        <v>3.7022222222222219</v>
      </c>
      <c r="Y70" s="12" t="s">
        <v>471</v>
      </c>
      <c r="AA70" s="12">
        <f>STOCK[[#This Row],[Costo total]]*STOCK[[#This Row],[Entradas]]</f>
        <v>10.297777777777778</v>
      </c>
      <c r="AB70" s="12">
        <f>STOCK[[#This Row],[Stock Actual]]*STOCK[[#This Row],[Costo total]]</f>
        <v>0</v>
      </c>
    </row>
    <row r="71" spans="1:28" s="7" customFormat="1" ht="50" customHeight="1" x14ac:dyDescent="0.15">
      <c r="A71" s="7" t="s">
        <v>52</v>
      </c>
      <c r="B71" s="70"/>
      <c r="C71" s="7" t="s">
        <v>4</v>
      </c>
      <c r="D71" s="7" t="s">
        <v>1898</v>
      </c>
      <c r="E71" s="7" t="s">
        <v>285</v>
      </c>
      <c r="F71" s="7" t="s">
        <v>244</v>
      </c>
      <c r="G71" s="7" t="s">
        <v>69</v>
      </c>
      <c r="H71" s="7">
        <f>STOCK[[#This Row],[Precio Final]]</f>
        <v>14</v>
      </c>
      <c r="I71" s="7">
        <f>STOCK[[#This Row],[Precio Venta Ideal (x1.5)]]</f>
        <v>15.386666666666667</v>
      </c>
      <c r="J71" s="8">
        <v>1</v>
      </c>
      <c r="K71" s="8">
        <f>SUMIFS(VENTAS[Cantidad],VENTAS[Código del producto Vendido],STOCK[[#This Row],[Code]])</f>
        <v>1</v>
      </c>
      <c r="L71" s="8">
        <f>STOCK[[#This Row],[Entradas]]-STOCK[[#This Row],[Salidas]]</f>
        <v>0</v>
      </c>
      <c r="M71" s="7">
        <f>STOCK[[#This Row],[Precio Final]]*10%</f>
        <v>1.4000000000000001</v>
      </c>
      <c r="N71" s="7">
        <v>140</v>
      </c>
      <c r="O71" s="7">
        <v>18</v>
      </c>
      <c r="P71" s="7">
        <v>7.7777777777777777</v>
      </c>
      <c r="Q71" s="8">
        <v>135</v>
      </c>
      <c r="R71" s="7">
        <v>8</v>
      </c>
      <c r="S71" s="7">
        <f>STOCK[[#This Row],[Peso (g)]]*STOCK[[#This Row],[Precio Envío Kilogramo (USD)]]/1000</f>
        <v>1.08</v>
      </c>
      <c r="T71" s="12">
        <f>STOCK[[#This Row],[Costo Unitario (USD)]]+STOCK[[#This Row],[Costo Envío (USD)]]+STOCK[[#This Row],[Comisión 10%]]</f>
        <v>10.257777777777777</v>
      </c>
      <c r="U71" s="7">
        <f>STOCK[[#This Row],[Costo total]]*1.5</f>
        <v>15.386666666666667</v>
      </c>
      <c r="V71" s="7">
        <v>14</v>
      </c>
      <c r="W71" s="7">
        <f>STOCK[[#This Row],[Precio Final]]-STOCK[[#This Row],[Costo total]]</f>
        <v>3.7422222222222228</v>
      </c>
      <c r="X71" s="7">
        <f>STOCK[[#This Row],[Ganancia Unitaria]]*STOCK[[#This Row],[Salidas]]</f>
        <v>3.7422222222222228</v>
      </c>
      <c r="Y71" s="7" t="s">
        <v>471</v>
      </c>
      <c r="AA71" s="7">
        <f>STOCK[[#This Row],[Costo total]]*STOCK[[#This Row],[Entradas]]</f>
        <v>10.257777777777777</v>
      </c>
      <c r="AB71" s="7">
        <f>STOCK[[#This Row],[Stock Actual]]*STOCK[[#This Row],[Costo total]]</f>
        <v>0</v>
      </c>
    </row>
    <row r="72" spans="1:28" s="12" customFormat="1" ht="50" customHeight="1" x14ac:dyDescent="0.15">
      <c r="A72" s="12" t="s">
        <v>597</v>
      </c>
      <c r="B72" s="70"/>
      <c r="C72" s="12" t="s">
        <v>4</v>
      </c>
      <c r="D72" s="12" t="s">
        <v>1898</v>
      </c>
      <c r="E72" s="12" t="s">
        <v>2188</v>
      </c>
      <c r="F72" s="12" t="s">
        <v>2095</v>
      </c>
      <c r="G72" s="12" t="s">
        <v>69</v>
      </c>
      <c r="H72" s="12">
        <f>STOCK[[#This Row],[Precio Final]]</f>
        <v>12</v>
      </c>
      <c r="I72" s="12">
        <f>STOCK[[#This Row],[Precio Venta Ideal (x1.5)]]</f>
        <v>14.786666666666665</v>
      </c>
      <c r="J72" s="87">
        <v>1</v>
      </c>
      <c r="K72" s="87">
        <f>SUMIFS(VENTAS[Cantidad],VENTAS[Código del producto Vendido],STOCK[[#This Row],[Code]])</f>
        <v>1</v>
      </c>
      <c r="L72" s="87">
        <f>STOCK[[#This Row],[Entradas]]-STOCK[[#This Row],[Salidas]]</f>
        <v>0</v>
      </c>
      <c r="M72" s="12">
        <f>STOCK[[#This Row],[Precio Final]]*10%</f>
        <v>1.2000000000000002</v>
      </c>
      <c r="N72" s="12">
        <v>140</v>
      </c>
      <c r="O72" s="12">
        <v>18</v>
      </c>
      <c r="P72" s="12">
        <v>7.7777777777777777</v>
      </c>
      <c r="Q72" s="87">
        <v>110</v>
      </c>
      <c r="R72" s="12">
        <v>8</v>
      </c>
      <c r="S72" s="12">
        <f>STOCK[[#This Row],[Peso (g)]]*STOCK[[#This Row],[Precio Envío Kilogramo (USD)]]/1000</f>
        <v>0.88</v>
      </c>
      <c r="T72" s="12">
        <f>STOCK[[#This Row],[Costo Unitario (USD)]]+STOCK[[#This Row],[Costo Envío (USD)]]+STOCK[[#This Row],[Comisión 10%]]</f>
        <v>9.8577777777777769</v>
      </c>
      <c r="U72" s="12">
        <f>STOCK[[#This Row],[Costo total]]*1.5</f>
        <v>14.786666666666665</v>
      </c>
      <c r="V72" s="12">
        <v>12</v>
      </c>
      <c r="W72" s="12">
        <f>STOCK[[#This Row],[Precio Final]]-STOCK[[#This Row],[Costo total]]</f>
        <v>2.1422222222222231</v>
      </c>
      <c r="X72" s="12">
        <f>STOCK[[#This Row],[Ganancia Unitaria]]*STOCK[[#This Row],[Salidas]]</f>
        <v>2.1422222222222231</v>
      </c>
      <c r="Y72" s="12" t="s">
        <v>471</v>
      </c>
      <c r="AA72" s="12">
        <f>STOCK[[#This Row],[Costo total]]*STOCK[[#This Row],[Entradas]]</f>
        <v>9.8577777777777769</v>
      </c>
      <c r="AB72" s="12">
        <f>STOCK[[#This Row],[Stock Actual]]*STOCK[[#This Row],[Costo total]]</f>
        <v>0</v>
      </c>
    </row>
    <row r="73" spans="1:28" s="7" customFormat="1" ht="50" customHeight="1" x14ac:dyDescent="0.15">
      <c r="A73" s="7" t="s">
        <v>598</v>
      </c>
      <c r="B73" s="70"/>
      <c r="C73" s="7" t="s">
        <v>4</v>
      </c>
      <c r="D73" s="7" t="s">
        <v>1898</v>
      </c>
      <c r="E73" s="7" t="s">
        <v>283</v>
      </c>
      <c r="F73" s="7" t="s">
        <v>1554</v>
      </c>
      <c r="G73" s="7" t="s">
        <v>69</v>
      </c>
      <c r="H73" s="7">
        <f>STOCK[[#This Row],[Precio Final]]</f>
        <v>14</v>
      </c>
      <c r="I73" s="7">
        <f>STOCK[[#This Row],[Precio Venta Ideal (x1.5)]]</f>
        <v>15.446666666666667</v>
      </c>
      <c r="J73" s="8">
        <v>1</v>
      </c>
      <c r="K73" s="8">
        <f>SUMIFS(VENTAS[Cantidad],VENTAS[Código del producto Vendido],STOCK[[#This Row],[Code]])</f>
        <v>1</v>
      </c>
      <c r="L73" s="8">
        <f>STOCK[[#This Row],[Entradas]]-STOCK[[#This Row],[Salidas]]</f>
        <v>0</v>
      </c>
      <c r="M73" s="7">
        <f>STOCK[[#This Row],[Precio Final]]*10%</f>
        <v>1.4000000000000001</v>
      </c>
      <c r="N73" s="7">
        <v>140</v>
      </c>
      <c r="O73" s="7">
        <v>18</v>
      </c>
      <c r="P73" s="7">
        <v>7.7777777777777777</v>
      </c>
      <c r="Q73" s="8">
        <v>140</v>
      </c>
      <c r="R73" s="7">
        <v>8</v>
      </c>
      <c r="S73" s="7">
        <f>STOCK[[#This Row],[Peso (g)]]*STOCK[[#This Row],[Precio Envío Kilogramo (USD)]]/1000</f>
        <v>1.1200000000000001</v>
      </c>
      <c r="T73" s="12">
        <f>STOCK[[#This Row],[Costo Unitario (USD)]]+STOCK[[#This Row],[Costo Envío (USD)]]+STOCK[[#This Row],[Comisión 10%]]</f>
        <v>10.297777777777778</v>
      </c>
      <c r="U73" s="7">
        <f>STOCK[[#This Row],[Costo total]]*1.5</f>
        <v>15.446666666666667</v>
      </c>
      <c r="V73" s="7">
        <v>14</v>
      </c>
      <c r="W73" s="7">
        <f>STOCK[[#This Row],[Precio Final]]-STOCK[[#This Row],[Costo total]]</f>
        <v>3.7022222222222219</v>
      </c>
      <c r="X73" s="7">
        <f>STOCK[[#This Row],[Ganancia Unitaria]]*STOCK[[#This Row],[Salidas]]</f>
        <v>3.7022222222222219</v>
      </c>
      <c r="Y73" s="7" t="s">
        <v>471</v>
      </c>
      <c r="AA73" s="7">
        <f>STOCK[[#This Row],[Costo total]]*STOCK[[#This Row],[Entradas]]</f>
        <v>10.297777777777778</v>
      </c>
      <c r="AB73" s="7">
        <f>STOCK[[#This Row],[Stock Actual]]*STOCK[[#This Row],[Costo total]]</f>
        <v>0</v>
      </c>
    </row>
    <row r="74" spans="1:28" s="12" customFormat="1" ht="50" customHeight="1" x14ac:dyDescent="0.15">
      <c r="A74" s="12" t="s">
        <v>53</v>
      </c>
      <c r="B74" s="70"/>
      <c r="C74" s="12" t="s">
        <v>4</v>
      </c>
      <c r="D74" s="12" t="s">
        <v>1517</v>
      </c>
      <c r="E74" s="12" t="s">
        <v>282</v>
      </c>
      <c r="F74" s="12" t="s">
        <v>244</v>
      </c>
      <c r="G74" s="12" t="s">
        <v>69</v>
      </c>
      <c r="H74" s="12">
        <f>STOCK[[#This Row],[Precio Final]]</f>
        <v>23</v>
      </c>
      <c r="I74" s="12">
        <f>STOCK[[#This Row],[Precio Venta Ideal (x1.5)]]</f>
        <v>23.056666666666668</v>
      </c>
      <c r="J74" s="87">
        <v>1</v>
      </c>
      <c r="K74" s="87">
        <f>SUMIFS(VENTAS[Cantidad],VENTAS[Código del producto Vendido],STOCK[[#This Row],[Code]])</f>
        <v>1</v>
      </c>
      <c r="L74" s="87">
        <f>STOCK[[#This Row],[Entradas]]-STOCK[[#This Row],[Salidas]]</f>
        <v>0</v>
      </c>
      <c r="M74" s="12">
        <f>STOCK[[#This Row],[Precio Final]]*10%</f>
        <v>2.3000000000000003</v>
      </c>
      <c r="N74" s="12">
        <v>200</v>
      </c>
      <c r="O74" s="12">
        <v>18</v>
      </c>
      <c r="P74" s="12">
        <v>11.111111111111111</v>
      </c>
      <c r="Q74" s="87">
        <v>245</v>
      </c>
      <c r="R74" s="12">
        <v>8</v>
      </c>
      <c r="S74" s="12">
        <f>STOCK[[#This Row],[Peso (g)]]*STOCK[[#This Row],[Precio Envío Kilogramo (USD)]]/1000</f>
        <v>1.96</v>
      </c>
      <c r="T74" s="12">
        <f>STOCK[[#This Row],[Costo Unitario (USD)]]+STOCK[[#This Row],[Costo Envío (USD)]]+STOCK[[#This Row],[Comisión 10%]]</f>
        <v>15.371111111111112</v>
      </c>
      <c r="U74" s="12">
        <f>STOCK[[#This Row],[Costo total]]*1.5</f>
        <v>23.056666666666668</v>
      </c>
      <c r="V74" s="12">
        <v>23</v>
      </c>
      <c r="W74" s="12">
        <f>STOCK[[#This Row],[Precio Final]]-STOCK[[#This Row],[Costo total]]</f>
        <v>7.6288888888888877</v>
      </c>
      <c r="X74" s="12">
        <f>STOCK[[#This Row],[Ganancia Unitaria]]*STOCK[[#This Row],[Salidas]]</f>
        <v>7.6288888888888877</v>
      </c>
      <c r="Y74" s="12" t="s">
        <v>471</v>
      </c>
      <c r="AA74" s="12">
        <f>STOCK[[#This Row],[Costo total]]*STOCK[[#This Row],[Entradas]]</f>
        <v>15.371111111111112</v>
      </c>
      <c r="AB74" s="12">
        <f>STOCK[[#This Row],[Stock Actual]]*STOCK[[#This Row],[Costo total]]</f>
        <v>0</v>
      </c>
    </row>
    <row r="75" spans="1:28" s="7" customFormat="1" ht="50" customHeight="1" x14ac:dyDescent="0.15">
      <c r="A75" s="7" t="s">
        <v>599</v>
      </c>
      <c r="B75" s="70"/>
      <c r="C75" s="7" t="s">
        <v>4</v>
      </c>
      <c r="D75" s="7" t="s">
        <v>1517</v>
      </c>
      <c r="E75" s="7" t="s">
        <v>282</v>
      </c>
      <c r="F75" s="7" t="s">
        <v>241</v>
      </c>
      <c r="G75" s="7" t="s">
        <v>69</v>
      </c>
      <c r="H75" s="7">
        <f>STOCK[[#This Row],[Precio Final]]</f>
        <v>23</v>
      </c>
      <c r="I75" s="7">
        <f>STOCK[[#This Row],[Precio Venta Ideal (x1.5)]]</f>
        <v>23.176666666666666</v>
      </c>
      <c r="J75" s="8">
        <v>1</v>
      </c>
      <c r="K75" s="8">
        <f>SUMIFS(VENTAS[Cantidad],VENTAS[Código del producto Vendido],STOCK[[#This Row],[Code]])</f>
        <v>1</v>
      </c>
      <c r="L75" s="8">
        <f>STOCK[[#This Row],[Entradas]]-STOCK[[#This Row],[Salidas]]</f>
        <v>0</v>
      </c>
      <c r="M75" s="7">
        <f>STOCK[[#This Row],[Precio Final]]*10%</f>
        <v>2.3000000000000003</v>
      </c>
      <c r="N75" s="7">
        <v>200</v>
      </c>
      <c r="O75" s="7">
        <v>18</v>
      </c>
      <c r="P75" s="7">
        <v>11.111111111111111</v>
      </c>
      <c r="Q75" s="8">
        <v>255</v>
      </c>
      <c r="R75" s="7">
        <v>8</v>
      </c>
      <c r="S75" s="7">
        <f>STOCK[[#This Row],[Peso (g)]]*STOCK[[#This Row],[Precio Envío Kilogramo (USD)]]/1000</f>
        <v>2.04</v>
      </c>
      <c r="T75" s="12">
        <f>STOCK[[#This Row],[Costo Unitario (USD)]]+STOCK[[#This Row],[Costo Envío (USD)]]+STOCK[[#This Row],[Comisión 10%]]</f>
        <v>15.451111111111111</v>
      </c>
      <c r="U75" s="7">
        <f>STOCK[[#This Row],[Costo total]]*1.5</f>
        <v>23.176666666666666</v>
      </c>
      <c r="V75" s="7">
        <v>23</v>
      </c>
      <c r="W75" s="7">
        <f>STOCK[[#This Row],[Precio Final]]-STOCK[[#This Row],[Costo total]]</f>
        <v>7.5488888888888894</v>
      </c>
      <c r="X75" s="7">
        <f>STOCK[[#This Row],[Ganancia Unitaria]]*STOCK[[#This Row],[Salidas]]</f>
        <v>7.5488888888888894</v>
      </c>
      <c r="Y75" s="7" t="s">
        <v>471</v>
      </c>
      <c r="AA75" s="7">
        <f>STOCK[[#This Row],[Costo total]]*STOCK[[#This Row],[Entradas]]</f>
        <v>15.451111111111111</v>
      </c>
      <c r="AB75" s="7">
        <f>STOCK[[#This Row],[Stock Actual]]*STOCK[[#This Row],[Costo total]]</f>
        <v>0</v>
      </c>
    </row>
    <row r="76" spans="1:28" s="12" customFormat="1" ht="50" customHeight="1" x14ac:dyDescent="0.15">
      <c r="A76" s="12" t="s">
        <v>600</v>
      </c>
      <c r="B76" s="70"/>
      <c r="C76" s="12" t="s">
        <v>4</v>
      </c>
      <c r="D76" s="12" t="s">
        <v>1517</v>
      </c>
      <c r="E76" s="12" t="s">
        <v>282</v>
      </c>
      <c r="F76" s="12" t="s">
        <v>243</v>
      </c>
      <c r="G76" s="12" t="s">
        <v>69</v>
      </c>
      <c r="H76" s="12">
        <f>STOCK[[#This Row],[Precio Final]]</f>
        <v>23</v>
      </c>
      <c r="I76" s="12">
        <f>STOCK[[#This Row],[Precio Venta Ideal (x1.5)]]</f>
        <v>23.176666666666666</v>
      </c>
      <c r="J76" s="87">
        <v>1</v>
      </c>
      <c r="K76" s="87">
        <f>SUMIFS(VENTAS[Cantidad],VENTAS[Código del producto Vendido],STOCK[[#This Row],[Code]])</f>
        <v>1</v>
      </c>
      <c r="L76" s="87">
        <f>STOCK[[#This Row],[Entradas]]-STOCK[[#This Row],[Salidas]]</f>
        <v>0</v>
      </c>
      <c r="M76" s="12">
        <f>STOCK[[#This Row],[Precio Final]]*10%</f>
        <v>2.3000000000000003</v>
      </c>
      <c r="N76" s="12">
        <v>200</v>
      </c>
      <c r="O76" s="12">
        <v>18</v>
      </c>
      <c r="P76" s="12">
        <v>11.111111111111111</v>
      </c>
      <c r="Q76" s="87">
        <v>255</v>
      </c>
      <c r="R76" s="12">
        <v>8</v>
      </c>
      <c r="S76" s="12">
        <f>STOCK[[#This Row],[Peso (g)]]*STOCK[[#This Row],[Precio Envío Kilogramo (USD)]]/1000</f>
        <v>2.04</v>
      </c>
      <c r="T76" s="12">
        <f>STOCK[[#This Row],[Costo Unitario (USD)]]+STOCK[[#This Row],[Costo Envío (USD)]]+STOCK[[#This Row],[Comisión 10%]]</f>
        <v>15.451111111111111</v>
      </c>
      <c r="U76" s="12">
        <f>STOCK[[#This Row],[Costo total]]*1.5</f>
        <v>23.176666666666666</v>
      </c>
      <c r="V76" s="12">
        <v>23</v>
      </c>
      <c r="W76" s="12">
        <f>STOCK[[#This Row],[Precio Final]]-STOCK[[#This Row],[Costo total]]</f>
        <v>7.5488888888888894</v>
      </c>
      <c r="X76" s="12">
        <f>STOCK[[#This Row],[Ganancia Unitaria]]*STOCK[[#This Row],[Salidas]]</f>
        <v>7.5488888888888894</v>
      </c>
      <c r="Y76" s="12" t="s">
        <v>471</v>
      </c>
      <c r="AA76" s="12">
        <f>STOCK[[#This Row],[Costo total]]*STOCK[[#This Row],[Entradas]]</f>
        <v>15.451111111111111</v>
      </c>
      <c r="AB76" s="12">
        <f>STOCK[[#This Row],[Stock Actual]]*STOCK[[#This Row],[Costo total]]</f>
        <v>0</v>
      </c>
    </row>
    <row r="77" spans="1:28" s="7" customFormat="1" ht="50" customHeight="1" x14ac:dyDescent="0.15">
      <c r="A77" s="7" t="s">
        <v>601</v>
      </c>
      <c r="B77" s="70"/>
      <c r="C77" s="7" t="s">
        <v>4</v>
      </c>
      <c r="D77" s="7" t="s">
        <v>2194</v>
      </c>
      <c r="E77" s="7" t="s">
        <v>1573</v>
      </c>
      <c r="F77" s="7" t="s">
        <v>243</v>
      </c>
      <c r="G77" s="7" t="s">
        <v>69</v>
      </c>
      <c r="H77" s="7">
        <f>STOCK[[#This Row],[Precio Final]]</f>
        <v>12</v>
      </c>
      <c r="I77" s="7">
        <f>STOCK[[#This Row],[Precio Venta Ideal (x1.5)]]</f>
        <v>12.530000000000001</v>
      </c>
      <c r="J77" s="8">
        <v>1</v>
      </c>
      <c r="K77" s="8">
        <f>SUMIFS(VENTAS[Cantidad],VENTAS[Código del producto Vendido],STOCK[[#This Row],[Code]])</f>
        <v>0</v>
      </c>
      <c r="L77" s="8">
        <f>STOCK[[#This Row],[Entradas]]-STOCK[[#This Row],[Salidas]]</f>
        <v>1</v>
      </c>
      <c r="M77" s="7">
        <f>STOCK[[#This Row],[Precio Final]]*10%</f>
        <v>1.2000000000000002</v>
      </c>
      <c r="N77" s="7">
        <v>105</v>
      </c>
      <c r="O77" s="7">
        <v>18</v>
      </c>
      <c r="P77" s="7">
        <v>5.833333333333333</v>
      </c>
      <c r="Q77" s="8">
        <v>165</v>
      </c>
      <c r="R77" s="7">
        <v>8</v>
      </c>
      <c r="S77" s="7">
        <f>STOCK[[#This Row],[Peso (g)]]*STOCK[[#This Row],[Precio Envío Kilogramo (USD)]]/1000</f>
        <v>1.32</v>
      </c>
      <c r="T77" s="12">
        <f>STOCK[[#This Row],[Costo Unitario (USD)]]+STOCK[[#This Row],[Costo Envío (USD)]]+STOCK[[#This Row],[Comisión 10%]]</f>
        <v>8.3533333333333335</v>
      </c>
      <c r="U77" s="7">
        <f>STOCK[[#This Row],[Costo total]]*1.5</f>
        <v>12.530000000000001</v>
      </c>
      <c r="V77" s="7">
        <v>12</v>
      </c>
      <c r="W77" s="7">
        <f>STOCK[[#This Row],[Precio Final]]-STOCK[[#This Row],[Costo total]]</f>
        <v>3.6466666666666665</v>
      </c>
      <c r="X77" s="7">
        <f>STOCK[[#This Row],[Ganancia Unitaria]]*STOCK[[#This Row],[Salidas]]</f>
        <v>0</v>
      </c>
      <c r="Y77" s="7" t="s">
        <v>471</v>
      </c>
      <c r="AA77" s="7">
        <f>STOCK[[#This Row],[Costo total]]*STOCK[[#This Row],[Entradas]]</f>
        <v>8.3533333333333335</v>
      </c>
      <c r="AB77" s="7">
        <f>STOCK[[#This Row],[Stock Actual]]*STOCK[[#This Row],[Costo total]]</f>
        <v>8.3533333333333335</v>
      </c>
    </row>
    <row r="78" spans="1:28" s="12" customFormat="1" ht="50" customHeight="1" x14ac:dyDescent="0.15">
      <c r="A78" s="12" t="s">
        <v>602</v>
      </c>
      <c r="B78" s="70"/>
      <c r="C78" s="12" t="s">
        <v>4</v>
      </c>
      <c r="D78" s="12" t="s">
        <v>1789</v>
      </c>
      <c r="E78" s="12" t="s">
        <v>1573</v>
      </c>
      <c r="F78" s="12" t="s">
        <v>244</v>
      </c>
      <c r="G78" s="12" t="s">
        <v>69</v>
      </c>
      <c r="H78" s="12">
        <f>STOCK[[#This Row],[Precio Final]]</f>
        <v>12</v>
      </c>
      <c r="I78" s="12">
        <f>STOCK[[#This Row],[Precio Venta Ideal (x1.5)]]</f>
        <v>12.709999999999999</v>
      </c>
      <c r="J78" s="87">
        <v>1</v>
      </c>
      <c r="K78" s="87">
        <f>SUMIFS(VENTAS[Cantidad],VENTAS[Código del producto Vendido],STOCK[[#This Row],[Code]])</f>
        <v>0</v>
      </c>
      <c r="L78" s="87">
        <f>STOCK[[#This Row],[Entradas]]-STOCK[[#This Row],[Salidas]]</f>
        <v>1</v>
      </c>
      <c r="M78" s="12">
        <f>STOCK[[#This Row],[Precio Final]]*10%</f>
        <v>1.2000000000000002</v>
      </c>
      <c r="N78" s="12">
        <v>105</v>
      </c>
      <c r="O78" s="12">
        <v>18</v>
      </c>
      <c r="P78" s="12">
        <v>5.833333333333333</v>
      </c>
      <c r="Q78" s="87">
        <v>180</v>
      </c>
      <c r="R78" s="12">
        <v>8</v>
      </c>
      <c r="S78" s="12">
        <f>STOCK[[#This Row],[Peso (g)]]*STOCK[[#This Row],[Precio Envío Kilogramo (USD)]]/1000</f>
        <v>1.44</v>
      </c>
      <c r="T78" s="12">
        <f>STOCK[[#This Row],[Costo Unitario (USD)]]+STOCK[[#This Row],[Costo Envío (USD)]]+STOCK[[#This Row],[Comisión 10%]]</f>
        <v>8.4733333333333327</v>
      </c>
      <c r="U78" s="12">
        <f>STOCK[[#This Row],[Costo total]]*1.5</f>
        <v>12.709999999999999</v>
      </c>
      <c r="V78" s="12">
        <v>12</v>
      </c>
      <c r="W78" s="12">
        <f>STOCK[[#This Row],[Precio Final]]-STOCK[[#This Row],[Costo total]]</f>
        <v>3.5266666666666673</v>
      </c>
      <c r="X78" s="12">
        <f>STOCK[[#This Row],[Ganancia Unitaria]]*STOCK[[#This Row],[Salidas]]</f>
        <v>0</v>
      </c>
      <c r="Y78" s="12" t="s">
        <v>471</v>
      </c>
      <c r="AA78" s="12">
        <f>STOCK[[#This Row],[Costo total]]*STOCK[[#This Row],[Entradas]]</f>
        <v>8.4733333333333327</v>
      </c>
      <c r="AB78" s="12">
        <f>STOCK[[#This Row],[Stock Actual]]*STOCK[[#This Row],[Costo total]]</f>
        <v>8.4733333333333327</v>
      </c>
    </row>
    <row r="79" spans="1:28" s="7" customFormat="1" ht="50" customHeight="1" x14ac:dyDescent="0.15">
      <c r="A79" s="7" t="s">
        <v>50</v>
      </c>
      <c r="B79" s="70"/>
      <c r="C79" s="7" t="s">
        <v>4</v>
      </c>
      <c r="D79" s="7" t="s">
        <v>26</v>
      </c>
      <c r="E79" s="7" t="s">
        <v>304</v>
      </c>
      <c r="F79" s="7" t="s">
        <v>241</v>
      </c>
      <c r="G79" s="7" t="s">
        <v>69</v>
      </c>
      <c r="H79" s="7">
        <f>STOCK[[#This Row],[Precio Final]]</f>
        <v>16</v>
      </c>
      <c r="I79" s="7">
        <f>STOCK[[#This Row],[Precio Venta Ideal (x1.5)]]</f>
        <v>13.96</v>
      </c>
      <c r="J79" s="8">
        <v>1</v>
      </c>
      <c r="K79" s="8">
        <f>SUMIFS(VENTAS[Cantidad],VENTAS[Código del producto Vendido],STOCK[[#This Row],[Code]])</f>
        <v>1</v>
      </c>
      <c r="L79" s="8">
        <f>STOCK[[#This Row],[Entradas]]-STOCK[[#This Row],[Salidas]]</f>
        <v>0</v>
      </c>
      <c r="M79" s="7">
        <f>STOCK[[#This Row],[Precio Final]]*10%</f>
        <v>1.6</v>
      </c>
      <c r="N79" s="7">
        <v>120</v>
      </c>
      <c r="O79" s="7">
        <v>18</v>
      </c>
      <c r="P79" s="7">
        <v>6.666666666666667</v>
      </c>
      <c r="Q79" s="8">
        <v>130</v>
      </c>
      <c r="R79" s="7">
        <v>8</v>
      </c>
      <c r="S79" s="7">
        <f>STOCK[[#This Row],[Peso (g)]]*STOCK[[#This Row],[Precio Envío Kilogramo (USD)]]/1000</f>
        <v>1.04</v>
      </c>
      <c r="T79" s="12">
        <f>STOCK[[#This Row],[Costo Unitario (USD)]]+STOCK[[#This Row],[Costo Envío (USD)]]+STOCK[[#This Row],[Comisión 10%]]</f>
        <v>9.3066666666666666</v>
      </c>
      <c r="U79" s="7">
        <f>STOCK[[#This Row],[Costo total]]*1.5</f>
        <v>13.96</v>
      </c>
      <c r="V79" s="7">
        <v>16</v>
      </c>
      <c r="W79" s="7">
        <f>STOCK[[#This Row],[Precio Final]]-STOCK[[#This Row],[Costo total]]</f>
        <v>6.6933333333333334</v>
      </c>
      <c r="X79" s="7">
        <f>STOCK[[#This Row],[Ganancia Unitaria]]*STOCK[[#This Row],[Salidas]]</f>
        <v>6.6933333333333334</v>
      </c>
      <c r="Y79" s="7" t="s">
        <v>471</v>
      </c>
      <c r="AA79" s="7">
        <f>STOCK[[#This Row],[Costo total]]*STOCK[[#This Row],[Entradas]]</f>
        <v>9.3066666666666666</v>
      </c>
      <c r="AB79" s="7">
        <f>STOCK[[#This Row],[Stock Actual]]*STOCK[[#This Row],[Costo total]]</f>
        <v>0</v>
      </c>
    </row>
    <row r="80" spans="1:28" s="12" customFormat="1" ht="50" customHeight="1" x14ac:dyDescent="0.15">
      <c r="A80" s="12" t="s">
        <v>603</v>
      </c>
      <c r="B80" s="70"/>
      <c r="C80" s="12" t="s">
        <v>4</v>
      </c>
      <c r="D80" s="12" t="s">
        <v>2195</v>
      </c>
      <c r="E80" s="12" t="s">
        <v>2102</v>
      </c>
      <c r="F80" s="12" t="s">
        <v>2082</v>
      </c>
      <c r="G80" s="12" t="s">
        <v>69</v>
      </c>
      <c r="H80" s="12">
        <f>STOCK[[#This Row],[Precio Final]]</f>
        <v>18</v>
      </c>
      <c r="I80" s="12">
        <f>STOCK[[#This Row],[Precio Venta Ideal (x1.5)]]</f>
        <v>21.473333333333333</v>
      </c>
      <c r="J80" s="87">
        <v>1</v>
      </c>
      <c r="K80" s="87">
        <f>SUMIFS(VENTAS[Cantidad],VENTAS[Código del producto Vendido],STOCK[[#This Row],[Code]])</f>
        <v>1</v>
      </c>
      <c r="L80" s="87">
        <f>STOCK[[#This Row],[Entradas]]-STOCK[[#This Row],[Salidas]]</f>
        <v>0</v>
      </c>
      <c r="M80" s="12">
        <f>STOCK[[#This Row],[Precio Final]]*10%</f>
        <v>1.8</v>
      </c>
      <c r="N80" s="12">
        <v>190</v>
      </c>
      <c r="O80" s="12">
        <v>18</v>
      </c>
      <c r="P80" s="12">
        <v>10.555555555555555</v>
      </c>
      <c r="Q80" s="87">
        <v>245</v>
      </c>
      <c r="R80" s="12">
        <v>8</v>
      </c>
      <c r="S80" s="12">
        <f>STOCK[[#This Row],[Peso (g)]]*STOCK[[#This Row],[Precio Envío Kilogramo (USD)]]/1000</f>
        <v>1.96</v>
      </c>
      <c r="T80" s="12">
        <f>STOCK[[#This Row],[Costo Unitario (USD)]]+STOCK[[#This Row],[Costo Envío (USD)]]+STOCK[[#This Row],[Comisión 10%]]</f>
        <v>14.315555555555555</v>
      </c>
      <c r="U80" s="12">
        <f>STOCK[[#This Row],[Costo total]]*1.5</f>
        <v>21.473333333333333</v>
      </c>
      <c r="V80" s="12">
        <v>18</v>
      </c>
      <c r="W80" s="12">
        <f>STOCK[[#This Row],[Precio Final]]-STOCK[[#This Row],[Costo total]]</f>
        <v>3.6844444444444449</v>
      </c>
      <c r="X80" s="12">
        <f>STOCK[[#This Row],[Ganancia Unitaria]]*STOCK[[#This Row],[Salidas]]</f>
        <v>3.6844444444444449</v>
      </c>
      <c r="Y80" s="12" t="s">
        <v>471</v>
      </c>
      <c r="AA80" s="12">
        <f>STOCK[[#This Row],[Costo total]]*STOCK[[#This Row],[Entradas]]</f>
        <v>14.315555555555555</v>
      </c>
      <c r="AB80" s="12">
        <f>STOCK[[#This Row],[Stock Actual]]*STOCK[[#This Row],[Costo total]]</f>
        <v>0</v>
      </c>
    </row>
    <row r="81" spans="1:29" s="7" customFormat="1" ht="50" customHeight="1" x14ac:dyDescent="0.15">
      <c r="A81" s="7" t="s">
        <v>604</v>
      </c>
      <c r="B81" s="70"/>
      <c r="C81" s="7" t="s">
        <v>4</v>
      </c>
      <c r="D81" s="7" t="s">
        <v>26</v>
      </c>
      <c r="E81" s="7" t="s">
        <v>281</v>
      </c>
      <c r="F81" s="7" t="s">
        <v>243</v>
      </c>
      <c r="G81" s="7" t="s">
        <v>69</v>
      </c>
      <c r="H81" s="7">
        <f>STOCK[[#This Row],[Precio Final]]</f>
        <v>20</v>
      </c>
      <c r="I81" s="7">
        <f>STOCK[[#This Row],[Precio Venta Ideal (x1.5)]]</f>
        <v>22.313333333333333</v>
      </c>
      <c r="J81" s="8">
        <v>1</v>
      </c>
      <c r="K81" s="8">
        <f>SUMIFS(VENTAS[Cantidad],VENTAS[Código del producto Vendido],STOCK[[#This Row],[Code]])</f>
        <v>1</v>
      </c>
      <c r="L81" s="8">
        <f>STOCK[[#This Row],[Entradas]]-STOCK[[#This Row],[Salidas]]</f>
        <v>0</v>
      </c>
      <c r="M81" s="7">
        <f>STOCK[[#This Row],[Precio Final]]*10%</f>
        <v>2</v>
      </c>
      <c r="N81" s="7">
        <v>190</v>
      </c>
      <c r="O81" s="7">
        <v>18</v>
      </c>
      <c r="P81" s="7">
        <v>10.555555555555555</v>
      </c>
      <c r="Q81" s="8">
        <v>290</v>
      </c>
      <c r="R81" s="7">
        <v>8</v>
      </c>
      <c r="S81" s="7">
        <f>STOCK[[#This Row],[Peso (g)]]*STOCK[[#This Row],[Precio Envío Kilogramo (USD)]]/1000</f>
        <v>2.3199999999999998</v>
      </c>
      <c r="T81" s="12">
        <f>STOCK[[#This Row],[Costo Unitario (USD)]]+STOCK[[#This Row],[Costo Envío (USD)]]+STOCK[[#This Row],[Comisión 10%]]</f>
        <v>14.875555555555556</v>
      </c>
      <c r="U81" s="7">
        <f>STOCK[[#This Row],[Costo total]]*1.5</f>
        <v>22.313333333333333</v>
      </c>
      <c r="V81" s="7">
        <v>20</v>
      </c>
      <c r="W81" s="7">
        <f>STOCK[[#This Row],[Precio Final]]-STOCK[[#This Row],[Costo total]]</f>
        <v>5.1244444444444444</v>
      </c>
      <c r="X81" s="7">
        <f>STOCK[[#This Row],[Ganancia Unitaria]]*STOCK[[#This Row],[Salidas]]</f>
        <v>5.1244444444444444</v>
      </c>
      <c r="Y81" s="7" t="s">
        <v>471</v>
      </c>
      <c r="AA81" s="7">
        <f>STOCK[[#This Row],[Costo total]]*STOCK[[#This Row],[Entradas]]</f>
        <v>14.875555555555556</v>
      </c>
      <c r="AB81" s="7">
        <f>STOCK[[#This Row],[Stock Actual]]*STOCK[[#This Row],[Costo total]]</f>
        <v>0</v>
      </c>
    </row>
    <row r="82" spans="1:29" s="12" customFormat="1" ht="50" customHeight="1" x14ac:dyDescent="0.15">
      <c r="A82" s="12" t="s">
        <v>605</v>
      </c>
      <c r="B82" s="70"/>
      <c r="C82" s="12" t="s">
        <v>4</v>
      </c>
      <c r="D82" s="12" t="s">
        <v>26</v>
      </c>
      <c r="E82" s="12" t="s">
        <v>2121</v>
      </c>
      <c r="F82" s="12" t="s">
        <v>2071</v>
      </c>
      <c r="G82" s="12" t="s">
        <v>69</v>
      </c>
      <c r="H82" s="12">
        <f>STOCK[[#This Row],[Precio Final]]</f>
        <v>25</v>
      </c>
      <c r="I82" s="12">
        <f>STOCK[[#This Row],[Precio Venta Ideal (x1.5)]]</f>
        <v>25.5</v>
      </c>
      <c r="J82" s="87">
        <v>1</v>
      </c>
      <c r="K82" s="87">
        <f>SUMIFS(VENTAS[Cantidad],VENTAS[Código del producto Vendido],STOCK[[#This Row],[Code]])</f>
        <v>1</v>
      </c>
      <c r="L82" s="87">
        <f>STOCK[[#This Row],[Entradas]]-STOCK[[#This Row],[Salidas]]</f>
        <v>0</v>
      </c>
      <c r="M82" s="12">
        <f>STOCK[[#This Row],[Precio Final]]*10%</f>
        <v>2.5</v>
      </c>
      <c r="N82" s="12">
        <v>225</v>
      </c>
      <c r="O82" s="12">
        <v>18</v>
      </c>
      <c r="P82" s="12">
        <v>12.5</v>
      </c>
      <c r="Q82" s="87">
        <v>250</v>
      </c>
      <c r="R82" s="12">
        <v>8</v>
      </c>
      <c r="S82" s="12">
        <f>STOCK[[#This Row],[Peso (g)]]*STOCK[[#This Row],[Precio Envío Kilogramo (USD)]]/1000</f>
        <v>2</v>
      </c>
      <c r="T82" s="12">
        <f>STOCK[[#This Row],[Costo Unitario (USD)]]+STOCK[[#This Row],[Costo Envío (USD)]]+STOCK[[#This Row],[Comisión 10%]]</f>
        <v>17</v>
      </c>
      <c r="U82" s="12">
        <f>STOCK[[#This Row],[Costo total]]*1.5</f>
        <v>25.5</v>
      </c>
      <c r="V82" s="12">
        <v>25</v>
      </c>
      <c r="W82" s="12">
        <f>STOCK[[#This Row],[Precio Final]]-STOCK[[#This Row],[Costo total]]</f>
        <v>8</v>
      </c>
      <c r="X82" s="12">
        <f>STOCK[[#This Row],[Ganancia Unitaria]]*STOCK[[#This Row],[Salidas]]</f>
        <v>8</v>
      </c>
      <c r="Y82" s="12" t="s">
        <v>471</v>
      </c>
      <c r="AA82" s="12">
        <f>STOCK[[#This Row],[Costo total]]*STOCK[[#This Row],[Entradas]]</f>
        <v>17</v>
      </c>
      <c r="AB82" s="12">
        <f>STOCK[[#This Row],[Stock Actual]]*STOCK[[#This Row],[Costo total]]</f>
        <v>0</v>
      </c>
    </row>
    <row r="83" spans="1:29" s="7" customFormat="1" ht="50" customHeight="1" x14ac:dyDescent="0.15">
      <c r="A83" s="7" t="s">
        <v>606</v>
      </c>
      <c r="B83" s="70"/>
      <c r="C83" s="7" t="s">
        <v>4</v>
      </c>
      <c r="D83" s="7" t="s">
        <v>26</v>
      </c>
      <c r="E83" s="7" t="s">
        <v>2121</v>
      </c>
      <c r="F83" s="7" t="s">
        <v>2091</v>
      </c>
      <c r="G83" s="7" t="s">
        <v>69</v>
      </c>
      <c r="H83" s="7">
        <f>STOCK[[#This Row],[Precio Final]]</f>
        <v>25</v>
      </c>
      <c r="I83" s="7">
        <f>STOCK[[#This Row],[Precio Venta Ideal (x1.5)]]</f>
        <v>24.840000000000003</v>
      </c>
      <c r="J83" s="8">
        <v>1</v>
      </c>
      <c r="K83" s="8">
        <f>SUMIFS(VENTAS[Cantidad],VENTAS[Código del producto Vendido],STOCK[[#This Row],[Code]])</f>
        <v>1</v>
      </c>
      <c r="L83" s="8">
        <f>STOCK[[#This Row],[Entradas]]-STOCK[[#This Row],[Salidas]]</f>
        <v>0</v>
      </c>
      <c r="M83" s="7">
        <f>STOCK[[#This Row],[Precio Final]]*10%</f>
        <v>2.5</v>
      </c>
      <c r="N83" s="7">
        <v>225</v>
      </c>
      <c r="O83" s="7">
        <v>18</v>
      </c>
      <c r="P83" s="7">
        <v>12.5</v>
      </c>
      <c r="Q83" s="8">
        <v>195</v>
      </c>
      <c r="R83" s="7">
        <v>8</v>
      </c>
      <c r="S83" s="7">
        <f>STOCK[[#This Row],[Peso (g)]]*STOCK[[#This Row],[Precio Envío Kilogramo (USD)]]/1000</f>
        <v>1.56</v>
      </c>
      <c r="T83" s="12">
        <f>STOCK[[#This Row],[Costo Unitario (USD)]]+STOCK[[#This Row],[Costo Envío (USD)]]+STOCK[[#This Row],[Comisión 10%]]</f>
        <v>16.560000000000002</v>
      </c>
      <c r="U83" s="7">
        <f>STOCK[[#This Row],[Costo total]]*1.5</f>
        <v>24.840000000000003</v>
      </c>
      <c r="V83" s="7">
        <v>25</v>
      </c>
      <c r="W83" s="7">
        <f>STOCK[[#This Row],[Precio Final]]-STOCK[[#This Row],[Costo total]]</f>
        <v>8.4399999999999977</v>
      </c>
      <c r="X83" s="7">
        <f>STOCK[[#This Row],[Ganancia Unitaria]]*STOCK[[#This Row],[Salidas]]</f>
        <v>8.4399999999999977</v>
      </c>
      <c r="Y83" s="7" t="s">
        <v>471</v>
      </c>
      <c r="AA83" s="7">
        <f>STOCK[[#This Row],[Costo total]]*STOCK[[#This Row],[Entradas]]</f>
        <v>16.560000000000002</v>
      </c>
      <c r="AB83" s="7">
        <f>STOCK[[#This Row],[Stock Actual]]*STOCK[[#This Row],[Costo total]]</f>
        <v>0</v>
      </c>
    </row>
    <row r="84" spans="1:29" s="12" customFormat="1" ht="50" customHeight="1" x14ac:dyDescent="0.15">
      <c r="A84" s="12" t="s">
        <v>607</v>
      </c>
      <c r="B84" s="70"/>
      <c r="C84" s="12" t="s">
        <v>4</v>
      </c>
      <c r="D84" s="12" t="s">
        <v>1780</v>
      </c>
      <c r="E84" s="12" t="s">
        <v>1579</v>
      </c>
      <c r="F84" s="12" t="s">
        <v>244</v>
      </c>
      <c r="G84" s="12" t="s">
        <v>69</v>
      </c>
      <c r="H84" s="12">
        <f>STOCK[[#This Row],[Precio Final]]</f>
        <v>25</v>
      </c>
      <c r="I84" s="12">
        <f>STOCK[[#This Row],[Precio Venta Ideal (x1.5)]]</f>
        <v>25.259999999999998</v>
      </c>
      <c r="J84" s="87">
        <v>1</v>
      </c>
      <c r="K84" s="87">
        <f>SUMIFS(VENTAS[Cantidad],VENTAS[Código del producto Vendido],STOCK[[#This Row],[Code]])</f>
        <v>1</v>
      </c>
      <c r="L84" s="87">
        <f>STOCK[[#This Row],[Entradas]]-STOCK[[#This Row],[Salidas]]</f>
        <v>0</v>
      </c>
      <c r="M84" s="12">
        <f>STOCK[[#This Row],[Precio Final]]*10%</f>
        <v>2.5</v>
      </c>
      <c r="N84" s="12">
        <v>225</v>
      </c>
      <c r="O84" s="12">
        <v>18</v>
      </c>
      <c r="P84" s="12">
        <v>12.5</v>
      </c>
      <c r="Q84" s="87">
        <v>230</v>
      </c>
      <c r="R84" s="12">
        <v>8</v>
      </c>
      <c r="S84" s="12">
        <f>STOCK[[#This Row],[Peso (g)]]*STOCK[[#This Row],[Precio Envío Kilogramo (USD)]]/1000</f>
        <v>1.84</v>
      </c>
      <c r="T84" s="12">
        <f>STOCK[[#This Row],[Costo Unitario (USD)]]+STOCK[[#This Row],[Costo Envío (USD)]]+STOCK[[#This Row],[Comisión 10%]]</f>
        <v>16.84</v>
      </c>
      <c r="U84" s="12">
        <f>STOCK[[#This Row],[Costo total]]*1.5</f>
        <v>25.259999999999998</v>
      </c>
      <c r="V84" s="12">
        <v>25</v>
      </c>
      <c r="W84" s="12">
        <f>STOCK[[#This Row],[Precio Final]]-STOCK[[#This Row],[Costo total]]</f>
        <v>8.16</v>
      </c>
      <c r="X84" s="12">
        <f>STOCK[[#This Row],[Ganancia Unitaria]]*STOCK[[#This Row],[Salidas]]</f>
        <v>8.16</v>
      </c>
      <c r="Y84" s="12" t="s">
        <v>471</v>
      </c>
      <c r="AA84" s="12">
        <f>STOCK[[#This Row],[Costo total]]*STOCK[[#This Row],[Entradas]]</f>
        <v>16.84</v>
      </c>
      <c r="AB84" s="12">
        <f>STOCK[[#This Row],[Stock Actual]]*STOCK[[#This Row],[Costo total]]</f>
        <v>0</v>
      </c>
    </row>
    <row r="85" spans="1:29" s="7" customFormat="1" ht="50" customHeight="1" x14ac:dyDescent="0.15">
      <c r="A85" s="7" t="s">
        <v>608</v>
      </c>
      <c r="B85" s="70"/>
      <c r="C85" s="7" t="s">
        <v>4</v>
      </c>
      <c r="D85" s="7" t="s">
        <v>26</v>
      </c>
      <c r="E85" s="7" t="s">
        <v>2099</v>
      </c>
      <c r="F85" s="7" t="s">
        <v>243</v>
      </c>
      <c r="G85" s="7" t="s">
        <v>69</v>
      </c>
      <c r="H85" s="7">
        <f>STOCK[[#This Row],[Precio Final]]</f>
        <v>30</v>
      </c>
      <c r="I85" s="7">
        <f>STOCK[[#This Row],[Precio Venta Ideal (x1.5)]]</f>
        <v>31.376666666666669</v>
      </c>
      <c r="J85" s="8">
        <v>1</v>
      </c>
      <c r="K85" s="8">
        <f>SUMIFS(VENTAS[Cantidad],VENTAS[Código del producto Vendido],STOCK[[#This Row],[Code]])</f>
        <v>0</v>
      </c>
      <c r="L85" s="8">
        <f>STOCK[[#This Row],[Entradas]]-STOCK[[#This Row],[Salidas]]</f>
        <v>1</v>
      </c>
      <c r="M85" s="7">
        <f>STOCK[[#This Row],[Precio Final]]*10%</f>
        <v>3</v>
      </c>
      <c r="N85" s="7">
        <v>275</v>
      </c>
      <c r="O85" s="7">
        <v>18</v>
      </c>
      <c r="P85" s="7">
        <v>15.277777777777779</v>
      </c>
      <c r="Q85" s="8">
        <v>330</v>
      </c>
      <c r="R85" s="7">
        <v>8</v>
      </c>
      <c r="S85" s="7">
        <f>STOCK[[#This Row],[Peso (g)]]*STOCK[[#This Row],[Precio Envío Kilogramo (USD)]]/1000</f>
        <v>2.64</v>
      </c>
      <c r="T85" s="12">
        <f>STOCK[[#This Row],[Costo Unitario (USD)]]+STOCK[[#This Row],[Costo Envío (USD)]]+STOCK[[#This Row],[Comisión 10%]]</f>
        <v>20.917777777777779</v>
      </c>
      <c r="U85" s="7">
        <f>STOCK[[#This Row],[Costo total]]*1.5</f>
        <v>31.376666666666669</v>
      </c>
      <c r="V85" s="7">
        <v>30</v>
      </c>
      <c r="W85" s="7">
        <f>STOCK[[#This Row],[Precio Final]]-STOCK[[#This Row],[Costo total]]</f>
        <v>9.0822222222222209</v>
      </c>
      <c r="X85" s="7">
        <f>STOCK[[#This Row],[Ganancia Unitaria]]*STOCK[[#This Row],[Salidas]]</f>
        <v>0</v>
      </c>
      <c r="Y85" s="7" t="s">
        <v>471</v>
      </c>
      <c r="AA85" s="7">
        <f>STOCK[[#This Row],[Costo total]]*STOCK[[#This Row],[Entradas]]</f>
        <v>20.917777777777779</v>
      </c>
      <c r="AB85" s="7">
        <f>STOCK[[#This Row],[Stock Actual]]*STOCK[[#This Row],[Costo total]]</f>
        <v>20.917777777777779</v>
      </c>
      <c r="AC85" s="7">
        <v>28</v>
      </c>
    </row>
    <row r="86" spans="1:29" s="12" customFormat="1" ht="50" customHeight="1" x14ac:dyDescent="0.15">
      <c r="A86" s="12" t="s">
        <v>609</v>
      </c>
      <c r="B86" s="70"/>
      <c r="C86" s="12" t="s">
        <v>4</v>
      </c>
      <c r="D86" s="12" t="s">
        <v>26</v>
      </c>
      <c r="E86" s="12" t="s">
        <v>2099</v>
      </c>
      <c r="F86" s="12" t="s">
        <v>238</v>
      </c>
      <c r="G86" s="12" t="s">
        <v>69</v>
      </c>
      <c r="H86" s="12">
        <f>STOCK[[#This Row],[Precio Final]]</f>
        <v>30</v>
      </c>
      <c r="I86" s="12">
        <f>STOCK[[#This Row],[Precio Venta Ideal (x1.5)]]</f>
        <v>31.376666666666669</v>
      </c>
      <c r="J86" s="87">
        <v>1</v>
      </c>
      <c r="K86" s="87">
        <f>SUMIFS(VENTAS[Cantidad],VENTAS[Código del producto Vendido],STOCK[[#This Row],[Code]])</f>
        <v>0</v>
      </c>
      <c r="L86" s="87">
        <f>STOCK[[#This Row],[Entradas]]-STOCK[[#This Row],[Salidas]]</f>
        <v>1</v>
      </c>
      <c r="M86" s="12">
        <f>STOCK[[#This Row],[Precio Final]]*10%</f>
        <v>3</v>
      </c>
      <c r="N86" s="12">
        <v>275</v>
      </c>
      <c r="O86" s="12">
        <v>18</v>
      </c>
      <c r="P86" s="12">
        <v>15.277777777777779</v>
      </c>
      <c r="Q86" s="87">
        <v>330</v>
      </c>
      <c r="R86" s="12">
        <v>8</v>
      </c>
      <c r="S86" s="12">
        <f>STOCK[[#This Row],[Peso (g)]]*STOCK[[#This Row],[Precio Envío Kilogramo (USD)]]/1000</f>
        <v>2.64</v>
      </c>
      <c r="T86" s="12">
        <f>STOCK[[#This Row],[Costo Unitario (USD)]]+STOCK[[#This Row],[Costo Envío (USD)]]+STOCK[[#This Row],[Comisión 10%]]</f>
        <v>20.917777777777779</v>
      </c>
      <c r="U86" s="12">
        <f>STOCK[[#This Row],[Costo total]]*1.5</f>
        <v>31.376666666666669</v>
      </c>
      <c r="V86" s="12">
        <v>30</v>
      </c>
      <c r="W86" s="12">
        <f>STOCK[[#This Row],[Precio Final]]-STOCK[[#This Row],[Costo total]]</f>
        <v>9.0822222222222209</v>
      </c>
      <c r="X86" s="12">
        <f>STOCK[[#This Row],[Ganancia Unitaria]]*STOCK[[#This Row],[Salidas]]</f>
        <v>0</v>
      </c>
      <c r="Y86" s="12" t="s">
        <v>471</v>
      </c>
      <c r="AA86" s="12">
        <f>STOCK[[#This Row],[Costo total]]*STOCK[[#This Row],[Entradas]]</f>
        <v>20.917777777777779</v>
      </c>
      <c r="AB86" s="12">
        <f>STOCK[[#This Row],[Stock Actual]]*STOCK[[#This Row],[Costo total]]</f>
        <v>20.917777777777779</v>
      </c>
    </row>
    <row r="87" spans="1:29" s="7" customFormat="1" ht="50" customHeight="1" x14ac:dyDescent="0.15">
      <c r="A87" s="7" t="s">
        <v>610</v>
      </c>
      <c r="B87" s="70"/>
      <c r="C87" s="7" t="s">
        <v>4</v>
      </c>
      <c r="D87" s="7" t="s">
        <v>1898</v>
      </c>
      <c r="E87" s="7" t="s">
        <v>280</v>
      </c>
      <c r="F87" s="7" t="s">
        <v>243</v>
      </c>
      <c r="G87" s="7" t="s">
        <v>69</v>
      </c>
      <c r="H87" s="7">
        <f>STOCK[[#This Row],[Precio Final]]</f>
        <v>14</v>
      </c>
      <c r="I87" s="7">
        <f>STOCK[[#This Row],[Precio Venta Ideal (x1.5)]]</f>
        <v>15.386666666666667</v>
      </c>
      <c r="J87" s="8">
        <v>1</v>
      </c>
      <c r="K87" s="8">
        <f>SUMIFS(VENTAS[Cantidad],VENTAS[Código del producto Vendido],STOCK[[#This Row],[Code]])</f>
        <v>1</v>
      </c>
      <c r="L87" s="8">
        <f>STOCK[[#This Row],[Entradas]]-STOCK[[#This Row],[Salidas]]</f>
        <v>0</v>
      </c>
      <c r="M87" s="7">
        <f>STOCK[[#This Row],[Precio Final]]*10%</f>
        <v>1.4000000000000001</v>
      </c>
      <c r="N87" s="7">
        <v>140</v>
      </c>
      <c r="O87" s="7">
        <v>18</v>
      </c>
      <c r="P87" s="7">
        <v>7.7777777777777777</v>
      </c>
      <c r="Q87" s="8">
        <v>135</v>
      </c>
      <c r="R87" s="7">
        <v>8</v>
      </c>
      <c r="S87" s="7">
        <f>STOCK[[#This Row],[Peso (g)]]*STOCK[[#This Row],[Precio Envío Kilogramo (USD)]]/1000</f>
        <v>1.08</v>
      </c>
      <c r="T87" s="12">
        <f>STOCK[[#This Row],[Costo Unitario (USD)]]+STOCK[[#This Row],[Costo Envío (USD)]]+STOCK[[#This Row],[Comisión 10%]]</f>
        <v>10.257777777777777</v>
      </c>
      <c r="U87" s="7">
        <f>STOCK[[#This Row],[Costo total]]*1.5</f>
        <v>15.386666666666667</v>
      </c>
      <c r="V87" s="7">
        <v>14</v>
      </c>
      <c r="W87" s="7">
        <f>STOCK[[#This Row],[Precio Final]]-STOCK[[#This Row],[Costo total]]</f>
        <v>3.7422222222222228</v>
      </c>
      <c r="X87" s="7">
        <f>STOCK[[#This Row],[Ganancia Unitaria]]*STOCK[[#This Row],[Salidas]]</f>
        <v>3.7422222222222228</v>
      </c>
      <c r="Y87" s="7" t="s">
        <v>471</v>
      </c>
      <c r="AA87" s="7">
        <f>STOCK[[#This Row],[Costo total]]*STOCK[[#This Row],[Entradas]]</f>
        <v>10.257777777777777</v>
      </c>
      <c r="AB87" s="7">
        <f>STOCK[[#This Row],[Stock Actual]]*STOCK[[#This Row],[Costo total]]</f>
        <v>0</v>
      </c>
    </row>
    <row r="88" spans="1:29" s="12" customFormat="1" ht="50" customHeight="1" x14ac:dyDescent="0.15">
      <c r="A88" s="12" t="s">
        <v>611</v>
      </c>
      <c r="B88" s="70"/>
      <c r="C88" s="12" t="s">
        <v>4</v>
      </c>
      <c r="D88" s="12" t="s">
        <v>26</v>
      </c>
      <c r="E88" s="12" t="s">
        <v>295</v>
      </c>
      <c r="F88" s="12" t="s">
        <v>238</v>
      </c>
      <c r="G88" s="12" t="s">
        <v>69</v>
      </c>
      <c r="H88" s="12">
        <f>STOCK[[#This Row],[Precio Final]]</f>
        <v>30</v>
      </c>
      <c r="I88" s="12">
        <f>STOCK[[#This Row],[Precio Venta Ideal (x1.5)]]</f>
        <v>29.229999999999997</v>
      </c>
      <c r="J88" s="87">
        <v>1</v>
      </c>
      <c r="K88" s="87">
        <f>SUMIFS(VENTAS[Cantidad],VENTAS[Código del producto Vendido],STOCK[[#This Row],[Code]])</f>
        <v>1</v>
      </c>
      <c r="L88" s="87">
        <f>STOCK[[#This Row],[Entradas]]-STOCK[[#This Row],[Salidas]]</f>
        <v>0</v>
      </c>
      <c r="M88" s="12">
        <f>STOCK[[#This Row],[Precio Final]]*10%</f>
        <v>3</v>
      </c>
      <c r="N88" s="12">
        <v>255</v>
      </c>
      <c r="O88" s="12">
        <v>18</v>
      </c>
      <c r="P88" s="12">
        <v>14.166666666666666</v>
      </c>
      <c r="Q88" s="87">
        <v>290</v>
      </c>
      <c r="R88" s="12">
        <v>8</v>
      </c>
      <c r="S88" s="12">
        <f>STOCK[[#This Row],[Peso (g)]]*STOCK[[#This Row],[Precio Envío Kilogramo (USD)]]/1000</f>
        <v>2.3199999999999998</v>
      </c>
      <c r="T88" s="12">
        <f>STOCK[[#This Row],[Costo Unitario (USD)]]+STOCK[[#This Row],[Costo Envío (USD)]]+STOCK[[#This Row],[Comisión 10%]]</f>
        <v>19.486666666666665</v>
      </c>
      <c r="U88" s="12">
        <f>STOCK[[#This Row],[Costo total]]*1.5</f>
        <v>29.229999999999997</v>
      </c>
      <c r="V88" s="12">
        <v>30</v>
      </c>
      <c r="W88" s="12">
        <f>STOCK[[#This Row],[Precio Final]]-STOCK[[#This Row],[Costo total]]</f>
        <v>10.513333333333335</v>
      </c>
      <c r="X88" s="12">
        <f>STOCK[[#This Row],[Ganancia Unitaria]]*STOCK[[#This Row],[Salidas]]</f>
        <v>10.513333333333335</v>
      </c>
      <c r="Y88" s="12" t="s">
        <v>471</v>
      </c>
      <c r="AA88" s="12">
        <f>STOCK[[#This Row],[Costo total]]*STOCK[[#This Row],[Entradas]]</f>
        <v>19.486666666666665</v>
      </c>
      <c r="AB88" s="12">
        <f>STOCK[[#This Row],[Stock Actual]]*STOCK[[#This Row],[Costo total]]</f>
        <v>0</v>
      </c>
    </row>
    <row r="89" spans="1:29" s="7" customFormat="1" ht="50" customHeight="1" x14ac:dyDescent="0.15">
      <c r="A89" s="7" t="s">
        <v>612</v>
      </c>
      <c r="B89" s="70"/>
      <c r="C89" s="7" t="s">
        <v>4</v>
      </c>
      <c r="D89" s="7" t="s">
        <v>26</v>
      </c>
      <c r="E89" s="7" t="s">
        <v>296</v>
      </c>
      <c r="F89" s="7" t="s">
        <v>238</v>
      </c>
      <c r="G89" s="7" t="s">
        <v>69</v>
      </c>
      <c r="H89" s="7">
        <f>STOCK[[#This Row],[Precio Final]]</f>
        <v>18</v>
      </c>
      <c r="I89" s="7">
        <f>STOCK[[#This Row],[Precio Venta Ideal (x1.5)]]</f>
        <v>16.47</v>
      </c>
      <c r="J89" s="8">
        <v>1</v>
      </c>
      <c r="K89" s="8">
        <f>SUMIFS(VENTAS[Cantidad],VENTAS[Código del producto Vendido],STOCK[[#This Row],[Code]])</f>
        <v>1</v>
      </c>
      <c r="L89" s="8">
        <f>STOCK[[#This Row],[Entradas]]-STOCK[[#This Row],[Salidas]]</f>
        <v>0</v>
      </c>
      <c r="M89" s="7">
        <f>STOCK[[#This Row],[Precio Final]]*10%</f>
        <v>1.8</v>
      </c>
      <c r="N89" s="7">
        <v>135</v>
      </c>
      <c r="O89" s="7">
        <v>18</v>
      </c>
      <c r="P89" s="7">
        <v>7.5</v>
      </c>
      <c r="Q89" s="8">
        <v>210</v>
      </c>
      <c r="R89" s="7">
        <v>8</v>
      </c>
      <c r="S89" s="7">
        <f>STOCK[[#This Row],[Peso (g)]]*STOCK[[#This Row],[Precio Envío Kilogramo (USD)]]/1000</f>
        <v>1.68</v>
      </c>
      <c r="T89" s="12">
        <f>STOCK[[#This Row],[Costo Unitario (USD)]]+STOCK[[#This Row],[Costo Envío (USD)]]+STOCK[[#This Row],[Comisión 10%]]</f>
        <v>10.98</v>
      </c>
      <c r="U89" s="7">
        <f>STOCK[[#This Row],[Costo total]]*1.5</f>
        <v>16.47</v>
      </c>
      <c r="V89" s="7">
        <v>18</v>
      </c>
      <c r="W89" s="7">
        <f>STOCK[[#This Row],[Precio Final]]-STOCK[[#This Row],[Costo total]]</f>
        <v>7.02</v>
      </c>
      <c r="X89" s="7">
        <f>STOCK[[#This Row],[Ganancia Unitaria]]*STOCK[[#This Row],[Salidas]]</f>
        <v>7.02</v>
      </c>
      <c r="Y89" s="7" t="s">
        <v>471</v>
      </c>
      <c r="AA89" s="7">
        <f>STOCK[[#This Row],[Costo total]]*STOCK[[#This Row],[Entradas]]</f>
        <v>10.98</v>
      </c>
      <c r="AB89" s="7">
        <f>STOCK[[#This Row],[Stock Actual]]*STOCK[[#This Row],[Costo total]]</f>
        <v>0</v>
      </c>
    </row>
    <row r="90" spans="1:29" s="12" customFormat="1" ht="50" customHeight="1" x14ac:dyDescent="0.15">
      <c r="A90" s="12" t="s">
        <v>613</v>
      </c>
      <c r="B90" s="70"/>
      <c r="C90" s="12" t="s">
        <v>4</v>
      </c>
      <c r="D90" s="12" t="s">
        <v>26</v>
      </c>
      <c r="E90" s="12" t="s">
        <v>287</v>
      </c>
      <c r="F90" s="12" t="s">
        <v>243</v>
      </c>
      <c r="G90" s="12" t="s">
        <v>69</v>
      </c>
      <c r="H90" s="12">
        <f>STOCK[[#This Row],[Precio Final]]</f>
        <v>22</v>
      </c>
      <c r="I90" s="12">
        <f>STOCK[[#This Row],[Precio Venta Ideal (x1.5)]]</f>
        <v>22.606666666666669</v>
      </c>
      <c r="J90" s="87">
        <v>1</v>
      </c>
      <c r="K90" s="87">
        <f>SUMIFS(VENTAS[Cantidad],VENTAS[Código del producto Vendido],STOCK[[#This Row],[Code]])</f>
        <v>1</v>
      </c>
      <c r="L90" s="87">
        <f>STOCK[[#This Row],[Entradas]]-STOCK[[#This Row],[Salidas]]</f>
        <v>0</v>
      </c>
      <c r="M90" s="12">
        <f>STOCK[[#This Row],[Precio Final]]*10%</f>
        <v>2.2000000000000002</v>
      </c>
      <c r="N90" s="12">
        <v>200</v>
      </c>
      <c r="O90" s="12">
        <v>18</v>
      </c>
      <c r="P90" s="12">
        <v>11.111111111111111</v>
      </c>
      <c r="Q90" s="87">
        <v>220</v>
      </c>
      <c r="R90" s="12">
        <v>8</v>
      </c>
      <c r="S90" s="12">
        <f>STOCK[[#This Row],[Peso (g)]]*STOCK[[#This Row],[Precio Envío Kilogramo (USD)]]/1000</f>
        <v>1.76</v>
      </c>
      <c r="T90" s="12">
        <f>STOCK[[#This Row],[Costo Unitario (USD)]]+STOCK[[#This Row],[Costo Envío (USD)]]+STOCK[[#This Row],[Comisión 10%]]</f>
        <v>15.071111111111112</v>
      </c>
      <c r="U90" s="12">
        <f>STOCK[[#This Row],[Costo total]]*1.5</f>
        <v>22.606666666666669</v>
      </c>
      <c r="V90" s="12">
        <v>22</v>
      </c>
      <c r="W90" s="12">
        <f>STOCK[[#This Row],[Precio Final]]-STOCK[[#This Row],[Costo total]]</f>
        <v>6.9288888888888884</v>
      </c>
      <c r="X90" s="12">
        <f>STOCK[[#This Row],[Ganancia Unitaria]]*STOCK[[#This Row],[Salidas]]</f>
        <v>6.9288888888888884</v>
      </c>
      <c r="Y90" s="12" t="s">
        <v>471</v>
      </c>
      <c r="AA90" s="12">
        <f>STOCK[[#This Row],[Costo total]]*STOCK[[#This Row],[Entradas]]</f>
        <v>15.071111111111112</v>
      </c>
      <c r="AB90" s="12">
        <f>STOCK[[#This Row],[Stock Actual]]*STOCK[[#This Row],[Costo total]]</f>
        <v>0</v>
      </c>
    </row>
    <row r="91" spans="1:29" s="7" customFormat="1" ht="50" customHeight="1" x14ac:dyDescent="0.15">
      <c r="A91" s="7" t="s">
        <v>614</v>
      </c>
      <c r="B91" s="70"/>
      <c r="C91" s="7" t="s">
        <v>4</v>
      </c>
      <c r="D91" s="7" t="s">
        <v>1517</v>
      </c>
      <c r="E91" s="7" t="s">
        <v>1578</v>
      </c>
      <c r="F91" s="7" t="s">
        <v>1545</v>
      </c>
      <c r="G91" s="7" t="s">
        <v>69</v>
      </c>
      <c r="H91" s="7">
        <f>STOCK[[#This Row],[Precio Final]]</f>
        <v>23</v>
      </c>
      <c r="I91" s="7">
        <f>STOCK[[#This Row],[Precio Venta Ideal (x1.5)]]</f>
        <v>24.366666666666667</v>
      </c>
      <c r="J91" s="8">
        <v>1</v>
      </c>
      <c r="K91" s="8">
        <f>SUMIFS(VENTAS[Cantidad],VENTAS[Código del producto Vendido],STOCK[[#This Row],[Code]])</f>
        <v>1</v>
      </c>
      <c r="L91" s="8">
        <f>STOCK[[#This Row],[Entradas]]-STOCK[[#This Row],[Salidas]]</f>
        <v>0</v>
      </c>
      <c r="M91" s="7">
        <f>STOCK[[#This Row],[Precio Final]]*10%</f>
        <v>2.3000000000000003</v>
      </c>
      <c r="N91" s="7">
        <v>215</v>
      </c>
      <c r="O91" s="7">
        <v>18</v>
      </c>
      <c r="P91" s="7">
        <v>11.944444444444445</v>
      </c>
      <c r="Q91" s="8">
        <v>250</v>
      </c>
      <c r="R91" s="7">
        <v>8</v>
      </c>
      <c r="S91" s="7">
        <f>STOCK[[#This Row],[Peso (g)]]*STOCK[[#This Row],[Precio Envío Kilogramo (USD)]]/1000</f>
        <v>2</v>
      </c>
      <c r="T91" s="12">
        <f>STOCK[[#This Row],[Costo Unitario (USD)]]+STOCK[[#This Row],[Costo Envío (USD)]]+STOCK[[#This Row],[Comisión 10%]]</f>
        <v>16.244444444444444</v>
      </c>
      <c r="U91" s="7">
        <f>STOCK[[#This Row],[Costo total]]*1.5</f>
        <v>24.366666666666667</v>
      </c>
      <c r="V91" s="7">
        <v>23</v>
      </c>
      <c r="W91" s="7">
        <f>STOCK[[#This Row],[Precio Final]]-STOCK[[#This Row],[Costo total]]</f>
        <v>6.7555555555555564</v>
      </c>
      <c r="X91" s="7">
        <f>STOCK[[#This Row],[Ganancia Unitaria]]*STOCK[[#This Row],[Salidas]]</f>
        <v>6.7555555555555564</v>
      </c>
      <c r="Y91" s="7" t="s">
        <v>471</v>
      </c>
      <c r="AA91" s="7">
        <f>STOCK[[#This Row],[Costo total]]*STOCK[[#This Row],[Entradas]]</f>
        <v>16.244444444444444</v>
      </c>
      <c r="AB91" s="7">
        <f>STOCK[[#This Row],[Stock Actual]]*STOCK[[#This Row],[Costo total]]</f>
        <v>0</v>
      </c>
    </row>
    <row r="92" spans="1:29" s="12" customFormat="1" ht="50" customHeight="1" x14ac:dyDescent="0.15">
      <c r="A92" s="12" t="s">
        <v>615</v>
      </c>
      <c r="B92" s="70"/>
      <c r="C92" s="12" t="s">
        <v>4</v>
      </c>
      <c r="D92" s="12" t="s">
        <v>1517</v>
      </c>
      <c r="E92" s="12" t="s">
        <v>305</v>
      </c>
      <c r="F92" s="12" t="s">
        <v>1545</v>
      </c>
      <c r="G92" s="12" t="s">
        <v>69</v>
      </c>
      <c r="H92" s="12">
        <f>STOCK[[#This Row],[Precio Final]]</f>
        <v>23</v>
      </c>
      <c r="I92" s="12">
        <f>STOCK[[#This Row],[Precio Venta Ideal (x1.5)]]</f>
        <v>24.366666666666667</v>
      </c>
      <c r="J92" s="87">
        <v>1</v>
      </c>
      <c r="K92" s="87">
        <f>SUMIFS(VENTAS[Cantidad],VENTAS[Código del producto Vendido],STOCK[[#This Row],[Code]])</f>
        <v>1</v>
      </c>
      <c r="L92" s="87">
        <f>STOCK[[#This Row],[Entradas]]-STOCK[[#This Row],[Salidas]]</f>
        <v>0</v>
      </c>
      <c r="M92" s="12">
        <f>STOCK[[#This Row],[Precio Final]]*10%</f>
        <v>2.3000000000000003</v>
      </c>
      <c r="N92" s="12">
        <v>215</v>
      </c>
      <c r="O92" s="12">
        <v>18</v>
      </c>
      <c r="P92" s="12">
        <v>11.944444444444445</v>
      </c>
      <c r="Q92" s="87">
        <v>250</v>
      </c>
      <c r="R92" s="12">
        <v>8</v>
      </c>
      <c r="S92" s="12">
        <f>STOCK[[#This Row],[Peso (g)]]*STOCK[[#This Row],[Precio Envío Kilogramo (USD)]]/1000</f>
        <v>2</v>
      </c>
      <c r="T92" s="12">
        <f>STOCK[[#This Row],[Costo Unitario (USD)]]+STOCK[[#This Row],[Costo Envío (USD)]]+STOCK[[#This Row],[Comisión 10%]]</f>
        <v>16.244444444444444</v>
      </c>
      <c r="U92" s="12">
        <f>STOCK[[#This Row],[Costo total]]*1.5</f>
        <v>24.366666666666667</v>
      </c>
      <c r="V92" s="12">
        <v>23</v>
      </c>
      <c r="W92" s="12">
        <f>STOCK[[#This Row],[Precio Final]]-STOCK[[#This Row],[Costo total]]</f>
        <v>6.7555555555555564</v>
      </c>
      <c r="X92" s="12">
        <f>STOCK[[#This Row],[Ganancia Unitaria]]*STOCK[[#This Row],[Salidas]]</f>
        <v>6.7555555555555564</v>
      </c>
      <c r="Y92" s="12" t="s">
        <v>471</v>
      </c>
      <c r="AA92" s="12">
        <f>STOCK[[#This Row],[Costo total]]*STOCK[[#This Row],[Entradas]]</f>
        <v>16.244444444444444</v>
      </c>
      <c r="AB92" s="12">
        <f>STOCK[[#This Row],[Stock Actual]]*STOCK[[#This Row],[Costo total]]</f>
        <v>0</v>
      </c>
    </row>
    <row r="93" spans="1:29" s="7" customFormat="1" ht="50" customHeight="1" x14ac:dyDescent="0.15">
      <c r="A93" s="7" t="s">
        <v>55</v>
      </c>
      <c r="B93" s="70"/>
      <c r="C93" s="7" t="s">
        <v>4</v>
      </c>
      <c r="D93" s="7" t="s">
        <v>26</v>
      </c>
      <c r="E93" s="7" t="s">
        <v>531</v>
      </c>
      <c r="F93" s="7" t="s">
        <v>241</v>
      </c>
      <c r="G93" s="7" t="s">
        <v>69</v>
      </c>
      <c r="H93" s="7">
        <f>STOCK[[#This Row],[Precio Final]]</f>
        <v>28</v>
      </c>
      <c r="I93" s="7">
        <f>STOCK[[#This Row],[Precio Venta Ideal (x1.5)]]</f>
        <v>31.92</v>
      </c>
      <c r="J93" s="8">
        <v>1</v>
      </c>
      <c r="K93" s="8">
        <f>SUMIFS(VENTAS[Cantidad],VENTAS[Código del producto Vendido],STOCK[[#This Row],[Code]])</f>
        <v>1</v>
      </c>
      <c r="L93" s="8">
        <f>STOCK[[#This Row],[Entradas]]-STOCK[[#This Row],[Salidas]]</f>
        <v>0</v>
      </c>
      <c r="M93" s="7">
        <f>STOCK[[#This Row],[Precio Final]]*10%</f>
        <v>2.8000000000000003</v>
      </c>
      <c r="N93" s="7">
        <v>270</v>
      </c>
      <c r="O93" s="7">
        <v>18</v>
      </c>
      <c r="P93" s="7">
        <v>15</v>
      </c>
      <c r="Q93" s="8">
        <v>435</v>
      </c>
      <c r="R93" s="7">
        <v>8</v>
      </c>
      <c r="S93" s="7">
        <f>STOCK[[#This Row],[Peso (g)]]*STOCK[[#This Row],[Precio Envío Kilogramo (USD)]]/1000</f>
        <v>3.48</v>
      </c>
      <c r="T93" s="12">
        <f>STOCK[[#This Row],[Costo Unitario (USD)]]+STOCK[[#This Row],[Costo Envío (USD)]]+STOCK[[#This Row],[Comisión 10%]]</f>
        <v>21.28</v>
      </c>
      <c r="U93" s="7">
        <f>STOCK[[#This Row],[Costo total]]*1.5</f>
        <v>31.92</v>
      </c>
      <c r="V93" s="7">
        <v>28</v>
      </c>
      <c r="W93" s="7">
        <f>STOCK[[#This Row],[Precio Final]]-STOCK[[#This Row],[Costo total]]</f>
        <v>6.7199999999999989</v>
      </c>
      <c r="X93" s="7">
        <f>STOCK[[#This Row],[Ganancia Unitaria]]*STOCK[[#This Row],[Salidas]]</f>
        <v>6.7199999999999989</v>
      </c>
      <c r="Y93" s="7" t="s">
        <v>471</v>
      </c>
      <c r="AA93" s="7">
        <f>STOCK[[#This Row],[Costo total]]*STOCK[[#This Row],[Entradas]]</f>
        <v>21.28</v>
      </c>
      <c r="AB93" s="7">
        <f>STOCK[[#This Row],[Stock Actual]]*STOCK[[#This Row],[Costo total]]</f>
        <v>0</v>
      </c>
    </row>
    <row r="94" spans="1:29" s="12" customFormat="1" ht="50" customHeight="1" x14ac:dyDescent="0.15">
      <c r="A94" s="12" t="s">
        <v>54</v>
      </c>
      <c r="B94" s="70"/>
      <c r="C94" s="12" t="s">
        <v>4</v>
      </c>
      <c r="D94" s="12" t="s">
        <v>1898</v>
      </c>
      <c r="E94" s="12" t="s">
        <v>299</v>
      </c>
      <c r="F94" s="12" t="s">
        <v>243</v>
      </c>
      <c r="G94" s="12" t="s">
        <v>69</v>
      </c>
      <c r="H94" s="12">
        <f>STOCK[[#This Row],[Precio Final]]</f>
        <v>14</v>
      </c>
      <c r="I94" s="12">
        <f>STOCK[[#This Row],[Precio Venta Ideal (x1.5)]]</f>
        <v>14.433333333333334</v>
      </c>
      <c r="J94" s="87">
        <v>1</v>
      </c>
      <c r="K94" s="87">
        <f>SUMIFS(VENTAS[Cantidad],VENTAS[Código del producto Vendido],STOCK[[#This Row],[Code]])</f>
        <v>1</v>
      </c>
      <c r="L94" s="87">
        <f>STOCK[[#This Row],[Entradas]]-STOCK[[#This Row],[Salidas]]</f>
        <v>0</v>
      </c>
      <c r="M94" s="12">
        <f>STOCK[[#This Row],[Precio Final]]*10%</f>
        <v>1.4000000000000001</v>
      </c>
      <c r="N94" s="12">
        <v>130</v>
      </c>
      <c r="O94" s="12">
        <v>18</v>
      </c>
      <c r="P94" s="12">
        <v>7.2222222222222223</v>
      </c>
      <c r="Q94" s="87">
        <v>125</v>
      </c>
      <c r="R94" s="12">
        <v>8</v>
      </c>
      <c r="S94" s="12">
        <f>STOCK[[#This Row],[Peso (g)]]*STOCK[[#This Row],[Precio Envío Kilogramo (USD)]]/1000</f>
        <v>1</v>
      </c>
      <c r="T94" s="12">
        <f>STOCK[[#This Row],[Costo Unitario (USD)]]+STOCK[[#This Row],[Costo Envío (USD)]]+STOCK[[#This Row],[Comisión 10%]]</f>
        <v>9.6222222222222218</v>
      </c>
      <c r="U94" s="12">
        <f>STOCK[[#This Row],[Costo total]]*1.5</f>
        <v>14.433333333333334</v>
      </c>
      <c r="V94" s="12">
        <v>14</v>
      </c>
      <c r="W94" s="12">
        <f>STOCK[[#This Row],[Precio Final]]-STOCK[[#This Row],[Costo total]]</f>
        <v>4.3777777777777782</v>
      </c>
      <c r="X94" s="12">
        <f>STOCK[[#This Row],[Ganancia Unitaria]]*STOCK[[#This Row],[Salidas]]</f>
        <v>4.3777777777777782</v>
      </c>
      <c r="Y94" s="12" t="s">
        <v>471</v>
      </c>
      <c r="AA94" s="12">
        <f>STOCK[[#This Row],[Costo total]]*STOCK[[#This Row],[Entradas]]</f>
        <v>9.6222222222222218</v>
      </c>
      <c r="AB94" s="12">
        <f>STOCK[[#This Row],[Stock Actual]]*STOCK[[#This Row],[Costo total]]</f>
        <v>0</v>
      </c>
    </row>
    <row r="95" spans="1:29" s="7" customFormat="1" ht="50" customHeight="1" x14ac:dyDescent="0.15">
      <c r="A95" s="7" t="s">
        <v>616</v>
      </c>
      <c r="B95" s="70"/>
      <c r="C95" s="7" t="s">
        <v>4</v>
      </c>
      <c r="D95" s="7" t="s">
        <v>1898</v>
      </c>
      <c r="E95" s="7" t="s">
        <v>298</v>
      </c>
      <c r="F95" s="7" t="s">
        <v>238</v>
      </c>
      <c r="G95" s="7" t="s">
        <v>69</v>
      </c>
      <c r="H95" s="7">
        <f>STOCK[[#This Row],[Precio Final]]</f>
        <v>12</v>
      </c>
      <c r="I95" s="7">
        <f>STOCK[[#This Row],[Precio Venta Ideal (x1.5)]]</f>
        <v>13.656666666666666</v>
      </c>
      <c r="J95" s="8">
        <v>1</v>
      </c>
      <c r="K95" s="8">
        <f>SUMIFS(VENTAS[Cantidad],VENTAS[Código del producto Vendido],STOCK[[#This Row],[Code]])</f>
        <v>1</v>
      </c>
      <c r="L95" s="8">
        <f>STOCK[[#This Row],[Entradas]]-STOCK[[#This Row],[Salidas]]</f>
        <v>0</v>
      </c>
      <c r="M95" s="7">
        <f>STOCK[[#This Row],[Precio Final]]*10%</f>
        <v>1.2000000000000002</v>
      </c>
      <c r="N95" s="7">
        <v>125</v>
      </c>
      <c r="O95" s="7">
        <v>18</v>
      </c>
      <c r="P95" s="7">
        <v>6.9444444444444446</v>
      </c>
      <c r="Q95" s="8">
        <v>120</v>
      </c>
      <c r="R95" s="7">
        <v>8</v>
      </c>
      <c r="S95" s="7">
        <f>STOCK[[#This Row],[Peso (g)]]*STOCK[[#This Row],[Precio Envío Kilogramo (USD)]]/1000</f>
        <v>0.96</v>
      </c>
      <c r="T95" s="12">
        <f>STOCK[[#This Row],[Costo Unitario (USD)]]+STOCK[[#This Row],[Costo Envío (USD)]]+STOCK[[#This Row],[Comisión 10%]]</f>
        <v>9.1044444444444448</v>
      </c>
      <c r="U95" s="7">
        <f>STOCK[[#This Row],[Costo total]]*1.5</f>
        <v>13.656666666666666</v>
      </c>
      <c r="V95" s="7">
        <v>12</v>
      </c>
      <c r="W95" s="7">
        <f>STOCK[[#This Row],[Precio Final]]-STOCK[[#This Row],[Costo total]]</f>
        <v>2.8955555555555552</v>
      </c>
      <c r="X95" s="7">
        <f>STOCK[[#This Row],[Ganancia Unitaria]]*STOCK[[#This Row],[Salidas]]</f>
        <v>2.8955555555555552</v>
      </c>
      <c r="Y95" s="7" t="s">
        <v>471</v>
      </c>
      <c r="AA95" s="7">
        <f>STOCK[[#This Row],[Costo total]]*STOCK[[#This Row],[Entradas]]</f>
        <v>9.1044444444444448</v>
      </c>
      <c r="AB95" s="7">
        <f>STOCK[[#This Row],[Stock Actual]]*STOCK[[#This Row],[Costo total]]</f>
        <v>0</v>
      </c>
    </row>
    <row r="96" spans="1:29" s="12" customFormat="1" ht="50" customHeight="1" x14ac:dyDescent="0.15">
      <c r="A96" s="12" t="s">
        <v>56</v>
      </c>
      <c r="B96" s="70"/>
      <c r="C96" s="12" t="s">
        <v>4</v>
      </c>
      <c r="D96" s="12" t="s">
        <v>1898</v>
      </c>
      <c r="E96" s="12" t="s">
        <v>298</v>
      </c>
      <c r="F96" s="12" t="s">
        <v>243</v>
      </c>
      <c r="G96" s="12" t="s">
        <v>69</v>
      </c>
      <c r="H96" s="12">
        <f>STOCK[[#This Row],[Precio Final]]</f>
        <v>12</v>
      </c>
      <c r="I96" s="12">
        <f>STOCK[[#This Row],[Precio Venta Ideal (x1.5)]]</f>
        <v>13.656666666666666</v>
      </c>
      <c r="J96" s="87">
        <v>1</v>
      </c>
      <c r="K96" s="87">
        <f>SUMIFS(VENTAS[Cantidad],VENTAS[Código del producto Vendido],STOCK[[#This Row],[Code]])</f>
        <v>1</v>
      </c>
      <c r="L96" s="87">
        <f>STOCK[[#This Row],[Entradas]]-STOCK[[#This Row],[Salidas]]</f>
        <v>0</v>
      </c>
      <c r="M96" s="12">
        <f>STOCK[[#This Row],[Precio Final]]*10%</f>
        <v>1.2000000000000002</v>
      </c>
      <c r="N96" s="12">
        <v>125</v>
      </c>
      <c r="O96" s="12">
        <v>18</v>
      </c>
      <c r="P96" s="12">
        <v>6.9444444444444446</v>
      </c>
      <c r="Q96" s="87">
        <v>120</v>
      </c>
      <c r="R96" s="12">
        <v>8</v>
      </c>
      <c r="S96" s="12">
        <f>STOCK[[#This Row],[Peso (g)]]*STOCK[[#This Row],[Precio Envío Kilogramo (USD)]]/1000</f>
        <v>0.96</v>
      </c>
      <c r="T96" s="12">
        <f>STOCK[[#This Row],[Costo Unitario (USD)]]+STOCK[[#This Row],[Costo Envío (USD)]]+STOCK[[#This Row],[Comisión 10%]]</f>
        <v>9.1044444444444448</v>
      </c>
      <c r="U96" s="12">
        <f>STOCK[[#This Row],[Costo total]]*1.5</f>
        <v>13.656666666666666</v>
      </c>
      <c r="V96" s="12">
        <v>12</v>
      </c>
      <c r="W96" s="12">
        <f>STOCK[[#This Row],[Precio Final]]-STOCK[[#This Row],[Costo total]]</f>
        <v>2.8955555555555552</v>
      </c>
      <c r="X96" s="12">
        <f>STOCK[[#This Row],[Ganancia Unitaria]]*STOCK[[#This Row],[Salidas]]</f>
        <v>2.8955555555555552</v>
      </c>
      <c r="Y96" s="12" t="s">
        <v>471</v>
      </c>
      <c r="AA96" s="12">
        <f>STOCK[[#This Row],[Costo total]]*STOCK[[#This Row],[Entradas]]</f>
        <v>9.1044444444444448</v>
      </c>
      <c r="AB96" s="12">
        <f>STOCK[[#This Row],[Stock Actual]]*STOCK[[#This Row],[Costo total]]</f>
        <v>0</v>
      </c>
    </row>
    <row r="97" spans="1:28" s="7" customFormat="1" ht="50" customHeight="1" x14ac:dyDescent="0.15">
      <c r="A97" s="7" t="s">
        <v>617</v>
      </c>
      <c r="B97" s="70"/>
      <c r="C97" s="7" t="s">
        <v>4</v>
      </c>
      <c r="D97" s="7" t="s">
        <v>26</v>
      </c>
      <c r="E97" s="7" t="s">
        <v>300</v>
      </c>
      <c r="F97" s="7" t="s">
        <v>243</v>
      </c>
      <c r="G97" s="7" t="s">
        <v>69</v>
      </c>
      <c r="H97" s="7">
        <f>STOCK[[#This Row],[Precio Final]]</f>
        <v>28</v>
      </c>
      <c r="I97" s="7">
        <f>STOCK[[#This Row],[Precio Venta Ideal (x1.5)]]</f>
        <v>31.79666666666667</v>
      </c>
      <c r="J97" s="8">
        <v>1</v>
      </c>
      <c r="K97" s="8">
        <f>SUMIFS(VENTAS[Cantidad],VENTAS[Código del producto Vendido],STOCK[[#This Row],[Code]])</f>
        <v>1</v>
      </c>
      <c r="L97" s="8">
        <f>STOCK[[#This Row],[Entradas]]-STOCK[[#This Row],[Salidas]]</f>
        <v>0</v>
      </c>
      <c r="M97" s="7">
        <f>STOCK[[#This Row],[Precio Final]]*10%</f>
        <v>2.8000000000000003</v>
      </c>
      <c r="N97" s="7">
        <v>275</v>
      </c>
      <c r="O97" s="7">
        <v>18</v>
      </c>
      <c r="P97" s="7">
        <v>15.277777777777779</v>
      </c>
      <c r="Q97" s="8">
        <v>390</v>
      </c>
      <c r="R97" s="7">
        <v>8</v>
      </c>
      <c r="S97" s="7">
        <f>STOCK[[#This Row],[Peso (g)]]*STOCK[[#This Row],[Precio Envío Kilogramo (USD)]]/1000</f>
        <v>3.12</v>
      </c>
      <c r="T97" s="12">
        <f>STOCK[[#This Row],[Costo Unitario (USD)]]+STOCK[[#This Row],[Costo Envío (USD)]]+STOCK[[#This Row],[Comisión 10%]]</f>
        <v>21.19777777777778</v>
      </c>
      <c r="U97" s="7">
        <f>STOCK[[#This Row],[Costo total]]*1.5</f>
        <v>31.79666666666667</v>
      </c>
      <c r="V97" s="7">
        <v>28</v>
      </c>
      <c r="W97" s="7">
        <f>STOCK[[#This Row],[Precio Final]]-STOCK[[#This Row],[Costo total]]</f>
        <v>6.8022222222222197</v>
      </c>
      <c r="X97" s="7">
        <f>STOCK[[#This Row],[Ganancia Unitaria]]*STOCK[[#This Row],[Salidas]]</f>
        <v>6.8022222222222197</v>
      </c>
      <c r="Y97" s="7" t="s">
        <v>471</v>
      </c>
      <c r="AA97" s="7">
        <f>STOCK[[#This Row],[Costo total]]*STOCK[[#This Row],[Entradas]]</f>
        <v>21.19777777777778</v>
      </c>
      <c r="AB97" s="7">
        <f>STOCK[[#This Row],[Stock Actual]]*STOCK[[#This Row],[Costo total]]</f>
        <v>0</v>
      </c>
    </row>
    <row r="98" spans="1:28" s="12" customFormat="1" ht="50" customHeight="1" x14ac:dyDescent="0.15">
      <c r="A98" s="12" t="s">
        <v>618</v>
      </c>
      <c r="B98" s="70"/>
      <c r="C98" s="12" t="s">
        <v>4</v>
      </c>
      <c r="D98" s="12" t="s">
        <v>26</v>
      </c>
      <c r="E98" s="12" t="s">
        <v>300</v>
      </c>
      <c r="F98" s="12" t="s">
        <v>238</v>
      </c>
      <c r="G98" s="12" t="s">
        <v>69</v>
      </c>
      <c r="H98" s="12">
        <f>STOCK[[#This Row],[Precio Final]]</f>
        <v>28</v>
      </c>
      <c r="I98" s="12">
        <f>STOCK[[#This Row],[Precio Venta Ideal (x1.5)]]</f>
        <v>30.656666666666666</v>
      </c>
      <c r="J98" s="87">
        <v>1</v>
      </c>
      <c r="K98" s="87">
        <f>SUMIFS(VENTAS[Cantidad],VENTAS[Código del producto Vendido],STOCK[[#This Row],[Code]])</f>
        <v>1</v>
      </c>
      <c r="L98" s="87">
        <f>STOCK[[#This Row],[Entradas]]-STOCK[[#This Row],[Salidas]]</f>
        <v>0</v>
      </c>
      <c r="M98" s="12">
        <f>STOCK[[#This Row],[Precio Final]]*10%</f>
        <v>2.8000000000000003</v>
      </c>
      <c r="N98" s="12">
        <v>275</v>
      </c>
      <c r="O98" s="12">
        <v>18</v>
      </c>
      <c r="P98" s="12">
        <v>15.277777777777779</v>
      </c>
      <c r="Q98" s="87">
        <v>295</v>
      </c>
      <c r="R98" s="12">
        <v>8</v>
      </c>
      <c r="S98" s="12">
        <f>STOCK[[#This Row],[Peso (g)]]*STOCK[[#This Row],[Precio Envío Kilogramo (USD)]]/1000</f>
        <v>2.36</v>
      </c>
      <c r="T98" s="12">
        <f>STOCK[[#This Row],[Costo Unitario (USD)]]+STOCK[[#This Row],[Costo Envío (USD)]]+STOCK[[#This Row],[Comisión 10%]]</f>
        <v>20.437777777777779</v>
      </c>
      <c r="U98" s="12">
        <f>STOCK[[#This Row],[Costo total]]*1.5</f>
        <v>30.656666666666666</v>
      </c>
      <c r="V98" s="12">
        <v>28</v>
      </c>
      <c r="W98" s="12">
        <f>STOCK[[#This Row],[Precio Final]]-STOCK[[#This Row],[Costo total]]</f>
        <v>7.5622222222222213</v>
      </c>
      <c r="X98" s="12">
        <f>STOCK[[#This Row],[Ganancia Unitaria]]*STOCK[[#This Row],[Salidas]]</f>
        <v>7.5622222222222213</v>
      </c>
      <c r="Y98" s="12" t="s">
        <v>471</v>
      </c>
      <c r="AA98" s="12">
        <f>STOCK[[#This Row],[Costo total]]*STOCK[[#This Row],[Entradas]]</f>
        <v>20.437777777777779</v>
      </c>
      <c r="AB98" s="12">
        <f>STOCK[[#This Row],[Stock Actual]]*STOCK[[#This Row],[Costo total]]</f>
        <v>0</v>
      </c>
    </row>
    <row r="99" spans="1:28" s="7" customFormat="1" ht="50" customHeight="1" x14ac:dyDescent="0.15">
      <c r="A99" s="7" t="s">
        <v>619</v>
      </c>
      <c r="B99" s="70"/>
      <c r="C99" s="7" t="s">
        <v>4</v>
      </c>
      <c r="D99" s="7" t="s">
        <v>26</v>
      </c>
      <c r="E99" s="7" t="s">
        <v>301</v>
      </c>
      <c r="F99" s="7" t="s">
        <v>244</v>
      </c>
      <c r="G99" s="7" t="s">
        <v>69</v>
      </c>
      <c r="H99" s="7">
        <f>STOCK[[#This Row],[Precio Final]]</f>
        <v>20</v>
      </c>
      <c r="I99" s="7">
        <f>STOCK[[#This Row],[Precio Venta Ideal (x1.5)]]</f>
        <v>20.813333333333333</v>
      </c>
      <c r="J99" s="8">
        <v>1</v>
      </c>
      <c r="K99" s="8">
        <f>SUMIFS(VENTAS[Cantidad],VENTAS[Código del producto Vendido],STOCK[[#This Row],[Code]])</f>
        <v>1</v>
      </c>
      <c r="L99" s="8">
        <f>STOCK[[#This Row],[Entradas]]-STOCK[[#This Row],[Salidas]]</f>
        <v>0</v>
      </c>
      <c r="M99" s="7">
        <f>STOCK[[#This Row],[Precio Final]]*10%</f>
        <v>2</v>
      </c>
      <c r="N99" s="7">
        <v>190</v>
      </c>
      <c r="O99" s="7">
        <v>18</v>
      </c>
      <c r="P99" s="7">
        <v>10.555555555555555</v>
      </c>
      <c r="Q99" s="8">
        <v>165</v>
      </c>
      <c r="R99" s="7">
        <v>8</v>
      </c>
      <c r="S99" s="7">
        <f>STOCK[[#This Row],[Peso (g)]]*STOCK[[#This Row],[Precio Envío Kilogramo (USD)]]/1000</f>
        <v>1.32</v>
      </c>
      <c r="T99" s="12">
        <f>STOCK[[#This Row],[Costo Unitario (USD)]]+STOCK[[#This Row],[Costo Envío (USD)]]+STOCK[[#This Row],[Comisión 10%]]</f>
        <v>13.875555555555556</v>
      </c>
      <c r="U99" s="7">
        <f>STOCK[[#This Row],[Costo total]]*1.5</f>
        <v>20.813333333333333</v>
      </c>
      <c r="V99" s="7">
        <v>20</v>
      </c>
      <c r="W99" s="7">
        <f>STOCK[[#This Row],[Precio Final]]-STOCK[[#This Row],[Costo total]]</f>
        <v>6.1244444444444444</v>
      </c>
      <c r="X99" s="7">
        <f>STOCK[[#This Row],[Ganancia Unitaria]]*STOCK[[#This Row],[Salidas]]</f>
        <v>6.1244444444444444</v>
      </c>
      <c r="Y99" s="7" t="s">
        <v>471</v>
      </c>
      <c r="AA99" s="7">
        <f>STOCK[[#This Row],[Costo total]]*STOCK[[#This Row],[Entradas]]</f>
        <v>13.875555555555556</v>
      </c>
      <c r="AB99" s="7">
        <f>STOCK[[#This Row],[Stock Actual]]*STOCK[[#This Row],[Costo total]]</f>
        <v>0</v>
      </c>
    </row>
    <row r="100" spans="1:28" s="12" customFormat="1" ht="50" customHeight="1" x14ac:dyDescent="0.15">
      <c r="A100" s="12" t="s">
        <v>57</v>
      </c>
      <c r="B100" s="70"/>
      <c r="C100" s="12" t="s">
        <v>4</v>
      </c>
      <c r="D100" s="12" t="s">
        <v>26</v>
      </c>
      <c r="E100" s="12" t="s">
        <v>301</v>
      </c>
      <c r="F100" s="12" t="s">
        <v>243</v>
      </c>
      <c r="G100" s="12" t="s">
        <v>69</v>
      </c>
      <c r="H100" s="12">
        <f>STOCK[[#This Row],[Precio Final]]</f>
        <v>20</v>
      </c>
      <c r="I100" s="12">
        <f>STOCK[[#This Row],[Precio Venta Ideal (x1.5)]]</f>
        <v>20.693333333333335</v>
      </c>
      <c r="J100" s="87">
        <v>1</v>
      </c>
      <c r="K100" s="87">
        <f>SUMIFS(VENTAS[Cantidad],VENTAS[Código del producto Vendido],STOCK[[#This Row],[Code]])</f>
        <v>1</v>
      </c>
      <c r="L100" s="87">
        <f>STOCK[[#This Row],[Entradas]]-STOCK[[#This Row],[Salidas]]</f>
        <v>0</v>
      </c>
      <c r="M100" s="12">
        <f>STOCK[[#This Row],[Precio Final]]*10%</f>
        <v>2</v>
      </c>
      <c r="N100" s="12">
        <v>190</v>
      </c>
      <c r="O100" s="12">
        <v>18</v>
      </c>
      <c r="P100" s="12">
        <v>10.555555555555555</v>
      </c>
      <c r="Q100" s="87">
        <v>155</v>
      </c>
      <c r="R100" s="12">
        <v>8</v>
      </c>
      <c r="S100" s="12">
        <f>STOCK[[#This Row],[Peso (g)]]*STOCK[[#This Row],[Precio Envío Kilogramo (USD)]]/1000</f>
        <v>1.24</v>
      </c>
      <c r="T100" s="12">
        <f>STOCK[[#This Row],[Costo Unitario (USD)]]+STOCK[[#This Row],[Costo Envío (USD)]]+STOCK[[#This Row],[Comisión 10%]]</f>
        <v>13.795555555555556</v>
      </c>
      <c r="U100" s="12">
        <f>STOCK[[#This Row],[Costo total]]*1.5</f>
        <v>20.693333333333335</v>
      </c>
      <c r="V100" s="12">
        <v>20</v>
      </c>
      <c r="W100" s="12">
        <f>STOCK[[#This Row],[Precio Final]]-STOCK[[#This Row],[Costo total]]</f>
        <v>6.2044444444444444</v>
      </c>
      <c r="X100" s="12">
        <f>STOCK[[#This Row],[Ganancia Unitaria]]*STOCK[[#This Row],[Salidas]]</f>
        <v>6.2044444444444444</v>
      </c>
      <c r="Y100" s="12" t="s">
        <v>471</v>
      </c>
      <c r="AA100" s="12">
        <f>STOCK[[#This Row],[Costo total]]*STOCK[[#This Row],[Entradas]]</f>
        <v>13.795555555555556</v>
      </c>
      <c r="AB100" s="12">
        <f>STOCK[[#This Row],[Stock Actual]]*STOCK[[#This Row],[Costo total]]</f>
        <v>0</v>
      </c>
    </row>
    <row r="101" spans="1:28" s="7" customFormat="1" ht="50" customHeight="1" x14ac:dyDescent="0.15">
      <c r="A101" s="7" t="s">
        <v>620</v>
      </c>
      <c r="B101" s="70"/>
      <c r="C101" s="7" t="s">
        <v>4</v>
      </c>
      <c r="D101" s="7" t="s">
        <v>1898</v>
      </c>
      <c r="E101" s="7" t="s">
        <v>302</v>
      </c>
      <c r="F101" s="7" t="s">
        <v>243</v>
      </c>
      <c r="G101" s="7" t="s">
        <v>69</v>
      </c>
      <c r="H101" s="7">
        <f>STOCK[[#This Row],[Precio Final]]</f>
        <v>14</v>
      </c>
      <c r="I101" s="7">
        <f>STOCK[[#This Row],[Precio Venta Ideal (x1.5)]]</f>
        <v>15.756666666666668</v>
      </c>
      <c r="J101" s="8">
        <v>1</v>
      </c>
      <c r="K101" s="8">
        <f>SUMIFS(VENTAS[Cantidad],VENTAS[Código del producto Vendido],STOCK[[#This Row],[Code]])</f>
        <v>1</v>
      </c>
      <c r="L101" s="8">
        <f>STOCK[[#This Row],[Entradas]]-STOCK[[#This Row],[Salidas]]</f>
        <v>0</v>
      </c>
      <c r="M101" s="7">
        <f>STOCK[[#This Row],[Precio Final]]*10%</f>
        <v>1.4000000000000001</v>
      </c>
      <c r="N101" s="7">
        <v>143</v>
      </c>
      <c r="O101" s="7">
        <v>18</v>
      </c>
      <c r="P101" s="7">
        <v>7.9444444444444446</v>
      </c>
      <c r="Q101" s="8">
        <v>145</v>
      </c>
      <c r="R101" s="7">
        <v>8</v>
      </c>
      <c r="S101" s="7">
        <f>STOCK[[#This Row],[Peso (g)]]*STOCK[[#This Row],[Precio Envío Kilogramo (USD)]]/1000</f>
        <v>1.1599999999999999</v>
      </c>
      <c r="T101" s="12">
        <f>STOCK[[#This Row],[Costo Unitario (USD)]]+STOCK[[#This Row],[Costo Envío (USD)]]+STOCK[[#This Row],[Comisión 10%]]</f>
        <v>10.504444444444445</v>
      </c>
      <c r="U101" s="7">
        <f>STOCK[[#This Row],[Costo total]]*1.5</f>
        <v>15.756666666666668</v>
      </c>
      <c r="V101" s="7">
        <v>14</v>
      </c>
      <c r="W101" s="7">
        <f>STOCK[[#This Row],[Precio Final]]-STOCK[[#This Row],[Costo total]]</f>
        <v>3.4955555555555549</v>
      </c>
      <c r="X101" s="7">
        <f>STOCK[[#This Row],[Ganancia Unitaria]]*STOCK[[#This Row],[Salidas]]</f>
        <v>3.4955555555555549</v>
      </c>
      <c r="Y101" s="7" t="s">
        <v>471</v>
      </c>
      <c r="AA101" s="7">
        <f>STOCK[[#This Row],[Costo total]]*STOCK[[#This Row],[Entradas]]</f>
        <v>10.504444444444445</v>
      </c>
      <c r="AB101" s="7">
        <f>STOCK[[#This Row],[Stock Actual]]*STOCK[[#This Row],[Costo total]]</f>
        <v>0</v>
      </c>
    </row>
    <row r="102" spans="1:28" s="12" customFormat="1" ht="50" customHeight="1" x14ac:dyDescent="0.15">
      <c r="A102" s="12" t="s">
        <v>621</v>
      </c>
      <c r="B102" s="70"/>
      <c r="C102" s="12" t="s">
        <v>4</v>
      </c>
      <c r="D102" s="12" t="s">
        <v>1899</v>
      </c>
      <c r="E102" s="12" t="s">
        <v>2189</v>
      </c>
      <c r="F102" s="12" t="s">
        <v>2082</v>
      </c>
      <c r="G102" s="12" t="s">
        <v>69</v>
      </c>
      <c r="H102" s="12">
        <f>STOCK[[#This Row],[Precio Final]]</f>
        <v>13</v>
      </c>
      <c r="I102" s="12">
        <f>STOCK[[#This Row],[Precio Venta Ideal (x1.5)]]</f>
        <v>14.013333333333334</v>
      </c>
      <c r="J102" s="87">
        <v>1</v>
      </c>
      <c r="K102" s="87">
        <f>SUMIFS(VENTAS[Cantidad],VENTAS[Código del producto Vendido],STOCK[[#This Row],[Code]])</f>
        <v>1</v>
      </c>
      <c r="L102" s="87">
        <f>STOCK[[#This Row],[Entradas]]-STOCK[[#This Row],[Salidas]]</f>
        <v>0</v>
      </c>
      <c r="M102" s="12">
        <f>STOCK[[#This Row],[Precio Final]]*10%</f>
        <v>1.3</v>
      </c>
      <c r="N102" s="12">
        <v>121</v>
      </c>
      <c r="O102" s="12">
        <v>18</v>
      </c>
      <c r="P102" s="12">
        <v>6.7222222222222223</v>
      </c>
      <c r="Q102" s="87">
        <v>165</v>
      </c>
      <c r="R102" s="12">
        <v>8</v>
      </c>
      <c r="S102" s="12">
        <f>STOCK[[#This Row],[Peso (g)]]*STOCK[[#This Row],[Precio Envío Kilogramo (USD)]]/1000</f>
        <v>1.32</v>
      </c>
      <c r="T102" s="12">
        <f>STOCK[[#This Row],[Costo Unitario (USD)]]+STOCK[[#This Row],[Costo Envío (USD)]]+STOCK[[#This Row],[Comisión 10%]]</f>
        <v>9.3422222222222224</v>
      </c>
      <c r="U102" s="12">
        <f>STOCK[[#This Row],[Costo total]]*1.5</f>
        <v>14.013333333333334</v>
      </c>
      <c r="V102" s="12">
        <v>13</v>
      </c>
      <c r="W102" s="12">
        <f>STOCK[[#This Row],[Precio Final]]-STOCK[[#This Row],[Costo total]]</f>
        <v>3.6577777777777776</v>
      </c>
      <c r="X102" s="12">
        <f>STOCK[[#This Row],[Ganancia Unitaria]]*STOCK[[#This Row],[Salidas]]</f>
        <v>3.6577777777777776</v>
      </c>
      <c r="Y102" s="12" t="s">
        <v>471</v>
      </c>
      <c r="AA102" s="12">
        <f>STOCK[[#This Row],[Costo total]]*STOCK[[#This Row],[Entradas]]</f>
        <v>9.3422222222222224</v>
      </c>
      <c r="AB102" s="12">
        <f>STOCK[[#This Row],[Stock Actual]]*STOCK[[#This Row],[Costo total]]</f>
        <v>0</v>
      </c>
    </row>
    <row r="103" spans="1:28" s="7" customFormat="1" ht="50" customHeight="1" x14ac:dyDescent="0.15">
      <c r="A103" s="7" t="s">
        <v>622</v>
      </c>
      <c r="B103" s="70"/>
      <c r="C103" s="7" t="s">
        <v>4</v>
      </c>
      <c r="D103" s="7" t="s">
        <v>26</v>
      </c>
      <c r="E103" s="7" t="s">
        <v>350</v>
      </c>
      <c r="F103" s="7" t="s">
        <v>239</v>
      </c>
      <c r="G103" s="7" t="s">
        <v>69</v>
      </c>
      <c r="H103" s="7">
        <f>STOCK[[#This Row],[Precio Final]]</f>
        <v>25</v>
      </c>
      <c r="I103" s="7">
        <f>STOCK[[#This Row],[Precio Venta Ideal (x1.5)]]</f>
        <v>29.549999999999997</v>
      </c>
      <c r="J103" s="8">
        <v>1</v>
      </c>
      <c r="K103" s="8">
        <f>SUMIFS(VENTAS[Cantidad],VENTAS[Código del producto Vendido],STOCK[[#This Row],[Code]])</f>
        <v>1</v>
      </c>
      <c r="L103" s="8">
        <f>STOCK[[#This Row],[Entradas]]-STOCK[[#This Row],[Salidas]]</f>
        <v>0</v>
      </c>
      <c r="M103" s="7">
        <f>STOCK[[#This Row],[Precio Final]]*10%</f>
        <v>2.5</v>
      </c>
      <c r="N103" s="7">
        <v>270</v>
      </c>
      <c r="O103" s="7">
        <v>18</v>
      </c>
      <c r="P103" s="7">
        <v>15</v>
      </c>
      <c r="Q103" s="8">
        <v>275</v>
      </c>
      <c r="R103" s="7">
        <v>8</v>
      </c>
      <c r="S103" s="7">
        <f>STOCK[[#This Row],[Peso (g)]]*STOCK[[#This Row],[Precio Envío Kilogramo (USD)]]/1000</f>
        <v>2.2000000000000002</v>
      </c>
      <c r="T103" s="12">
        <f>STOCK[[#This Row],[Costo Unitario (USD)]]+STOCK[[#This Row],[Costo Envío (USD)]]+STOCK[[#This Row],[Comisión 10%]]</f>
        <v>19.7</v>
      </c>
      <c r="U103" s="7">
        <f>STOCK[[#This Row],[Costo total]]*1.5</f>
        <v>29.549999999999997</v>
      </c>
      <c r="V103" s="7">
        <v>25</v>
      </c>
      <c r="W103" s="7">
        <f>STOCK[[#This Row],[Precio Final]]-STOCK[[#This Row],[Costo total]]</f>
        <v>5.3000000000000007</v>
      </c>
      <c r="X103" s="7">
        <f>STOCK[[#This Row],[Ganancia Unitaria]]*STOCK[[#This Row],[Salidas]]</f>
        <v>5.3000000000000007</v>
      </c>
      <c r="Y103" s="7" t="s">
        <v>471</v>
      </c>
      <c r="AA103" s="7">
        <f>STOCK[[#This Row],[Costo total]]*STOCK[[#This Row],[Entradas]]</f>
        <v>19.7</v>
      </c>
      <c r="AB103" s="7">
        <f>STOCK[[#This Row],[Stock Actual]]*STOCK[[#This Row],[Costo total]]</f>
        <v>0</v>
      </c>
    </row>
    <row r="104" spans="1:28" s="12" customFormat="1" ht="50" customHeight="1" x14ac:dyDescent="0.15">
      <c r="A104" s="12" t="s">
        <v>623</v>
      </c>
      <c r="B104" s="70"/>
      <c r="C104" s="12" t="s">
        <v>4</v>
      </c>
      <c r="D104" s="12" t="s">
        <v>26</v>
      </c>
      <c r="E104" s="12" t="s">
        <v>1577</v>
      </c>
      <c r="F104" s="12" t="s">
        <v>2091</v>
      </c>
      <c r="G104" s="12" t="s">
        <v>69</v>
      </c>
      <c r="H104" s="12">
        <f>STOCK[[#This Row],[Precio Final]]</f>
        <v>25</v>
      </c>
      <c r="I104" s="12">
        <f>STOCK[[#This Row],[Precio Venta Ideal (x1.5)]]</f>
        <v>28.89</v>
      </c>
      <c r="J104" s="87">
        <v>1</v>
      </c>
      <c r="K104" s="87">
        <f>SUMIFS(VENTAS[Cantidad],VENTAS[Código del producto Vendido],STOCK[[#This Row],[Code]])</f>
        <v>1</v>
      </c>
      <c r="L104" s="87">
        <f>STOCK[[#This Row],[Entradas]]-STOCK[[#This Row],[Salidas]]</f>
        <v>0</v>
      </c>
      <c r="M104" s="12">
        <f>STOCK[[#This Row],[Precio Final]]*10%</f>
        <v>2.5</v>
      </c>
      <c r="N104" s="12">
        <v>270</v>
      </c>
      <c r="O104" s="12">
        <v>18</v>
      </c>
      <c r="P104" s="12">
        <v>15</v>
      </c>
      <c r="Q104" s="87">
        <v>220</v>
      </c>
      <c r="R104" s="12">
        <v>8</v>
      </c>
      <c r="S104" s="12">
        <f>STOCK[[#This Row],[Peso (g)]]*STOCK[[#This Row],[Precio Envío Kilogramo (USD)]]/1000</f>
        <v>1.76</v>
      </c>
      <c r="T104" s="12">
        <f>STOCK[[#This Row],[Costo Unitario (USD)]]+STOCK[[#This Row],[Costo Envío (USD)]]+STOCK[[#This Row],[Comisión 10%]]</f>
        <v>19.260000000000002</v>
      </c>
      <c r="U104" s="12">
        <f>STOCK[[#This Row],[Costo total]]*1.5</f>
        <v>28.89</v>
      </c>
      <c r="V104" s="12">
        <v>25</v>
      </c>
      <c r="W104" s="12">
        <f>STOCK[[#This Row],[Precio Final]]-STOCK[[#This Row],[Costo total]]</f>
        <v>5.7399999999999984</v>
      </c>
      <c r="X104" s="12">
        <f>STOCK[[#This Row],[Ganancia Unitaria]]*STOCK[[#This Row],[Salidas]]</f>
        <v>5.7399999999999984</v>
      </c>
      <c r="Y104" s="12" t="s">
        <v>471</v>
      </c>
      <c r="AA104" s="12">
        <f>STOCK[[#This Row],[Costo total]]*STOCK[[#This Row],[Entradas]]</f>
        <v>19.260000000000002</v>
      </c>
      <c r="AB104" s="12">
        <f>STOCK[[#This Row],[Stock Actual]]*STOCK[[#This Row],[Costo total]]</f>
        <v>0</v>
      </c>
    </row>
    <row r="105" spans="1:28" s="7" customFormat="1" ht="50" customHeight="1" x14ac:dyDescent="0.15">
      <c r="A105" s="7" t="s">
        <v>624</v>
      </c>
      <c r="B105" s="70"/>
      <c r="C105" s="7" t="s">
        <v>4</v>
      </c>
      <c r="D105" s="7" t="s">
        <v>26</v>
      </c>
      <c r="E105" s="7" t="s">
        <v>350</v>
      </c>
      <c r="F105" s="7" t="s">
        <v>241</v>
      </c>
      <c r="G105" s="7" t="s">
        <v>69</v>
      </c>
      <c r="H105" s="7">
        <f>STOCK[[#This Row],[Precio Final]]</f>
        <v>25</v>
      </c>
      <c r="I105" s="7">
        <f>STOCK[[#This Row],[Precio Venta Ideal (x1.5)]]</f>
        <v>28.950000000000003</v>
      </c>
      <c r="J105" s="8">
        <v>1</v>
      </c>
      <c r="K105" s="8">
        <f>SUMIFS(VENTAS[Cantidad],VENTAS[Código del producto Vendido],STOCK[[#This Row],[Code]])</f>
        <v>1</v>
      </c>
      <c r="L105" s="8">
        <f>STOCK[[#This Row],[Entradas]]-STOCK[[#This Row],[Salidas]]</f>
        <v>0</v>
      </c>
      <c r="M105" s="7">
        <f>STOCK[[#This Row],[Precio Final]]*10%</f>
        <v>2.5</v>
      </c>
      <c r="N105" s="7">
        <v>270</v>
      </c>
      <c r="O105" s="7">
        <v>18</v>
      </c>
      <c r="P105" s="7">
        <v>15</v>
      </c>
      <c r="Q105" s="8">
        <v>225</v>
      </c>
      <c r="R105" s="7">
        <v>8</v>
      </c>
      <c r="S105" s="7">
        <f>STOCK[[#This Row],[Peso (g)]]*STOCK[[#This Row],[Precio Envío Kilogramo (USD)]]/1000</f>
        <v>1.8</v>
      </c>
      <c r="T105" s="12">
        <f>STOCK[[#This Row],[Costo Unitario (USD)]]+STOCK[[#This Row],[Costo Envío (USD)]]+STOCK[[#This Row],[Comisión 10%]]</f>
        <v>19.3</v>
      </c>
      <c r="U105" s="7">
        <f>STOCK[[#This Row],[Costo total]]*1.5</f>
        <v>28.950000000000003</v>
      </c>
      <c r="V105" s="7">
        <v>25</v>
      </c>
      <c r="W105" s="7">
        <f>STOCK[[#This Row],[Precio Final]]-STOCK[[#This Row],[Costo total]]</f>
        <v>5.6999999999999993</v>
      </c>
      <c r="X105" s="7">
        <f>STOCK[[#This Row],[Ganancia Unitaria]]*STOCK[[#This Row],[Salidas]]</f>
        <v>5.6999999999999993</v>
      </c>
      <c r="Y105" s="7" t="s">
        <v>471</v>
      </c>
      <c r="AA105" s="7">
        <f>STOCK[[#This Row],[Costo total]]*STOCK[[#This Row],[Entradas]]</f>
        <v>19.3</v>
      </c>
      <c r="AB105" s="7">
        <f>STOCK[[#This Row],[Stock Actual]]*STOCK[[#This Row],[Costo total]]</f>
        <v>0</v>
      </c>
    </row>
    <row r="106" spans="1:28" s="12" customFormat="1" ht="50" customHeight="1" x14ac:dyDescent="0.15">
      <c r="A106" s="12" t="s">
        <v>625</v>
      </c>
      <c r="B106" s="70"/>
      <c r="C106" s="12" t="s">
        <v>4</v>
      </c>
      <c r="D106" s="12" t="s">
        <v>1898</v>
      </c>
      <c r="E106" s="12" t="s">
        <v>2190</v>
      </c>
      <c r="F106" s="12" t="s">
        <v>2095</v>
      </c>
      <c r="G106" s="12" t="s">
        <v>69</v>
      </c>
      <c r="H106" s="12">
        <f>STOCK[[#This Row],[Precio Final]]</f>
        <v>12</v>
      </c>
      <c r="I106" s="12">
        <f>STOCK[[#This Row],[Precio Venta Ideal (x1.5)]]</f>
        <v>14.313333333333333</v>
      </c>
      <c r="J106" s="87">
        <v>1</v>
      </c>
      <c r="K106" s="87">
        <f>SUMIFS(VENTAS[Cantidad],VENTAS[Código del producto Vendido],STOCK[[#This Row],[Code]])</f>
        <v>1</v>
      </c>
      <c r="L106" s="87">
        <f>STOCK[[#This Row],[Entradas]]-STOCK[[#This Row],[Salidas]]</f>
        <v>0</v>
      </c>
      <c r="M106" s="12">
        <f>STOCK[[#This Row],[Precio Final]]*10%</f>
        <v>1.2000000000000002</v>
      </c>
      <c r="N106" s="12">
        <v>130</v>
      </c>
      <c r="O106" s="12">
        <v>18</v>
      </c>
      <c r="P106" s="12">
        <v>7.2222222222222223</v>
      </c>
      <c r="Q106" s="87">
        <v>140</v>
      </c>
      <c r="R106" s="12">
        <v>8</v>
      </c>
      <c r="S106" s="12">
        <f>STOCK[[#This Row],[Peso (g)]]*STOCK[[#This Row],[Precio Envío Kilogramo (USD)]]/1000</f>
        <v>1.1200000000000001</v>
      </c>
      <c r="T106" s="12">
        <f>STOCK[[#This Row],[Costo Unitario (USD)]]+STOCK[[#This Row],[Costo Envío (USD)]]+STOCK[[#This Row],[Comisión 10%]]</f>
        <v>9.5422222222222217</v>
      </c>
      <c r="U106" s="12">
        <f>STOCK[[#This Row],[Costo total]]*1.5</f>
        <v>14.313333333333333</v>
      </c>
      <c r="V106" s="12">
        <v>12</v>
      </c>
      <c r="W106" s="12">
        <f>STOCK[[#This Row],[Precio Final]]-STOCK[[#This Row],[Costo total]]</f>
        <v>2.4577777777777783</v>
      </c>
      <c r="X106" s="12">
        <f>STOCK[[#This Row],[Ganancia Unitaria]]*STOCK[[#This Row],[Salidas]]</f>
        <v>2.4577777777777783</v>
      </c>
      <c r="Y106" s="12" t="s">
        <v>471</v>
      </c>
      <c r="AA106" s="12">
        <f>STOCK[[#This Row],[Costo total]]*STOCK[[#This Row],[Entradas]]</f>
        <v>9.5422222222222217</v>
      </c>
      <c r="AB106" s="12">
        <f>STOCK[[#This Row],[Stock Actual]]*STOCK[[#This Row],[Costo total]]</f>
        <v>0</v>
      </c>
    </row>
    <row r="107" spans="1:28" s="7" customFormat="1" ht="50" customHeight="1" x14ac:dyDescent="0.15">
      <c r="A107" s="7" t="s">
        <v>626</v>
      </c>
      <c r="B107" s="70"/>
      <c r="C107" s="7" t="s">
        <v>4</v>
      </c>
      <c r="D107" s="7" t="s">
        <v>1898</v>
      </c>
      <c r="E107" s="7" t="s">
        <v>284</v>
      </c>
      <c r="F107" s="7" t="s">
        <v>1553</v>
      </c>
      <c r="G107" s="7" t="s">
        <v>69</v>
      </c>
      <c r="H107" s="7">
        <f>STOCK[[#This Row],[Precio Final]]</f>
        <v>14</v>
      </c>
      <c r="I107" s="7">
        <f>STOCK[[#This Row],[Precio Venta Ideal (x1.5)]]</f>
        <v>14.613333333333333</v>
      </c>
      <c r="J107" s="8">
        <v>1</v>
      </c>
      <c r="K107" s="8">
        <f>SUMIFS(VENTAS[Cantidad],VENTAS[Código del producto Vendido],STOCK[[#This Row],[Code]])</f>
        <v>1</v>
      </c>
      <c r="L107" s="8">
        <f>STOCK[[#This Row],[Entradas]]-STOCK[[#This Row],[Salidas]]</f>
        <v>0</v>
      </c>
      <c r="M107" s="7">
        <f>STOCK[[#This Row],[Precio Final]]*10%</f>
        <v>1.4000000000000001</v>
      </c>
      <c r="N107" s="7">
        <v>130</v>
      </c>
      <c r="O107" s="7">
        <v>18</v>
      </c>
      <c r="P107" s="7">
        <v>7.2222222222222223</v>
      </c>
      <c r="Q107" s="8">
        <v>140</v>
      </c>
      <c r="R107" s="7">
        <v>8</v>
      </c>
      <c r="S107" s="7">
        <f>STOCK[[#This Row],[Peso (g)]]*STOCK[[#This Row],[Precio Envío Kilogramo (USD)]]/1000</f>
        <v>1.1200000000000001</v>
      </c>
      <c r="T107" s="12">
        <f>STOCK[[#This Row],[Costo Unitario (USD)]]+STOCK[[#This Row],[Costo Envío (USD)]]+STOCK[[#This Row],[Comisión 10%]]</f>
        <v>9.7422222222222228</v>
      </c>
      <c r="U107" s="7">
        <f>STOCK[[#This Row],[Costo total]]*1.5</f>
        <v>14.613333333333333</v>
      </c>
      <c r="V107" s="7">
        <v>14</v>
      </c>
      <c r="W107" s="7">
        <f>STOCK[[#This Row],[Precio Final]]-STOCK[[#This Row],[Costo total]]</f>
        <v>4.2577777777777772</v>
      </c>
      <c r="X107" s="7">
        <f>STOCK[[#This Row],[Ganancia Unitaria]]*STOCK[[#This Row],[Salidas]]</f>
        <v>4.2577777777777772</v>
      </c>
      <c r="Y107" s="7" t="s">
        <v>471</v>
      </c>
      <c r="AA107" s="7">
        <f>STOCK[[#This Row],[Costo total]]*STOCK[[#This Row],[Entradas]]</f>
        <v>9.7422222222222228</v>
      </c>
      <c r="AB107" s="7">
        <f>STOCK[[#This Row],[Stock Actual]]*STOCK[[#This Row],[Costo total]]</f>
        <v>0</v>
      </c>
    </row>
    <row r="108" spans="1:28" s="12" customFormat="1" ht="50" customHeight="1" x14ac:dyDescent="0.15">
      <c r="A108" s="12" t="s">
        <v>627</v>
      </c>
      <c r="B108" s="70"/>
      <c r="C108" s="12" t="s">
        <v>4</v>
      </c>
      <c r="D108" s="12" t="s">
        <v>1898</v>
      </c>
      <c r="E108" s="12" t="s">
        <v>351</v>
      </c>
      <c r="F108" s="12" t="s">
        <v>241</v>
      </c>
      <c r="G108" s="12" t="s">
        <v>69</v>
      </c>
      <c r="H108" s="12">
        <f>STOCK[[#This Row],[Precio Final]]</f>
        <v>12</v>
      </c>
      <c r="I108" s="12">
        <f>STOCK[[#This Row],[Precio Venta Ideal (x1.5)]]</f>
        <v>13.066666666666668</v>
      </c>
      <c r="J108" s="87">
        <v>1</v>
      </c>
      <c r="K108" s="87">
        <f>SUMIFS(VENTAS[Cantidad],VENTAS[Código del producto Vendido],STOCK[[#This Row],[Code]])</f>
        <v>1</v>
      </c>
      <c r="L108" s="87">
        <f>STOCK[[#This Row],[Entradas]]-STOCK[[#This Row],[Salidas]]</f>
        <v>0</v>
      </c>
      <c r="M108" s="12">
        <f>STOCK[[#This Row],[Precio Final]]*10%</f>
        <v>1.2000000000000002</v>
      </c>
      <c r="N108" s="12">
        <v>110</v>
      </c>
      <c r="O108" s="12">
        <v>18</v>
      </c>
      <c r="P108" s="12">
        <v>6.1111111111111107</v>
      </c>
      <c r="Q108" s="87">
        <v>175</v>
      </c>
      <c r="R108" s="12">
        <v>8</v>
      </c>
      <c r="S108" s="12">
        <f>STOCK[[#This Row],[Peso (g)]]*STOCK[[#This Row],[Precio Envío Kilogramo (USD)]]/1000</f>
        <v>1.4</v>
      </c>
      <c r="T108" s="12">
        <f>STOCK[[#This Row],[Costo Unitario (USD)]]+STOCK[[#This Row],[Costo Envío (USD)]]+STOCK[[#This Row],[Comisión 10%]]</f>
        <v>8.7111111111111121</v>
      </c>
      <c r="U108" s="12">
        <f>STOCK[[#This Row],[Costo total]]*1.5</f>
        <v>13.066666666666668</v>
      </c>
      <c r="V108" s="12">
        <v>12</v>
      </c>
      <c r="W108" s="12">
        <f>STOCK[[#This Row],[Precio Final]]-STOCK[[#This Row],[Costo total]]</f>
        <v>3.2888888888888879</v>
      </c>
      <c r="X108" s="12">
        <f>STOCK[[#This Row],[Ganancia Unitaria]]*STOCK[[#This Row],[Salidas]]</f>
        <v>3.2888888888888879</v>
      </c>
      <c r="Y108" s="12" t="s">
        <v>471</v>
      </c>
      <c r="AA108" s="12">
        <f>STOCK[[#This Row],[Costo total]]*STOCK[[#This Row],[Entradas]]</f>
        <v>8.7111111111111121</v>
      </c>
      <c r="AB108" s="12">
        <f>STOCK[[#This Row],[Stock Actual]]*STOCK[[#This Row],[Costo total]]</f>
        <v>0</v>
      </c>
    </row>
    <row r="109" spans="1:28" s="7" customFormat="1" ht="50" customHeight="1" x14ac:dyDescent="0.15">
      <c r="A109" s="7" t="s">
        <v>628</v>
      </c>
      <c r="B109" s="70"/>
      <c r="C109" s="7" t="s">
        <v>4</v>
      </c>
      <c r="D109" s="7" t="s">
        <v>1898</v>
      </c>
      <c r="E109" s="7" t="s">
        <v>352</v>
      </c>
      <c r="F109" s="7" t="s">
        <v>241</v>
      </c>
      <c r="G109" s="7" t="s">
        <v>69</v>
      </c>
      <c r="H109" s="7">
        <f>STOCK[[#This Row],[Precio Final]]</f>
        <v>14</v>
      </c>
      <c r="I109" s="7">
        <f>STOCK[[#This Row],[Precio Venta Ideal (x1.5)]]</f>
        <v>14.253333333333334</v>
      </c>
      <c r="J109" s="8">
        <v>1</v>
      </c>
      <c r="K109" s="8">
        <f>SUMIFS(VENTAS[Cantidad],VENTAS[Código del producto Vendido],STOCK[[#This Row],[Code]])</f>
        <v>1</v>
      </c>
      <c r="L109" s="8">
        <f>STOCK[[#This Row],[Entradas]]-STOCK[[#This Row],[Salidas]]</f>
        <v>0</v>
      </c>
      <c r="M109" s="7">
        <f>STOCK[[#This Row],[Precio Final]]*10%</f>
        <v>1.4000000000000001</v>
      </c>
      <c r="N109" s="7">
        <v>130</v>
      </c>
      <c r="O109" s="7">
        <v>18</v>
      </c>
      <c r="P109" s="7">
        <v>7.2222222222222223</v>
      </c>
      <c r="Q109" s="8">
        <v>110</v>
      </c>
      <c r="R109" s="7">
        <v>8</v>
      </c>
      <c r="S109" s="7">
        <f>STOCK[[#This Row],[Peso (g)]]*STOCK[[#This Row],[Precio Envío Kilogramo (USD)]]/1000</f>
        <v>0.88</v>
      </c>
      <c r="T109" s="12">
        <f>STOCK[[#This Row],[Costo Unitario (USD)]]+STOCK[[#This Row],[Costo Envío (USD)]]+STOCK[[#This Row],[Comisión 10%]]</f>
        <v>9.5022222222222226</v>
      </c>
      <c r="U109" s="7">
        <f>STOCK[[#This Row],[Costo total]]*1.5</f>
        <v>14.253333333333334</v>
      </c>
      <c r="V109" s="7">
        <v>14</v>
      </c>
      <c r="W109" s="7">
        <f>STOCK[[#This Row],[Precio Final]]-STOCK[[#This Row],[Costo total]]</f>
        <v>4.4977777777777774</v>
      </c>
      <c r="X109" s="7">
        <f>STOCK[[#This Row],[Ganancia Unitaria]]*STOCK[[#This Row],[Salidas]]</f>
        <v>4.4977777777777774</v>
      </c>
      <c r="Y109" s="7" t="s">
        <v>471</v>
      </c>
      <c r="AA109" s="7">
        <f>STOCK[[#This Row],[Costo total]]*STOCK[[#This Row],[Entradas]]</f>
        <v>9.5022222222222226</v>
      </c>
      <c r="AB109" s="7">
        <f>STOCK[[#This Row],[Stock Actual]]*STOCK[[#This Row],[Costo total]]</f>
        <v>0</v>
      </c>
    </row>
    <row r="110" spans="1:28" s="12" customFormat="1" ht="50" customHeight="1" x14ac:dyDescent="0.15">
      <c r="A110" s="12" t="s">
        <v>629</v>
      </c>
      <c r="B110" s="70"/>
      <c r="C110" s="12" t="s">
        <v>4</v>
      </c>
      <c r="D110" s="12" t="s">
        <v>1898</v>
      </c>
      <c r="E110" s="12" t="s">
        <v>352</v>
      </c>
      <c r="F110" s="12" t="s">
        <v>243</v>
      </c>
      <c r="G110" s="12" t="s">
        <v>69</v>
      </c>
      <c r="H110" s="12">
        <f>STOCK[[#This Row],[Precio Final]]</f>
        <v>14</v>
      </c>
      <c r="I110" s="12">
        <f>STOCK[[#This Row],[Precio Venta Ideal (x1.5)]]</f>
        <v>14.133333333333333</v>
      </c>
      <c r="J110" s="87">
        <v>1</v>
      </c>
      <c r="K110" s="87">
        <f>SUMIFS(VENTAS[Cantidad],VENTAS[Código del producto Vendido],STOCK[[#This Row],[Code]])</f>
        <v>1</v>
      </c>
      <c r="L110" s="87">
        <f>STOCK[[#This Row],[Entradas]]-STOCK[[#This Row],[Salidas]]</f>
        <v>0</v>
      </c>
      <c r="M110" s="12">
        <f>STOCK[[#This Row],[Precio Final]]*10%</f>
        <v>1.4000000000000001</v>
      </c>
      <c r="N110" s="12">
        <v>130</v>
      </c>
      <c r="O110" s="12">
        <v>18</v>
      </c>
      <c r="P110" s="12">
        <v>7.2222222222222223</v>
      </c>
      <c r="Q110" s="87">
        <v>100</v>
      </c>
      <c r="R110" s="12">
        <v>8</v>
      </c>
      <c r="S110" s="12">
        <f>STOCK[[#This Row],[Peso (g)]]*STOCK[[#This Row],[Precio Envío Kilogramo (USD)]]/1000</f>
        <v>0.8</v>
      </c>
      <c r="T110" s="12">
        <f>STOCK[[#This Row],[Costo Unitario (USD)]]+STOCK[[#This Row],[Costo Envío (USD)]]+STOCK[[#This Row],[Comisión 10%]]</f>
        <v>9.4222222222222225</v>
      </c>
      <c r="U110" s="12">
        <f>STOCK[[#This Row],[Costo total]]*1.5</f>
        <v>14.133333333333333</v>
      </c>
      <c r="V110" s="12">
        <v>14</v>
      </c>
      <c r="W110" s="12">
        <f>STOCK[[#This Row],[Precio Final]]-STOCK[[#This Row],[Costo total]]</f>
        <v>4.5777777777777775</v>
      </c>
      <c r="X110" s="12">
        <f>STOCK[[#This Row],[Ganancia Unitaria]]*STOCK[[#This Row],[Salidas]]</f>
        <v>4.5777777777777775</v>
      </c>
      <c r="Y110" s="12" t="s">
        <v>471</v>
      </c>
      <c r="AA110" s="12">
        <f>STOCK[[#This Row],[Costo total]]*STOCK[[#This Row],[Entradas]]</f>
        <v>9.4222222222222225</v>
      </c>
      <c r="AB110" s="12">
        <f>STOCK[[#This Row],[Stock Actual]]*STOCK[[#This Row],[Costo total]]</f>
        <v>0</v>
      </c>
    </row>
    <row r="111" spans="1:28" s="7" customFormat="1" ht="50" customHeight="1" x14ac:dyDescent="0.15">
      <c r="A111" s="7" t="s">
        <v>630</v>
      </c>
      <c r="B111" s="70"/>
      <c r="C111" s="7" t="s">
        <v>4</v>
      </c>
      <c r="D111" s="7" t="s">
        <v>1898</v>
      </c>
      <c r="E111" s="7" t="s">
        <v>352</v>
      </c>
      <c r="F111" s="7" t="s">
        <v>244</v>
      </c>
      <c r="G111" s="7" t="s">
        <v>69</v>
      </c>
      <c r="H111" s="7">
        <f>STOCK[[#This Row],[Precio Final]]</f>
        <v>14</v>
      </c>
      <c r="I111" s="7">
        <f>STOCK[[#This Row],[Precio Venta Ideal (x1.5)]]</f>
        <v>14.493333333333334</v>
      </c>
      <c r="J111" s="8">
        <v>1</v>
      </c>
      <c r="K111" s="8">
        <f>SUMIFS(VENTAS[Cantidad],VENTAS[Código del producto Vendido],STOCK[[#This Row],[Code]])</f>
        <v>1</v>
      </c>
      <c r="L111" s="8">
        <f>STOCK[[#This Row],[Entradas]]-STOCK[[#This Row],[Salidas]]</f>
        <v>0</v>
      </c>
      <c r="M111" s="7">
        <f>STOCK[[#This Row],[Precio Final]]*10%</f>
        <v>1.4000000000000001</v>
      </c>
      <c r="N111" s="7">
        <v>130</v>
      </c>
      <c r="O111" s="7">
        <v>18</v>
      </c>
      <c r="P111" s="7">
        <v>7.2222222222222223</v>
      </c>
      <c r="Q111" s="8">
        <v>130</v>
      </c>
      <c r="R111" s="7">
        <v>8</v>
      </c>
      <c r="S111" s="7">
        <f>STOCK[[#This Row],[Peso (g)]]*STOCK[[#This Row],[Precio Envío Kilogramo (USD)]]/1000</f>
        <v>1.04</v>
      </c>
      <c r="T111" s="12">
        <f>STOCK[[#This Row],[Costo Unitario (USD)]]+STOCK[[#This Row],[Costo Envío (USD)]]+STOCK[[#This Row],[Comisión 10%]]</f>
        <v>9.6622222222222227</v>
      </c>
      <c r="U111" s="7">
        <f>STOCK[[#This Row],[Costo total]]*1.5</f>
        <v>14.493333333333334</v>
      </c>
      <c r="V111" s="7">
        <v>14</v>
      </c>
      <c r="W111" s="7">
        <f>STOCK[[#This Row],[Precio Final]]-STOCK[[#This Row],[Costo total]]</f>
        <v>4.3377777777777773</v>
      </c>
      <c r="X111" s="7">
        <f>STOCK[[#This Row],[Ganancia Unitaria]]*STOCK[[#This Row],[Salidas]]</f>
        <v>4.3377777777777773</v>
      </c>
      <c r="Y111" s="7" t="s">
        <v>471</v>
      </c>
      <c r="AA111" s="7">
        <f>STOCK[[#This Row],[Costo total]]*STOCK[[#This Row],[Entradas]]</f>
        <v>9.6622222222222227</v>
      </c>
      <c r="AB111" s="7">
        <f>STOCK[[#This Row],[Stock Actual]]*STOCK[[#This Row],[Costo total]]</f>
        <v>0</v>
      </c>
    </row>
    <row r="112" spans="1:28" s="12" customFormat="1" ht="50" customHeight="1" x14ac:dyDescent="0.15">
      <c r="A112" s="12" t="s">
        <v>58</v>
      </c>
      <c r="B112" s="70"/>
      <c r="C112" s="12" t="s">
        <v>4</v>
      </c>
      <c r="D112" s="12" t="s">
        <v>26</v>
      </c>
      <c r="E112" s="12" t="s">
        <v>353</v>
      </c>
      <c r="F112" s="12" t="s">
        <v>241</v>
      </c>
      <c r="G112" s="12" t="s">
        <v>69</v>
      </c>
      <c r="H112" s="12">
        <f>STOCK[[#This Row],[Precio Final]]</f>
        <v>0</v>
      </c>
      <c r="I112" s="12">
        <f>STOCK[[#This Row],[Precio Venta Ideal (x1.5)]]</f>
        <v>26.873333333333335</v>
      </c>
      <c r="J112" s="87">
        <v>1</v>
      </c>
      <c r="K112" s="87">
        <f>SUMIFS(VENTAS[Cantidad],VENTAS[Código del producto Vendido],STOCK[[#This Row],[Code]])</f>
        <v>1</v>
      </c>
      <c r="L112" s="87">
        <f>STOCK[[#This Row],[Entradas]]-STOCK[[#This Row],[Salidas]]</f>
        <v>0</v>
      </c>
      <c r="M112" s="12">
        <f>STOCK[[#This Row],[Precio Final]]*10%</f>
        <v>0</v>
      </c>
      <c r="N112" s="12">
        <v>280</v>
      </c>
      <c r="O112" s="12">
        <v>18</v>
      </c>
      <c r="P112" s="12">
        <v>15.555555555555555</v>
      </c>
      <c r="Q112" s="87">
        <v>295</v>
      </c>
      <c r="R112" s="12">
        <v>8</v>
      </c>
      <c r="S112" s="12">
        <f>STOCK[[#This Row],[Peso (g)]]*STOCK[[#This Row],[Precio Envío Kilogramo (USD)]]/1000</f>
        <v>2.36</v>
      </c>
      <c r="T112" s="12">
        <f>STOCK[[#This Row],[Costo Unitario (USD)]]+STOCK[[#This Row],[Costo Envío (USD)]]+STOCK[[#This Row],[Comisión 10%]]</f>
        <v>17.915555555555557</v>
      </c>
      <c r="U112" s="12">
        <f>STOCK[[#This Row],[Costo total]]*1.5</f>
        <v>26.873333333333335</v>
      </c>
      <c r="V112" s="12">
        <v>0</v>
      </c>
      <c r="W112" s="12">
        <f>STOCK[[#This Row],[Precio Final]]-STOCK[[#This Row],[Costo total]]</f>
        <v>-17.915555555555557</v>
      </c>
      <c r="X112" s="12">
        <f>STOCK[[#This Row],[Ganancia Unitaria]]*STOCK[[#This Row],[Salidas]]</f>
        <v>-17.915555555555557</v>
      </c>
      <c r="Y112" s="12" t="s">
        <v>471</v>
      </c>
      <c r="AA112" s="12">
        <f>STOCK[[#This Row],[Costo total]]*STOCK[[#This Row],[Entradas]]</f>
        <v>17.915555555555557</v>
      </c>
      <c r="AB112" s="12">
        <f>STOCK[[#This Row],[Stock Actual]]*STOCK[[#This Row],[Costo total]]</f>
        <v>0</v>
      </c>
    </row>
    <row r="113" spans="1:28" s="7" customFormat="1" ht="50" customHeight="1" x14ac:dyDescent="0.15">
      <c r="A113" s="7" t="s">
        <v>631</v>
      </c>
      <c r="B113" s="70"/>
      <c r="C113" s="7" t="s">
        <v>4</v>
      </c>
      <c r="D113" s="7" t="s">
        <v>26</v>
      </c>
      <c r="E113" s="7" t="s">
        <v>354</v>
      </c>
      <c r="F113" s="7" t="s">
        <v>243</v>
      </c>
      <c r="G113" s="7" t="s">
        <v>69</v>
      </c>
      <c r="H113" s="7">
        <f>STOCK[[#This Row],[Precio Final]]</f>
        <v>25</v>
      </c>
      <c r="I113" s="7">
        <f>STOCK[[#This Row],[Precio Venta Ideal (x1.5)]]</f>
        <v>23.416666666666664</v>
      </c>
      <c r="J113" s="8">
        <v>1</v>
      </c>
      <c r="K113" s="8">
        <f>SUMIFS(VENTAS[Cantidad],VENTAS[Código del producto Vendido],STOCK[[#This Row],[Code]])</f>
        <v>1</v>
      </c>
      <c r="L113" s="8">
        <f>STOCK[[#This Row],[Entradas]]-STOCK[[#This Row],[Salidas]]</f>
        <v>0</v>
      </c>
      <c r="M113" s="7">
        <f>STOCK[[#This Row],[Precio Final]]*10%</f>
        <v>2.5</v>
      </c>
      <c r="N113" s="7">
        <v>200</v>
      </c>
      <c r="O113" s="7">
        <v>18</v>
      </c>
      <c r="P113" s="7">
        <v>11.111111111111111</v>
      </c>
      <c r="Q113" s="8">
        <v>250</v>
      </c>
      <c r="R113" s="7">
        <v>8</v>
      </c>
      <c r="S113" s="7">
        <f>STOCK[[#This Row],[Peso (g)]]*STOCK[[#This Row],[Precio Envío Kilogramo (USD)]]/1000</f>
        <v>2</v>
      </c>
      <c r="T113" s="12">
        <f>STOCK[[#This Row],[Costo Unitario (USD)]]+STOCK[[#This Row],[Costo Envío (USD)]]+STOCK[[#This Row],[Comisión 10%]]</f>
        <v>15.611111111111111</v>
      </c>
      <c r="U113" s="7">
        <f>STOCK[[#This Row],[Costo total]]*1.5</f>
        <v>23.416666666666664</v>
      </c>
      <c r="V113" s="7">
        <v>25</v>
      </c>
      <c r="W113" s="7">
        <f>STOCK[[#This Row],[Precio Final]]-STOCK[[#This Row],[Costo total]]</f>
        <v>9.3888888888888893</v>
      </c>
      <c r="X113" s="7">
        <f>STOCK[[#This Row],[Ganancia Unitaria]]*STOCK[[#This Row],[Salidas]]</f>
        <v>9.3888888888888893</v>
      </c>
      <c r="Y113" s="7" t="s">
        <v>471</v>
      </c>
      <c r="AA113" s="7">
        <f>STOCK[[#This Row],[Costo total]]*STOCK[[#This Row],[Entradas]]</f>
        <v>15.611111111111111</v>
      </c>
      <c r="AB113" s="7">
        <f>STOCK[[#This Row],[Stock Actual]]*STOCK[[#This Row],[Costo total]]</f>
        <v>0</v>
      </c>
    </row>
    <row r="114" spans="1:28" s="12" customFormat="1" ht="50" customHeight="1" x14ac:dyDescent="0.15">
      <c r="A114" s="12" t="s">
        <v>632</v>
      </c>
      <c r="B114" s="70"/>
      <c r="C114" s="12" t="s">
        <v>4</v>
      </c>
      <c r="D114" s="12" t="s">
        <v>26</v>
      </c>
      <c r="E114" s="12" t="s">
        <v>354</v>
      </c>
      <c r="F114" s="12" t="s">
        <v>241</v>
      </c>
      <c r="G114" s="12" t="s">
        <v>69</v>
      </c>
      <c r="H114" s="12">
        <f>STOCK[[#This Row],[Precio Final]]</f>
        <v>25</v>
      </c>
      <c r="I114" s="12">
        <f>STOCK[[#This Row],[Precio Venta Ideal (x1.5)]]</f>
        <v>23.356666666666669</v>
      </c>
      <c r="J114" s="87">
        <v>1</v>
      </c>
      <c r="K114" s="87">
        <f>SUMIFS(VENTAS[Cantidad],VENTAS[Código del producto Vendido],STOCK[[#This Row],[Code]])</f>
        <v>1</v>
      </c>
      <c r="L114" s="87">
        <f>STOCK[[#This Row],[Entradas]]-STOCK[[#This Row],[Salidas]]</f>
        <v>0</v>
      </c>
      <c r="M114" s="12">
        <f>STOCK[[#This Row],[Precio Final]]*10%</f>
        <v>2.5</v>
      </c>
      <c r="N114" s="12">
        <v>200</v>
      </c>
      <c r="O114" s="12">
        <v>18</v>
      </c>
      <c r="P114" s="12">
        <v>11.111111111111111</v>
      </c>
      <c r="Q114" s="87">
        <v>245</v>
      </c>
      <c r="R114" s="12">
        <v>8</v>
      </c>
      <c r="S114" s="12">
        <f>STOCK[[#This Row],[Peso (g)]]*STOCK[[#This Row],[Precio Envío Kilogramo (USD)]]/1000</f>
        <v>1.96</v>
      </c>
      <c r="T114" s="12">
        <f>STOCK[[#This Row],[Costo Unitario (USD)]]+STOCK[[#This Row],[Costo Envío (USD)]]+STOCK[[#This Row],[Comisión 10%]]</f>
        <v>15.571111111111112</v>
      </c>
      <c r="U114" s="12">
        <f>STOCK[[#This Row],[Costo total]]*1.5</f>
        <v>23.356666666666669</v>
      </c>
      <c r="V114" s="12">
        <v>25</v>
      </c>
      <c r="W114" s="12">
        <f>STOCK[[#This Row],[Precio Final]]-STOCK[[#This Row],[Costo total]]</f>
        <v>9.4288888888888884</v>
      </c>
      <c r="X114" s="12">
        <f>STOCK[[#This Row],[Ganancia Unitaria]]*STOCK[[#This Row],[Salidas]]</f>
        <v>9.4288888888888884</v>
      </c>
      <c r="Y114" s="12" t="s">
        <v>471</v>
      </c>
      <c r="AA114" s="12">
        <f>STOCK[[#This Row],[Costo total]]*STOCK[[#This Row],[Entradas]]</f>
        <v>15.571111111111112</v>
      </c>
      <c r="AB114" s="12">
        <f>STOCK[[#This Row],[Stock Actual]]*STOCK[[#This Row],[Costo total]]</f>
        <v>0</v>
      </c>
    </row>
    <row r="115" spans="1:28" s="7" customFormat="1" ht="50" customHeight="1" x14ac:dyDescent="0.15">
      <c r="A115" s="7" t="s">
        <v>633</v>
      </c>
      <c r="B115" s="70"/>
      <c r="C115" s="7" t="s">
        <v>4</v>
      </c>
      <c r="D115" s="7" t="s">
        <v>1790</v>
      </c>
      <c r="E115" s="7" t="s">
        <v>1574</v>
      </c>
      <c r="F115" s="7" t="s">
        <v>2091</v>
      </c>
      <c r="G115" s="7" t="s">
        <v>69</v>
      </c>
      <c r="H115" s="7">
        <f>STOCK[[#This Row],[Precio Final]]</f>
        <v>20</v>
      </c>
      <c r="I115" s="7">
        <f>STOCK[[#This Row],[Precio Venta Ideal (x1.5)]]</f>
        <v>23.083333333333336</v>
      </c>
      <c r="J115" s="8">
        <v>1</v>
      </c>
      <c r="K115" s="8">
        <f>SUMIFS(VENTAS[Cantidad],VENTAS[Código del producto Vendido],STOCK[[#This Row],[Code]])</f>
        <v>1</v>
      </c>
      <c r="L115" s="8">
        <f>STOCK[[#This Row],[Entradas]]-STOCK[[#This Row],[Salidas]]</f>
        <v>0</v>
      </c>
      <c r="M115" s="7">
        <f>STOCK[[#This Row],[Precio Final]]*10%</f>
        <v>2</v>
      </c>
      <c r="N115" s="7">
        <v>205</v>
      </c>
      <c r="O115" s="7">
        <v>18</v>
      </c>
      <c r="P115" s="7">
        <v>11.388888888888889</v>
      </c>
      <c r="Q115" s="8">
        <v>250</v>
      </c>
      <c r="R115" s="7">
        <v>8</v>
      </c>
      <c r="S115" s="7">
        <f>STOCK[[#This Row],[Peso (g)]]*STOCK[[#This Row],[Precio Envío Kilogramo (USD)]]/1000</f>
        <v>2</v>
      </c>
      <c r="T115" s="12">
        <f>STOCK[[#This Row],[Costo Unitario (USD)]]+STOCK[[#This Row],[Costo Envío (USD)]]+STOCK[[#This Row],[Comisión 10%]]</f>
        <v>15.388888888888889</v>
      </c>
      <c r="U115" s="7">
        <f>STOCK[[#This Row],[Costo total]]*1.5</f>
        <v>23.083333333333336</v>
      </c>
      <c r="V115" s="7">
        <v>20</v>
      </c>
      <c r="W115" s="7">
        <f>STOCK[[#This Row],[Precio Final]]-STOCK[[#This Row],[Costo total]]</f>
        <v>4.6111111111111107</v>
      </c>
      <c r="X115" s="7">
        <f>STOCK[[#This Row],[Ganancia Unitaria]]*STOCK[[#This Row],[Salidas]]</f>
        <v>4.6111111111111107</v>
      </c>
      <c r="Y115" s="7" t="s">
        <v>471</v>
      </c>
      <c r="AA115" s="7">
        <f>STOCK[[#This Row],[Costo total]]*STOCK[[#This Row],[Entradas]]</f>
        <v>15.388888888888889</v>
      </c>
      <c r="AB115" s="7">
        <f>STOCK[[#This Row],[Stock Actual]]*STOCK[[#This Row],[Costo total]]</f>
        <v>0</v>
      </c>
    </row>
    <row r="116" spans="1:28" s="12" customFormat="1" ht="50" customHeight="1" x14ac:dyDescent="0.15">
      <c r="A116" s="12" t="s">
        <v>634</v>
      </c>
      <c r="B116" s="70"/>
      <c r="C116" s="12" t="s">
        <v>4</v>
      </c>
      <c r="D116" s="12" t="s">
        <v>26</v>
      </c>
      <c r="E116" s="12" t="s">
        <v>355</v>
      </c>
      <c r="F116" s="12" t="s">
        <v>241</v>
      </c>
      <c r="G116" s="12" t="s">
        <v>69</v>
      </c>
      <c r="H116" s="12">
        <f>STOCK[[#This Row],[Precio Final]]</f>
        <v>22</v>
      </c>
      <c r="I116" s="12">
        <f>STOCK[[#This Row],[Precio Venta Ideal (x1.5)]]</f>
        <v>23.383333333333333</v>
      </c>
      <c r="J116" s="87">
        <v>1</v>
      </c>
      <c r="K116" s="87">
        <f>SUMIFS(VENTAS[Cantidad],VENTAS[Código del producto Vendido],STOCK[[#This Row],[Code]])</f>
        <v>1</v>
      </c>
      <c r="L116" s="87">
        <f>STOCK[[#This Row],[Entradas]]-STOCK[[#This Row],[Salidas]]</f>
        <v>0</v>
      </c>
      <c r="M116" s="12">
        <f>STOCK[[#This Row],[Precio Final]]*10%</f>
        <v>2.2000000000000002</v>
      </c>
      <c r="N116" s="12">
        <v>205</v>
      </c>
      <c r="O116" s="12">
        <v>18</v>
      </c>
      <c r="P116" s="12">
        <v>11.388888888888889</v>
      </c>
      <c r="Q116" s="87">
        <v>250</v>
      </c>
      <c r="R116" s="12">
        <v>8</v>
      </c>
      <c r="S116" s="12">
        <f>STOCK[[#This Row],[Peso (g)]]*STOCK[[#This Row],[Precio Envío Kilogramo (USD)]]/1000</f>
        <v>2</v>
      </c>
      <c r="T116" s="12">
        <f>STOCK[[#This Row],[Costo Unitario (USD)]]+STOCK[[#This Row],[Costo Envío (USD)]]+STOCK[[#This Row],[Comisión 10%]]</f>
        <v>15.588888888888889</v>
      </c>
      <c r="U116" s="12">
        <f>STOCK[[#This Row],[Costo total]]*1.5</f>
        <v>23.383333333333333</v>
      </c>
      <c r="V116" s="12">
        <v>22</v>
      </c>
      <c r="W116" s="12">
        <f>STOCK[[#This Row],[Precio Final]]-STOCK[[#This Row],[Costo total]]</f>
        <v>6.4111111111111114</v>
      </c>
      <c r="X116" s="12">
        <f>STOCK[[#This Row],[Ganancia Unitaria]]*STOCK[[#This Row],[Salidas]]</f>
        <v>6.4111111111111114</v>
      </c>
      <c r="Y116" s="12" t="s">
        <v>471</v>
      </c>
      <c r="AA116" s="12">
        <f>STOCK[[#This Row],[Costo total]]*STOCK[[#This Row],[Entradas]]</f>
        <v>15.588888888888889</v>
      </c>
      <c r="AB116" s="12">
        <f>STOCK[[#This Row],[Stock Actual]]*STOCK[[#This Row],[Costo total]]</f>
        <v>0</v>
      </c>
    </row>
    <row r="117" spans="1:28" s="7" customFormat="1" ht="50" customHeight="1" x14ac:dyDescent="0.15">
      <c r="A117" s="7" t="s">
        <v>635</v>
      </c>
      <c r="B117" s="70"/>
      <c r="C117" s="7" t="s">
        <v>4</v>
      </c>
      <c r="D117" s="7" t="s">
        <v>2195</v>
      </c>
      <c r="E117" s="7" t="s">
        <v>1574</v>
      </c>
      <c r="F117" s="7" t="s">
        <v>2111</v>
      </c>
      <c r="G117" s="7" t="s">
        <v>69</v>
      </c>
      <c r="H117" s="7">
        <f>STOCK[[#This Row],[Precio Final]]</f>
        <v>20</v>
      </c>
      <c r="I117" s="7">
        <f>STOCK[[#This Row],[Precio Venta Ideal (x1.5)]]</f>
        <v>23.683333333333334</v>
      </c>
      <c r="J117" s="8">
        <v>1</v>
      </c>
      <c r="K117" s="8">
        <f>SUMIFS(VENTAS[Cantidad],VENTAS[Código del producto Vendido],STOCK[[#This Row],[Code]])</f>
        <v>1</v>
      </c>
      <c r="L117" s="8">
        <f>STOCK[[#This Row],[Entradas]]-STOCK[[#This Row],[Salidas]]</f>
        <v>0</v>
      </c>
      <c r="M117" s="7">
        <f>STOCK[[#This Row],[Precio Final]]*10%</f>
        <v>2</v>
      </c>
      <c r="N117" s="7">
        <v>205</v>
      </c>
      <c r="O117" s="7">
        <v>18</v>
      </c>
      <c r="P117" s="7">
        <v>11.388888888888889</v>
      </c>
      <c r="Q117" s="8">
        <v>300</v>
      </c>
      <c r="R117" s="7">
        <v>8</v>
      </c>
      <c r="S117" s="7">
        <f>STOCK[[#This Row],[Peso (g)]]*STOCK[[#This Row],[Precio Envío Kilogramo (USD)]]/1000</f>
        <v>2.4</v>
      </c>
      <c r="T117" s="12">
        <f>STOCK[[#This Row],[Costo Unitario (USD)]]+STOCK[[#This Row],[Costo Envío (USD)]]+STOCK[[#This Row],[Comisión 10%]]</f>
        <v>15.78888888888889</v>
      </c>
      <c r="U117" s="7">
        <f>STOCK[[#This Row],[Costo total]]*1.5</f>
        <v>23.683333333333334</v>
      </c>
      <c r="V117" s="7">
        <v>20</v>
      </c>
      <c r="W117" s="7">
        <f>STOCK[[#This Row],[Precio Final]]-STOCK[[#This Row],[Costo total]]</f>
        <v>4.2111111111111104</v>
      </c>
      <c r="X117" s="7">
        <f>STOCK[[#This Row],[Ganancia Unitaria]]*STOCK[[#This Row],[Salidas]]</f>
        <v>4.2111111111111104</v>
      </c>
      <c r="Y117" s="7" t="s">
        <v>471</v>
      </c>
      <c r="AA117" s="7">
        <f>STOCK[[#This Row],[Costo total]]*STOCK[[#This Row],[Entradas]]</f>
        <v>15.78888888888889</v>
      </c>
      <c r="AB117" s="7">
        <f>STOCK[[#This Row],[Stock Actual]]*STOCK[[#This Row],[Costo total]]</f>
        <v>0</v>
      </c>
    </row>
    <row r="118" spans="1:28" s="12" customFormat="1" ht="50" customHeight="1" x14ac:dyDescent="0.15">
      <c r="A118" s="12" t="s">
        <v>59</v>
      </c>
      <c r="B118" s="70"/>
      <c r="C118" s="12" t="s">
        <v>4</v>
      </c>
      <c r="D118" s="12" t="s">
        <v>26</v>
      </c>
      <c r="E118" s="12" t="s">
        <v>355</v>
      </c>
      <c r="F118" s="12" t="s">
        <v>244</v>
      </c>
      <c r="G118" s="12" t="s">
        <v>69</v>
      </c>
      <c r="H118" s="12">
        <f>STOCK[[#This Row],[Precio Final]]</f>
        <v>22</v>
      </c>
      <c r="I118" s="12">
        <f>STOCK[[#This Row],[Precio Venta Ideal (x1.5)]]</f>
        <v>23.983333333333334</v>
      </c>
      <c r="J118" s="87">
        <v>1</v>
      </c>
      <c r="K118" s="87">
        <f>SUMIFS(VENTAS[Cantidad],VENTAS[Código del producto Vendido],STOCK[[#This Row],[Code]])</f>
        <v>1</v>
      </c>
      <c r="L118" s="87">
        <f>STOCK[[#This Row],[Entradas]]-STOCK[[#This Row],[Salidas]]</f>
        <v>0</v>
      </c>
      <c r="M118" s="12">
        <f>STOCK[[#This Row],[Precio Final]]*10%</f>
        <v>2.2000000000000002</v>
      </c>
      <c r="N118" s="12">
        <v>205</v>
      </c>
      <c r="O118" s="12">
        <v>18</v>
      </c>
      <c r="P118" s="12">
        <v>11.388888888888889</v>
      </c>
      <c r="Q118" s="87">
        <v>300</v>
      </c>
      <c r="R118" s="12">
        <v>8</v>
      </c>
      <c r="S118" s="12">
        <f>STOCK[[#This Row],[Peso (g)]]*STOCK[[#This Row],[Precio Envío Kilogramo (USD)]]/1000</f>
        <v>2.4</v>
      </c>
      <c r="T118" s="12">
        <f>STOCK[[#This Row],[Costo Unitario (USD)]]+STOCK[[#This Row],[Costo Envío (USD)]]+STOCK[[#This Row],[Comisión 10%]]</f>
        <v>15.988888888888891</v>
      </c>
      <c r="U118" s="12">
        <f>STOCK[[#This Row],[Costo total]]*1.5</f>
        <v>23.983333333333334</v>
      </c>
      <c r="V118" s="12">
        <v>22</v>
      </c>
      <c r="W118" s="12">
        <f>STOCK[[#This Row],[Precio Final]]-STOCK[[#This Row],[Costo total]]</f>
        <v>6.0111111111111093</v>
      </c>
      <c r="X118" s="12">
        <f>STOCK[[#This Row],[Ganancia Unitaria]]*STOCK[[#This Row],[Salidas]]</f>
        <v>6.0111111111111093</v>
      </c>
      <c r="Y118" s="12" t="s">
        <v>471</v>
      </c>
      <c r="AA118" s="12">
        <f>STOCK[[#This Row],[Costo total]]*STOCK[[#This Row],[Entradas]]</f>
        <v>15.988888888888891</v>
      </c>
      <c r="AB118" s="12">
        <f>STOCK[[#This Row],[Stock Actual]]*STOCK[[#This Row],[Costo total]]</f>
        <v>0</v>
      </c>
    </row>
    <row r="119" spans="1:28" s="7" customFormat="1" ht="50" customHeight="1" x14ac:dyDescent="0.15">
      <c r="A119" s="7" t="s">
        <v>636</v>
      </c>
      <c r="B119" s="70"/>
      <c r="C119" s="7" t="s">
        <v>4</v>
      </c>
      <c r="D119" s="7" t="s">
        <v>2194</v>
      </c>
      <c r="E119" s="7" t="s">
        <v>2969</v>
      </c>
      <c r="F119" s="7" t="s">
        <v>243</v>
      </c>
      <c r="G119" s="7" t="s">
        <v>69</v>
      </c>
      <c r="H119" s="7">
        <f>STOCK[[#This Row],[Precio Final]]</f>
        <v>18</v>
      </c>
      <c r="I119" s="7">
        <f>STOCK[[#This Row],[Precio Venta Ideal (x1.5)]]</f>
        <v>21.766666666666666</v>
      </c>
      <c r="J119" s="8">
        <v>1</v>
      </c>
      <c r="K119" s="8">
        <f>SUMIFS(VENTAS[Cantidad],VENTAS[Código del producto Vendido],STOCK[[#This Row],[Code]])</f>
        <v>0</v>
      </c>
      <c r="L119" s="8">
        <f>STOCK[[#This Row],[Entradas]]-STOCK[[#This Row],[Salidas]]</f>
        <v>1</v>
      </c>
      <c r="M119" s="7">
        <f>STOCK[[#This Row],[Precio Final]]*10%</f>
        <v>1.8</v>
      </c>
      <c r="N119" s="7">
        <v>200</v>
      </c>
      <c r="O119" s="7">
        <v>18</v>
      </c>
      <c r="P119" s="7">
        <v>11.111111111111111</v>
      </c>
      <c r="Q119" s="8">
        <v>200</v>
      </c>
      <c r="R119" s="7">
        <v>8</v>
      </c>
      <c r="S119" s="7">
        <f>STOCK[[#This Row],[Peso (g)]]*STOCK[[#This Row],[Precio Envío Kilogramo (USD)]]/1000</f>
        <v>1.6</v>
      </c>
      <c r="T119" s="12">
        <f>STOCK[[#This Row],[Costo Unitario (USD)]]+STOCK[[#This Row],[Costo Envío (USD)]]+STOCK[[#This Row],[Comisión 10%]]</f>
        <v>14.511111111111111</v>
      </c>
      <c r="U119" s="7">
        <f>STOCK[[#This Row],[Costo total]]*1.5</f>
        <v>21.766666666666666</v>
      </c>
      <c r="V119" s="7">
        <v>18</v>
      </c>
      <c r="W119" s="7">
        <f>STOCK[[#This Row],[Precio Final]]-STOCK[[#This Row],[Costo total]]</f>
        <v>3.4888888888888889</v>
      </c>
      <c r="X119" s="7">
        <f>STOCK[[#This Row],[Ganancia Unitaria]]*STOCK[[#This Row],[Salidas]]</f>
        <v>0</v>
      </c>
      <c r="Y119" s="7" t="s">
        <v>392</v>
      </c>
      <c r="AA119" s="7">
        <f>STOCK[[#This Row],[Costo total]]*STOCK[[#This Row],[Entradas]]</f>
        <v>14.511111111111111</v>
      </c>
      <c r="AB119" s="7">
        <f>STOCK[[#This Row],[Stock Actual]]*STOCK[[#This Row],[Costo total]]</f>
        <v>14.511111111111111</v>
      </c>
    </row>
    <row r="120" spans="1:28" s="12" customFormat="1" ht="50" customHeight="1" x14ac:dyDescent="0.15">
      <c r="A120" s="12" t="s">
        <v>637</v>
      </c>
      <c r="B120" s="70"/>
      <c r="C120" s="12" t="s">
        <v>4</v>
      </c>
      <c r="D120" s="12" t="s">
        <v>1898</v>
      </c>
      <c r="E120" s="12" t="s">
        <v>356</v>
      </c>
      <c r="F120" s="12" t="s">
        <v>303</v>
      </c>
      <c r="G120" s="12" t="s">
        <v>69</v>
      </c>
      <c r="H120" s="12">
        <f>STOCK[[#This Row],[Precio Final]]</f>
        <v>14</v>
      </c>
      <c r="I120" s="12">
        <f>STOCK[[#This Row],[Precio Venta Ideal (x1.5)]]</f>
        <v>12.593333333333334</v>
      </c>
      <c r="J120" s="87">
        <v>1</v>
      </c>
      <c r="K120" s="87">
        <f>SUMIFS(VENTAS[Cantidad],VENTAS[Código del producto Vendido],STOCK[[#This Row],[Code]])</f>
        <v>1</v>
      </c>
      <c r="L120" s="87">
        <f>STOCK[[#This Row],[Entradas]]-STOCK[[#This Row],[Salidas]]</f>
        <v>0</v>
      </c>
      <c r="M120" s="12">
        <f>STOCK[[#This Row],[Precio Final]]*10%</f>
        <v>1.4000000000000001</v>
      </c>
      <c r="N120" s="12">
        <v>100</v>
      </c>
      <c r="O120" s="12">
        <v>18</v>
      </c>
      <c r="P120" s="12">
        <v>5.5555555555555554</v>
      </c>
      <c r="Q120" s="87">
        <v>180</v>
      </c>
      <c r="R120" s="12">
        <v>8</v>
      </c>
      <c r="S120" s="12">
        <f>STOCK[[#This Row],[Peso (g)]]*STOCK[[#This Row],[Precio Envío Kilogramo (USD)]]/1000</f>
        <v>1.44</v>
      </c>
      <c r="T120" s="12">
        <f>STOCK[[#This Row],[Costo Unitario (USD)]]+STOCK[[#This Row],[Costo Envío (USD)]]+STOCK[[#This Row],[Comisión 10%]]</f>
        <v>8.3955555555555552</v>
      </c>
      <c r="U120" s="12">
        <f>STOCK[[#This Row],[Costo total]]*1.5</f>
        <v>12.593333333333334</v>
      </c>
      <c r="V120" s="12">
        <v>14</v>
      </c>
      <c r="W120" s="12">
        <f>STOCK[[#This Row],[Precio Final]]-STOCK[[#This Row],[Costo total]]</f>
        <v>5.6044444444444448</v>
      </c>
      <c r="X120" s="12">
        <f>STOCK[[#This Row],[Ganancia Unitaria]]*STOCK[[#This Row],[Salidas]]</f>
        <v>5.6044444444444448</v>
      </c>
      <c r="Y120" s="12" t="s">
        <v>392</v>
      </c>
      <c r="AA120" s="12">
        <f>STOCK[[#This Row],[Costo total]]*STOCK[[#This Row],[Entradas]]</f>
        <v>8.3955555555555552</v>
      </c>
      <c r="AB120" s="12">
        <f>STOCK[[#This Row],[Stock Actual]]*STOCK[[#This Row],[Costo total]]</f>
        <v>0</v>
      </c>
    </row>
    <row r="121" spans="1:28" s="7" customFormat="1" ht="50" customHeight="1" x14ac:dyDescent="0.15">
      <c r="A121" s="7" t="s">
        <v>638</v>
      </c>
      <c r="B121" s="70"/>
      <c r="C121" s="7" t="s">
        <v>4</v>
      </c>
      <c r="D121" s="7" t="s">
        <v>2197</v>
      </c>
      <c r="E121" s="7" t="s">
        <v>1576</v>
      </c>
      <c r="F121" s="7" t="s">
        <v>2095</v>
      </c>
      <c r="G121" s="7" t="s">
        <v>69</v>
      </c>
      <c r="H121" s="7">
        <f>STOCK[[#This Row],[Precio Final]]</f>
        <v>20</v>
      </c>
      <c r="I121" s="7">
        <f>STOCK[[#This Row],[Precio Venta Ideal (x1.5)]]</f>
        <v>21.303333333333335</v>
      </c>
      <c r="J121" s="8">
        <v>1</v>
      </c>
      <c r="K121" s="8">
        <f>SUMIFS(VENTAS[Cantidad],VENTAS[Código del producto Vendido],STOCK[[#This Row],[Code]])</f>
        <v>1</v>
      </c>
      <c r="L121" s="8">
        <f>STOCK[[#This Row],[Entradas]]-STOCK[[#This Row],[Salidas]]</f>
        <v>0</v>
      </c>
      <c r="M121" s="7">
        <f>STOCK[[#This Row],[Precio Final]]*10%</f>
        <v>2</v>
      </c>
      <c r="N121" s="7">
        <v>175</v>
      </c>
      <c r="O121" s="7">
        <v>18</v>
      </c>
      <c r="P121" s="7">
        <v>9.7222222222222214</v>
      </c>
      <c r="Q121" s="8">
        <v>310</v>
      </c>
      <c r="R121" s="7">
        <v>8</v>
      </c>
      <c r="S121" s="7">
        <f>STOCK[[#This Row],[Peso (g)]]*STOCK[[#This Row],[Precio Envío Kilogramo (USD)]]/1000</f>
        <v>2.48</v>
      </c>
      <c r="T121" s="12">
        <f>STOCK[[#This Row],[Costo Unitario (USD)]]+STOCK[[#This Row],[Costo Envío (USD)]]+STOCK[[#This Row],[Comisión 10%]]</f>
        <v>14.202222222222222</v>
      </c>
      <c r="U121" s="7">
        <f>STOCK[[#This Row],[Costo total]]*1.5</f>
        <v>21.303333333333335</v>
      </c>
      <c r="V121" s="7">
        <v>20</v>
      </c>
      <c r="W121" s="7">
        <f>STOCK[[#This Row],[Precio Final]]-STOCK[[#This Row],[Costo total]]</f>
        <v>5.7977777777777781</v>
      </c>
      <c r="X121" s="7">
        <f>STOCK[[#This Row],[Ganancia Unitaria]]*STOCK[[#This Row],[Salidas]]</f>
        <v>5.7977777777777781</v>
      </c>
      <c r="Y121" s="7" t="s">
        <v>392</v>
      </c>
      <c r="AA121" s="7">
        <f>STOCK[[#This Row],[Costo total]]*STOCK[[#This Row],[Entradas]]</f>
        <v>14.202222222222222</v>
      </c>
      <c r="AB121" s="7">
        <f>STOCK[[#This Row],[Stock Actual]]*STOCK[[#This Row],[Costo total]]</f>
        <v>0</v>
      </c>
    </row>
    <row r="122" spans="1:28" s="12" customFormat="1" ht="50" customHeight="1" x14ac:dyDescent="0.15">
      <c r="A122" s="12" t="s">
        <v>639</v>
      </c>
      <c r="B122" s="70"/>
      <c r="C122" s="12" t="s">
        <v>4</v>
      </c>
      <c r="D122" s="12" t="s">
        <v>26</v>
      </c>
      <c r="E122" s="12" t="s">
        <v>357</v>
      </c>
      <c r="F122" s="12" t="s">
        <v>241</v>
      </c>
      <c r="G122" s="12" t="s">
        <v>69</v>
      </c>
      <c r="H122" s="12">
        <f>STOCK[[#This Row],[Precio Final]]</f>
        <v>20</v>
      </c>
      <c r="I122" s="12">
        <f>STOCK[[#This Row],[Precio Venta Ideal (x1.5)]]</f>
        <v>23.266666666666666</v>
      </c>
      <c r="J122" s="87">
        <v>1</v>
      </c>
      <c r="K122" s="87">
        <f>SUMIFS(VENTAS[Cantidad],VENTAS[Código del producto Vendido],STOCK[[#This Row],[Code]])</f>
        <v>1</v>
      </c>
      <c r="L122" s="87">
        <f>STOCK[[#This Row],[Entradas]]-STOCK[[#This Row],[Salidas]]</f>
        <v>0</v>
      </c>
      <c r="M122" s="12">
        <f>STOCK[[#This Row],[Precio Final]]*10%</f>
        <v>2</v>
      </c>
      <c r="N122" s="12">
        <v>200</v>
      </c>
      <c r="O122" s="12">
        <v>18</v>
      </c>
      <c r="P122" s="12">
        <v>11.111111111111111</v>
      </c>
      <c r="Q122" s="87">
        <v>300</v>
      </c>
      <c r="R122" s="12">
        <v>8</v>
      </c>
      <c r="S122" s="12">
        <f>STOCK[[#This Row],[Peso (g)]]*STOCK[[#This Row],[Precio Envío Kilogramo (USD)]]/1000</f>
        <v>2.4</v>
      </c>
      <c r="T122" s="12">
        <f>STOCK[[#This Row],[Costo Unitario (USD)]]+STOCK[[#This Row],[Costo Envío (USD)]]+STOCK[[#This Row],[Comisión 10%]]</f>
        <v>15.511111111111111</v>
      </c>
      <c r="U122" s="12">
        <f>STOCK[[#This Row],[Costo total]]*1.5</f>
        <v>23.266666666666666</v>
      </c>
      <c r="V122" s="12">
        <v>20</v>
      </c>
      <c r="W122" s="12">
        <f>STOCK[[#This Row],[Precio Final]]-STOCK[[#This Row],[Costo total]]</f>
        <v>4.4888888888888889</v>
      </c>
      <c r="X122" s="12">
        <f>STOCK[[#This Row],[Ganancia Unitaria]]*STOCK[[#This Row],[Salidas]]</f>
        <v>4.4888888888888889</v>
      </c>
      <c r="Y122" s="12" t="s">
        <v>392</v>
      </c>
      <c r="AA122" s="12">
        <f>STOCK[[#This Row],[Costo total]]*STOCK[[#This Row],[Entradas]]</f>
        <v>15.511111111111111</v>
      </c>
      <c r="AB122" s="12">
        <f>STOCK[[#This Row],[Stock Actual]]*STOCK[[#This Row],[Costo total]]</f>
        <v>0</v>
      </c>
    </row>
    <row r="123" spans="1:28" s="7" customFormat="1" ht="50" customHeight="1" x14ac:dyDescent="0.15">
      <c r="A123" s="7" t="s">
        <v>18</v>
      </c>
      <c r="B123" s="70"/>
      <c r="C123" s="7" t="s">
        <v>4</v>
      </c>
      <c r="D123" s="7" t="s">
        <v>27</v>
      </c>
      <c r="E123" s="7" t="s">
        <v>358</v>
      </c>
      <c r="F123" s="7" t="s">
        <v>241</v>
      </c>
      <c r="G123" s="7" t="s">
        <v>69</v>
      </c>
      <c r="H123" s="7">
        <f>STOCK[[#This Row],[Precio Final]]</f>
        <v>30</v>
      </c>
      <c r="I123" s="7">
        <f>STOCK[[#This Row],[Precio Venta Ideal (x1.5)]]</f>
        <v>24.11</v>
      </c>
      <c r="J123" s="8">
        <v>1</v>
      </c>
      <c r="K123" s="8">
        <f>SUMIFS(VENTAS[Cantidad],VENTAS[Código del producto Vendido],STOCK[[#This Row],[Code]])</f>
        <v>1</v>
      </c>
      <c r="L123" s="8">
        <f>STOCK[[#This Row],[Entradas]]-STOCK[[#This Row],[Salidas]]</f>
        <v>0</v>
      </c>
      <c r="M123" s="7">
        <f>STOCK[[#This Row],[Precio Final]]*10%</f>
        <v>3</v>
      </c>
      <c r="N123" s="7">
        <v>195</v>
      </c>
      <c r="O123" s="7">
        <v>18</v>
      </c>
      <c r="P123" s="7">
        <v>10.833333333333334</v>
      </c>
      <c r="Q123" s="8">
        <v>280</v>
      </c>
      <c r="R123" s="7">
        <v>8</v>
      </c>
      <c r="S123" s="7">
        <f>STOCK[[#This Row],[Peso (g)]]*STOCK[[#This Row],[Precio Envío Kilogramo (USD)]]/1000</f>
        <v>2.2400000000000002</v>
      </c>
      <c r="T123" s="12">
        <f>STOCK[[#This Row],[Costo Unitario (USD)]]+STOCK[[#This Row],[Costo Envío (USD)]]+STOCK[[#This Row],[Comisión 10%]]</f>
        <v>16.073333333333334</v>
      </c>
      <c r="U123" s="7">
        <f>STOCK[[#This Row],[Costo total]]*1.5</f>
        <v>24.11</v>
      </c>
      <c r="V123" s="7">
        <v>30</v>
      </c>
      <c r="W123" s="7">
        <f>STOCK[[#This Row],[Precio Final]]-STOCK[[#This Row],[Costo total]]</f>
        <v>13.926666666666666</v>
      </c>
      <c r="X123" s="7">
        <f>STOCK[[#This Row],[Ganancia Unitaria]]*STOCK[[#This Row],[Salidas]]</f>
        <v>13.926666666666666</v>
      </c>
      <c r="Y123" s="7" t="s">
        <v>392</v>
      </c>
      <c r="AA123" s="7">
        <f>STOCK[[#This Row],[Costo total]]*STOCK[[#This Row],[Entradas]]</f>
        <v>16.073333333333334</v>
      </c>
      <c r="AB123" s="7">
        <f>STOCK[[#This Row],[Stock Actual]]*STOCK[[#This Row],[Costo total]]</f>
        <v>0</v>
      </c>
    </row>
    <row r="124" spans="1:28" s="12" customFormat="1" ht="50" customHeight="1" x14ac:dyDescent="0.15">
      <c r="A124" s="12" t="s">
        <v>19</v>
      </c>
      <c r="B124" s="70"/>
      <c r="C124" s="12" t="s">
        <v>4</v>
      </c>
      <c r="D124" s="12" t="s">
        <v>27</v>
      </c>
      <c r="E124" s="12" t="s">
        <v>358</v>
      </c>
      <c r="F124" s="12" t="s">
        <v>243</v>
      </c>
      <c r="G124" s="12" t="s">
        <v>69</v>
      </c>
      <c r="H124" s="12">
        <f>STOCK[[#This Row],[Precio Final]]</f>
        <v>30</v>
      </c>
      <c r="I124" s="12">
        <f>STOCK[[#This Row],[Precio Venta Ideal (x1.5)]]</f>
        <v>24.35</v>
      </c>
      <c r="J124" s="87">
        <v>1</v>
      </c>
      <c r="K124" s="87">
        <f>SUMIFS(VENTAS[Cantidad],VENTAS[Código del producto Vendido],STOCK[[#This Row],[Code]])</f>
        <v>1</v>
      </c>
      <c r="L124" s="87">
        <f>STOCK[[#This Row],[Entradas]]-STOCK[[#This Row],[Salidas]]</f>
        <v>0</v>
      </c>
      <c r="M124" s="12">
        <f>STOCK[[#This Row],[Precio Final]]*10%</f>
        <v>3</v>
      </c>
      <c r="N124" s="12">
        <v>195</v>
      </c>
      <c r="O124" s="12">
        <v>18</v>
      </c>
      <c r="P124" s="12">
        <v>10.833333333333334</v>
      </c>
      <c r="Q124" s="87">
        <v>300</v>
      </c>
      <c r="R124" s="12">
        <v>8</v>
      </c>
      <c r="S124" s="12">
        <f>STOCK[[#This Row],[Peso (g)]]*STOCK[[#This Row],[Precio Envío Kilogramo (USD)]]/1000</f>
        <v>2.4</v>
      </c>
      <c r="T124" s="12">
        <f>STOCK[[#This Row],[Costo Unitario (USD)]]+STOCK[[#This Row],[Costo Envío (USD)]]+STOCK[[#This Row],[Comisión 10%]]</f>
        <v>16.233333333333334</v>
      </c>
      <c r="U124" s="12">
        <f>STOCK[[#This Row],[Costo total]]*1.5</f>
        <v>24.35</v>
      </c>
      <c r="V124" s="12">
        <v>30</v>
      </c>
      <c r="W124" s="12">
        <f>STOCK[[#This Row],[Precio Final]]-STOCK[[#This Row],[Costo total]]</f>
        <v>13.766666666666666</v>
      </c>
      <c r="X124" s="12">
        <f>STOCK[[#This Row],[Ganancia Unitaria]]*STOCK[[#This Row],[Salidas]]</f>
        <v>13.766666666666666</v>
      </c>
      <c r="Y124" s="12" t="s">
        <v>392</v>
      </c>
      <c r="AA124" s="12">
        <f>STOCK[[#This Row],[Costo total]]*STOCK[[#This Row],[Entradas]]</f>
        <v>16.233333333333334</v>
      </c>
      <c r="AB124" s="12">
        <f>STOCK[[#This Row],[Stock Actual]]*STOCK[[#This Row],[Costo total]]</f>
        <v>0</v>
      </c>
    </row>
    <row r="125" spans="1:28" s="7" customFormat="1" ht="50" customHeight="1" x14ac:dyDescent="0.15">
      <c r="A125" s="7" t="s">
        <v>640</v>
      </c>
      <c r="B125" s="70"/>
      <c r="C125" s="7" t="s">
        <v>4</v>
      </c>
      <c r="D125" s="7" t="s">
        <v>27</v>
      </c>
      <c r="E125" s="7" t="s">
        <v>1575</v>
      </c>
      <c r="F125" s="7" t="s">
        <v>241</v>
      </c>
      <c r="G125" s="7" t="s">
        <v>69</v>
      </c>
      <c r="H125" s="7">
        <f>STOCK[[#This Row],[Precio Final]]</f>
        <v>30</v>
      </c>
      <c r="I125" s="7">
        <f>STOCK[[#This Row],[Precio Venta Ideal (x1.5)]]</f>
        <v>26.689999999999998</v>
      </c>
      <c r="J125" s="8">
        <v>1</v>
      </c>
      <c r="K125" s="8">
        <f>SUMIFS(VENTAS[Cantidad],VENTAS[Código del producto Vendido],STOCK[[#This Row],[Code]])</f>
        <v>1</v>
      </c>
      <c r="L125" s="8">
        <f>STOCK[[#This Row],[Entradas]]-STOCK[[#This Row],[Salidas]]</f>
        <v>0</v>
      </c>
      <c r="M125" s="7">
        <f>STOCK[[#This Row],[Precio Final]]*10%</f>
        <v>3</v>
      </c>
      <c r="N125" s="7">
        <v>213</v>
      </c>
      <c r="O125" s="7">
        <v>18</v>
      </c>
      <c r="P125" s="7">
        <v>11.833333333333334</v>
      </c>
      <c r="Q125" s="8">
        <v>370</v>
      </c>
      <c r="R125" s="7">
        <v>8</v>
      </c>
      <c r="S125" s="7">
        <f>STOCK[[#This Row],[Peso (g)]]*STOCK[[#This Row],[Precio Envío Kilogramo (USD)]]/1000</f>
        <v>2.96</v>
      </c>
      <c r="T125" s="12">
        <f>STOCK[[#This Row],[Costo Unitario (USD)]]+STOCK[[#This Row],[Costo Envío (USD)]]+STOCK[[#This Row],[Comisión 10%]]</f>
        <v>17.793333333333333</v>
      </c>
      <c r="U125" s="7">
        <f>STOCK[[#This Row],[Costo total]]*1.5</f>
        <v>26.689999999999998</v>
      </c>
      <c r="V125" s="7">
        <v>30</v>
      </c>
      <c r="W125" s="7">
        <f>STOCK[[#This Row],[Precio Final]]-STOCK[[#This Row],[Costo total]]</f>
        <v>12.206666666666667</v>
      </c>
      <c r="X125" s="7">
        <f>STOCK[[#This Row],[Ganancia Unitaria]]*STOCK[[#This Row],[Salidas]]</f>
        <v>12.206666666666667</v>
      </c>
      <c r="Y125" s="7" t="s">
        <v>392</v>
      </c>
      <c r="AA125" s="7">
        <f>STOCK[[#This Row],[Costo total]]*STOCK[[#This Row],[Entradas]]</f>
        <v>17.793333333333333</v>
      </c>
      <c r="AB125" s="7">
        <f>STOCK[[#This Row],[Stock Actual]]*STOCK[[#This Row],[Costo total]]</f>
        <v>0</v>
      </c>
    </row>
    <row r="126" spans="1:28" s="12" customFormat="1" ht="50" customHeight="1" x14ac:dyDescent="0.15">
      <c r="A126" s="12" t="s">
        <v>641</v>
      </c>
      <c r="B126" s="70"/>
      <c r="C126" s="12" t="s">
        <v>4</v>
      </c>
      <c r="D126" s="12" t="s">
        <v>1898</v>
      </c>
      <c r="E126" s="12" t="s">
        <v>1585</v>
      </c>
      <c r="F126" s="12" t="s">
        <v>243</v>
      </c>
      <c r="G126" s="12" t="s">
        <v>69</v>
      </c>
      <c r="H126" s="12">
        <f>STOCK[[#This Row],[Precio Final]]</f>
        <v>12</v>
      </c>
      <c r="I126" s="12">
        <f>STOCK[[#This Row],[Precio Venta Ideal (x1.5)]]</f>
        <v>15.660000000000002</v>
      </c>
      <c r="J126" s="87">
        <v>1</v>
      </c>
      <c r="K126" s="87">
        <f>SUMIFS(VENTAS[Cantidad],VENTAS[Código del producto Vendido],STOCK[[#This Row],[Code]])</f>
        <v>0</v>
      </c>
      <c r="L126" s="87">
        <f>STOCK[[#This Row],[Entradas]]-STOCK[[#This Row],[Salidas]]</f>
        <v>1</v>
      </c>
      <c r="M126" s="12">
        <f>STOCK[[#This Row],[Precio Final]]*10%</f>
        <v>1.2000000000000002</v>
      </c>
      <c r="N126" s="12">
        <v>287</v>
      </c>
      <c r="O126" s="12">
        <v>18</v>
      </c>
      <c r="P126" s="12">
        <v>5</v>
      </c>
      <c r="Q126" s="87">
        <v>530</v>
      </c>
      <c r="R126" s="12">
        <v>8</v>
      </c>
      <c r="S126" s="12">
        <f>STOCK[[#This Row],[Peso (g)]]*STOCK[[#This Row],[Precio Envío Kilogramo (USD)]]/1000</f>
        <v>4.24</v>
      </c>
      <c r="T126" s="12">
        <f>STOCK[[#This Row],[Costo Unitario (USD)]]+STOCK[[#This Row],[Costo Envío (USD)]]+STOCK[[#This Row],[Comisión 10%]]</f>
        <v>10.440000000000001</v>
      </c>
      <c r="U126" s="12">
        <f>STOCK[[#This Row],[Costo total]]*1.5</f>
        <v>15.660000000000002</v>
      </c>
      <c r="V126" s="12">
        <v>12</v>
      </c>
      <c r="W126" s="12">
        <f>STOCK[[#This Row],[Precio Final]]-STOCK[[#This Row],[Costo total]]</f>
        <v>1.5599999999999987</v>
      </c>
      <c r="X126" s="12">
        <f>STOCK[[#This Row],[Ganancia Unitaria]]*STOCK[[#This Row],[Salidas]]</f>
        <v>0</v>
      </c>
      <c r="Y126" s="12" t="s">
        <v>392</v>
      </c>
      <c r="AA126" s="12">
        <f>STOCK[[#This Row],[Costo total]]*STOCK[[#This Row],[Entradas]]</f>
        <v>10.440000000000001</v>
      </c>
      <c r="AB126" s="12">
        <f>STOCK[[#This Row],[Stock Actual]]*STOCK[[#This Row],[Costo total]]</f>
        <v>10.440000000000001</v>
      </c>
    </row>
    <row r="127" spans="1:28" s="7" customFormat="1" ht="50" customHeight="1" x14ac:dyDescent="0.15">
      <c r="A127" s="7" t="s">
        <v>642</v>
      </c>
      <c r="B127" s="70"/>
      <c r="C127" s="7" t="s">
        <v>4</v>
      </c>
      <c r="D127" s="7" t="s">
        <v>27</v>
      </c>
      <c r="E127" s="7" t="s">
        <v>475</v>
      </c>
      <c r="F127" s="7" t="s">
        <v>243</v>
      </c>
      <c r="G127" s="7" t="s">
        <v>69</v>
      </c>
      <c r="H127" s="7">
        <f>STOCK[[#This Row],[Precio Final]]</f>
        <v>45</v>
      </c>
      <c r="I127" s="7">
        <f>STOCK[[#This Row],[Precio Venta Ideal (x1.5)]]</f>
        <v>35.480000000000004</v>
      </c>
      <c r="J127" s="8">
        <v>1</v>
      </c>
      <c r="K127" s="8">
        <f>SUMIFS(VENTAS[Cantidad],VENTAS[Código del producto Vendido],STOCK[[#This Row],[Code]])</f>
        <v>1</v>
      </c>
      <c r="L127" s="8">
        <f>STOCK[[#This Row],[Entradas]]-STOCK[[#This Row],[Salidas]]</f>
        <v>0</v>
      </c>
      <c r="M127" s="7">
        <f>STOCK[[#This Row],[Precio Final]]*10%</f>
        <v>4.5</v>
      </c>
      <c r="N127" s="7">
        <v>267</v>
      </c>
      <c r="O127" s="7">
        <v>18</v>
      </c>
      <c r="P127" s="7">
        <v>14.833333333333334</v>
      </c>
      <c r="Q127" s="8">
        <v>540</v>
      </c>
      <c r="R127" s="7">
        <v>8</v>
      </c>
      <c r="S127" s="7">
        <f>STOCK[[#This Row],[Peso (g)]]*STOCK[[#This Row],[Precio Envío Kilogramo (USD)]]/1000</f>
        <v>4.32</v>
      </c>
      <c r="T127" s="12">
        <f>STOCK[[#This Row],[Costo Unitario (USD)]]+STOCK[[#This Row],[Costo Envío (USD)]]+STOCK[[#This Row],[Comisión 10%]]</f>
        <v>23.653333333333336</v>
      </c>
      <c r="U127" s="7">
        <f>STOCK[[#This Row],[Costo total]]*1.5</f>
        <v>35.480000000000004</v>
      </c>
      <c r="V127" s="7">
        <v>45</v>
      </c>
      <c r="W127" s="7">
        <f>STOCK[[#This Row],[Precio Final]]-STOCK[[#This Row],[Costo total]]</f>
        <v>21.346666666666664</v>
      </c>
      <c r="X127" s="7">
        <f>STOCK[[#This Row],[Ganancia Unitaria]]*STOCK[[#This Row],[Salidas]]</f>
        <v>21.346666666666664</v>
      </c>
      <c r="Y127" s="7" t="s">
        <v>392</v>
      </c>
      <c r="AA127" s="7">
        <f>STOCK[[#This Row],[Costo total]]*STOCK[[#This Row],[Entradas]]</f>
        <v>23.653333333333336</v>
      </c>
      <c r="AB127" s="7">
        <f>STOCK[[#This Row],[Stock Actual]]*STOCK[[#This Row],[Costo total]]</f>
        <v>0</v>
      </c>
    </row>
    <row r="128" spans="1:28" s="12" customFormat="1" ht="50" customHeight="1" x14ac:dyDescent="0.15">
      <c r="A128" s="12" t="s">
        <v>643</v>
      </c>
      <c r="B128" s="70"/>
      <c r="C128" s="12" t="s">
        <v>4</v>
      </c>
      <c r="D128" s="12" t="s">
        <v>2198</v>
      </c>
      <c r="E128" s="12" t="s">
        <v>2101</v>
      </c>
      <c r="F128" s="12" t="s">
        <v>241</v>
      </c>
      <c r="G128" s="12" t="s">
        <v>69</v>
      </c>
      <c r="H128" s="12">
        <f>STOCK[[#This Row],[Precio Final]]</f>
        <v>25</v>
      </c>
      <c r="I128" s="12">
        <f>STOCK[[#This Row],[Precio Venta Ideal (x1.5)]]</f>
        <v>28.250000000000004</v>
      </c>
      <c r="J128" s="87">
        <v>1</v>
      </c>
      <c r="K128" s="87">
        <f>SUMIFS(VENTAS[Cantidad],VENTAS[Código del producto Vendido],STOCK[[#This Row],[Code]])</f>
        <v>0</v>
      </c>
      <c r="L128" s="87">
        <f>STOCK[[#This Row],[Entradas]]-STOCK[[#This Row],[Salidas]]</f>
        <v>1</v>
      </c>
      <c r="M128" s="12">
        <f>STOCK[[#This Row],[Precio Final]]*10%</f>
        <v>2.5</v>
      </c>
      <c r="N128" s="12">
        <v>258</v>
      </c>
      <c r="O128" s="12">
        <v>18</v>
      </c>
      <c r="P128" s="12">
        <v>14.333333333333334</v>
      </c>
      <c r="Q128" s="87">
        <v>250</v>
      </c>
      <c r="R128" s="12">
        <v>8</v>
      </c>
      <c r="S128" s="12">
        <f>STOCK[[#This Row],[Peso (g)]]*STOCK[[#This Row],[Precio Envío Kilogramo (USD)]]/1000</f>
        <v>2</v>
      </c>
      <c r="T128" s="12">
        <f>STOCK[[#This Row],[Costo Unitario (USD)]]+STOCK[[#This Row],[Costo Envío (USD)]]+STOCK[[#This Row],[Comisión 10%]]</f>
        <v>18.833333333333336</v>
      </c>
      <c r="U128" s="12">
        <f>STOCK[[#This Row],[Costo total]]*1.5</f>
        <v>28.250000000000004</v>
      </c>
      <c r="V128" s="12">
        <v>25</v>
      </c>
      <c r="W128" s="12">
        <f>STOCK[[#This Row],[Precio Final]]-STOCK[[#This Row],[Costo total]]</f>
        <v>6.1666666666666643</v>
      </c>
      <c r="X128" s="12">
        <f>STOCK[[#This Row],[Ganancia Unitaria]]*STOCK[[#This Row],[Salidas]]</f>
        <v>0</v>
      </c>
      <c r="Y128" s="12" t="s">
        <v>392</v>
      </c>
      <c r="AA128" s="12">
        <f>STOCK[[#This Row],[Costo total]]*STOCK[[#This Row],[Entradas]]</f>
        <v>18.833333333333336</v>
      </c>
      <c r="AB128" s="12">
        <f>STOCK[[#This Row],[Stock Actual]]*STOCK[[#This Row],[Costo total]]</f>
        <v>18.833333333333336</v>
      </c>
    </row>
    <row r="129" spans="1:29" s="7" customFormat="1" ht="50" customHeight="1" x14ac:dyDescent="0.15">
      <c r="A129" s="7" t="s">
        <v>644</v>
      </c>
      <c r="B129" s="70"/>
      <c r="C129" s="7" t="s">
        <v>4</v>
      </c>
      <c r="D129" s="7" t="s">
        <v>460</v>
      </c>
      <c r="E129" s="7" t="s">
        <v>359</v>
      </c>
      <c r="F129" s="7" t="s">
        <v>243</v>
      </c>
      <c r="G129" s="7" t="s">
        <v>69</v>
      </c>
      <c r="H129" s="7">
        <f>STOCK[[#This Row],[Precio Final]]</f>
        <v>30</v>
      </c>
      <c r="I129" s="7">
        <f>STOCK[[#This Row],[Precio Venta Ideal (x1.5)]]</f>
        <v>29.000000000000004</v>
      </c>
      <c r="J129" s="8">
        <v>1</v>
      </c>
      <c r="K129" s="8">
        <f>SUMIFS(VENTAS[Cantidad],VENTAS[Código del producto Vendido],STOCK[[#This Row],[Code]])</f>
        <v>1</v>
      </c>
      <c r="L129" s="8">
        <f>STOCK[[#This Row],[Entradas]]-STOCK[[#This Row],[Salidas]]</f>
        <v>0</v>
      </c>
      <c r="M129" s="7">
        <f>STOCK[[#This Row],[Precio Final]]*10%</f>
        <v>3</v>
      </c>
      <c r="N129" s="7">
        <v>258</v>
      </c>
      <c r="O129" s="7">
        <v>18</v>
      </c>
      <c r="P129" s="7">
        <v>14.333333333333334</v>
      </c>
      <c r="Q129" s="8">
        <v>250</v>
      </c>
      <c r="R129" s="7">
        <v>8</v>
      </c>
      <c r="S129" s="7">
        <f>STOCK[[#This Row],[Peso (g)]]*STOCK[[#This Row],[Precio Envío Kilogramo (USD)]]/1000</f>
        <v>2</v>
      </c>
      <c r="T129" s="12">
        <f>STOCK[[#This Row],[Costo Unitario (USD)]]+STOCK[[#This Row],[Costo Envío (USD)]]+STOCK[[#This Row],[Comisión 10%]]</f>
        <v>19.333333333333336</v>
      </c>
      <c r="U129" s="7">
        <f>STOCK[[#This Row],[Costo total]]*1.5</f>
        <v>29.000000000000004</v>
      </c>
      <c r="V129" s="7">
        <v>30</v>
      </c>
      <c r="W129" s="7">
        <f>STOCK[[#This Row],[Precio Final]]-STOCK[[#This Row],[Costo total]]</f>
        <v>10.666666666666664</v>
      </c>
      <c r="X129" s="7">
        <f>STOCK[[#This Row],[Ganancia Unitaria]]*STOCK[[#This Row],[Salidas]]</f>
        <v>10.666666666666664</v>
      </c>
      <c r="Y129" s="7" t="s">
        <v>392</v>
      </c>
      <c r="AA129" s="7">
        <f>STOCK[[#This Row],[Costo total]]*STOCK[[#This Row],[Entradas]]</f>
        <v>19.333333333333336</v>
      </c>
      <c r="AB129" s="7">
        <f>STOCK[[#This Row],[Stock Actual]]*STOCK[[#This Row],[Costo total]]</f>
        <v>0</v>
      </c>
    </row>
    <row r="130" spans="1:29" s="12" customFormat="1" ht="50" customHeight="1" x14ac:dyDescent="0.15">
      <c r="A130" s="12" t="s">
        <v>1124</v>
      </c>
      <c r="B130" s="70"/>
      <c r="C130" s="12" t="s">
        <v>4</v>
      </c>
      <c r="D130" s="12" t="s">
        <v>460</v>
      </c>
      <c r="E130" s="12" t="s">
        <v>359</v>
      </c>
      <c r="F130" s="12" t="s">
        <v>244</v>
      </c>
      <c r="G130" s="12" t="s">
        <v>69</v>
      </c>
      <c r="H130" s="12">
        <f>STOCK[[#This Row],[Precio Final]]</f>
        <v>30</v>
      </c>
      <c r="I130" s="12">
        <f>STOCK[[#This Row],[Precio Venta Ideal (x1.5)]]</f>
        <v>29.000000000000004</v>
      </c>
      <c r="J130" s="87">
        <v>1</v>
      </c>
      <c r="K130" s="87">
        <f>SUMIFS(VENTAS[Cantidad],VENTAS[Código del producto Vendido],STOCK[[#This Row],[Code]])</f>
        <v>1</v>
      </c>
      <c r="L130" s="87">
        <f>STOCK[[#This Row],[Entradas]]-STOCK[[#This Row],[Salidas]]</f>
        <v>0</v>
      </c>
      <c r="M130" s="12">
        <f>STOCK[[#This Row],[Precio Final]]*10%</f>
        <v>3</v>
      </c>
      <c r="N130" s="12">
        <v>258</v>
      </c>
      <c r="O130" s="12">
        <v>18</v>
      </c>
      <c r="P130" s="12">
        <v>14.333333333333334</v>
      </c>
      <c r="Q130" s="87">
        <v>250</v>
      </c>
      <c r="R130" s="12">
        <v>8</v>
      </c>
      <c r="S130" s="12">
        <f>STOCK[[#This Row],[Peso (g)]]*STOCK[[#This Row],[Precio Envío Kilogramo (USD)]]/1000</f>
        <v>2</v>
      </c>
      <c r="T130" s="12">
        <f>STOCK[[#This Row],[Costo Unitario (USD)]]+STOCK[[#This Row],[Costo Envío (USD)]]+STOCK[[#This Row],[Comisión 10%]]</f>
        <v>19.333333333333336</v>
      </c>
      <c r="U130" s="12">
        <f>STOCK[[#This Row],[Costo total]]*1.5</f>
        <v>29.000000000000004</v>
      </c>
      <c r="V130" s="12">
        <v>30</v>
      </c>
      <c r="W130" s="12">
        <f>STOCK[[#This Row],[Precio Final]]-STOCK[[#This Row],[Costo total]]</f>
        <v>10.666666666666664</v>
      </c>
      <c r="X130" s="12">
        <f>STOCK[[#This Row],[Ganancia Unitaria]]*STOCK[[#This Row],[Salidas]]</f>
        <v>10.666666666666664</v>
      </c>
      <c r="Y130" s="12" t="s">
        <v>392</v>
      </c>
      <c r="AA130" s="12">
        <f>STOCK[[#This Row],[Costo total]]*STOCK[[#This Row],[Entradas]]</f>
        <v>19.333333333333336</v>
      </c>
      <c r="AB130" s="12">
        <f>STOCK[[#This Row],[Stock Actual]]*STOCK[[#This Row],[Costo total]]</f>
        <v>0</v>
      </c>
    </row>
    <row r="131" spans="1:29" s="7" customFormat="1" ht="50" customHeight="1" x14ac:dyDescent="0.15">
      <c r="A131" s="7" t="s">
        <v>645</v>
      </c>
      <c r="B131" s="70"/>
      <c r="C131" s="7" t="s">
        <v>4</v>
      </c>
      <c r="D131" s="7" t="s">
        <v>27</v>
      </c>
      <c r="E131" s="7" t="s">
        <v>474</v>
      </c>
      <c r="F131" s="7" t="s">
        <v>243</v>
      </c>
      <c r="G131" s="7" t="s">
        <v>69</v>
      </c>
      <c r="H131" s="7">
        <f>STOCK[[#This Row],[Precio Final]]</f>
        <v>28</v>
      </c>
      <c r="I131" s="7">
        <f>STOCK[[#This Row],[Precio Venta Ideal (x1.5)]]</f>
        <v>29.450000000000003</v>
      </c>
      <c r="J131" s="8">
        <v>1</v>
      </c>
      <c r="K131" s="8">
        <f>SUMIFS(VENTAS[Cantidad],VENTAS[Código del producto Vendido],STOCK[[#This Row],[Code]])</f>
        <v>1</v>
      </c>
      <c r="L131" s="8">
        <f>STOCK[[#This Row],[Entradas]]-STOCK[[#This Row],[Salidas]]</f>
        <v>0</v>
      </c>
      <c r="M131" s="7">
        <f>STOCK[[#This Row],[Precio Final]]*10%</f>
        <v>2.8000000000000003</v>
      </c>
      <c r="N131" s="7">
        <v>267</v>
      </c>
      <c r="O131" s="7">
        <v>18</v>
      </c>
      <c r="P131" s="7">
        <v>14.833333333333334</v>
      </c>
      <c r="Q131" s="8">
        <v>250</v>
      </c>
      <c r="R131" s="7">
        <v>8</v>
      </c>
      <c r="S131" s="7">
        <f>STOCK[[#This Row],[Peso (g)]]*STOCK[[#This Row],[Precio Envío Kilogramo (USD)]]/1000</f>
        <v>2</v>
      </c>
      <c r="T131" s="12">
        <f>STOCK[[#This Row],[Costo Unitario (USD)]]+STOCK[[#This Row],[Costo Envío (USD)]]+STOCK[[#This Row],[Comisión 10%]]</f>
        <v>19.633333333333336</v>
      </c>
      <c r="U131" s="7">
        <f>STOCK[[#This Row],[Costo total]]*1.5</f>
        <v>29.450000000000003</v>
      </c>
      <c r="V131" s="7">
        <v>28</v>
      </c>
      <c r="W131" s="7">
        <f>STOCK[[#This Row],[Precio Final]]-STOCK[[#This Row],[Costo total]]</f>
        <v>8.3666666666666636</v>
      </c>
      <c r="X131" s="7">
        <f>STOCK[[#This Row],[Ganancia Unitaria]]*STOCK[[#This Row],[Salidas]]</f>
        <v>8.3666666666666636</v>
      </c>
      <c r="Y131" s="7" t="s">
        <v>392</v>
      </c>
      <c r="AA131" s="7">
        <f>STOCK[[#This Row],[Costo total]]*STOCK[[#This Row],[Entradas]]</f>
        <v>19.633333333333336</v>
      </c>
      <c r="AB131" s="7">
        <f>STOCK[[#This Row],[Stock Actual]]*STOCK[[#This Row],[Costo total]]</f>
        <v>0</v>
      </c>
    </row>
    <row r="132" spans="1:29" s="12" customFormat="1" ht="50" customHeight="1" x14ac:dyDescent="0.15">
      <c r="A132" s="12" t="s">
        <v>646</v>
      </c>
      <c r="B132" s="70"/>
      <c r="C132" s="12" t="s">
        <v>4</v>
      </c>
      <c r="D132" s="12" t="s">
        <v>27</v>
      </c>
      <c r="E132" s="12" t="s">
        <v>474</v>
      </c>
      <c r="F132" s="12" t="s">
        <v>238</v>
      </c>
      <c r="G132" s="12" t="s">
        <v>69</v>
      </c>
      <c r="H132" s="12">
        <f>STOCK[[#This Row],[Precio Final]]</f>
        <v>28</v>
      </c>
      <c r="I132" s="12">
        <f>STOCK[[#This Row],[Precio Venta Ideal (x1.5)]]</f>
        <v>29.450000000000003</v>
      </c>
      <c r="J132" s="87">
        <v>1</v>
      </c>
      <c r="K132" s="87">
        <f>SUMIFS(VENTAS[Cantidad],VENTAS[Código del producto Vendido],STOCK[[#This Row],[Code]])</f>
        <v>1</v>
      </c>
      <c r="L132" s="87">
        <f>STOCK[[#This Row],[Entradas]]-STOCK[[#This Row],[Salidas]]</f>
        <v>0</v>
      </c>
      <c r="M132" s="12">
        <f>STOCK[[#This Row],[Precio Final]]*10%</f>
        <v>2.8000000000000003</v>
      </c>
      <c r="N132" s="12">
        <v>267</v>
      </c>
      <c r="O132" s="12">
        <v>18</v>
      </c>
      <c r="P132" s="12">
        <v>14.833333333333334</v>
      </c>
      <c r="Q132" s="87">
        <v>250</v>
      </c>
      <c r="R132" s="12">
        <v>8</v>
      </c>
      <c r="S132" s="12">
        <f>STOCK[[#This Row],[Peso (g)]]*STOCK[[#This Row],[Precio Envío Kilogramo (USD)]]/1000</f>
        <v>2</v>
      </c>
      <c r="T132" s="12">
        <f>STOCK[[#This Row],[Costo Unitario (USD)]]+STOCK[[#This Row],[Costo Envío (USD)]]+STOCK[[#This Row],[Comisión 10%]]</f>
        <v>19.633333333333336</v>
      </c>
      <c r="U132" s="12">
        <f>STOCK[[#This Row],[Costo total]]*1.5</f>
        <v>29.450000000000003</v>
      </c>
      <c r="V132" s="12">
        <v>28</v>
      </c>
      <c r="W132" s="12">
        <f>STOCK[[#This Row],[Precio Final]]-STOCK[[#This Row],[Costo total]]</f>
        <v>8.3666666666666636</v>
      </c>
      <c r="X132" s="12">
        <f>STOCK[[#This Row],[Ganancia Unitaria]]*STOCK[[#This Row],[Salidas]]</f>
        <v>8.3666666666666636</v>
      </c>
      <c r="Y132" s="12" t="s">
        <v>392</v>
      </c>
      <c r="AA132" s="12">
        <f>STOCK[[#This Row],[Costo total]]*STOCK[[#This Row],[Entradas]]</f>
        <v>19.633333333333336</v>
      </c>
      <c r="AB132" s="12">
        <f>STOCK[[#This Row],[Stock Actual]]*STOCK[[#This Row],[Costo total]]</f>
        <v>0</v>
      </c>
    </row>
    <row r="133" spans="1:29" s="7" customFormat="1" ht="50" customHeight="1" x14ac:dyDescent="0.15">
      <c r="A133" s="7" t="s">
        <v>647</v>
      </c>
      <c r="B133" s="70"/>
      <c r="C133" s="7" t="s">
        <v>4</v>
      </c>
      <c r="D133" s="7" t="s">
        <v>2197</v>
      </c>
      <c r="E133" s="7" t="s">
        <v>2181</v>
      </c>
      <c r="F133" s="7" t="s">
        <v>243</v>
      </c>
      <c r="G133" s="7" t="s">
        <v>69</v>
      </c>
      <c r="H133" s="7">
        <f>STOCK[[#This Row],[Precio Final]]</f>
        <v>30</v>
      </c>
      <c r="I133" s="7">
        <f>STOCK[[#This Row],[Precio Venta Ideal (x1.5)]]</f>
        <v>30.95</v>
      </c>
      <c r="J133" s="8">
        <v>1</v>
      </c>
      <c r="K133" s="8">
        <f>SUMIFS(VENTAS[Cantidad],VENTAS[Código del producto Vendido],STOCK[[#This Row],[Code]])</f>
        <v>0</v>
      </c>
      <c r="L133" s="8">
        <f>STOCK[[#This Row],[Entradas]]-STOCK[[#This Row],[Salidas]]</f>
        <v>1</v>
      </c>
      <c r="M133" s="7">
        <f>STOCK[[#This Row],[Precio Final]]*10%</f>
        <v>3</v>
      </c>
      <c r="N133" s="7">
        <v>267</v>
      </c>
      <c r="O133" s="7">
        <v>18</v>
      </c>
      <c r="P133" s="7">
        <v>14.833333333333334</v>
      </c>
      <c r="Q133" s="8">
        <v>350</v>
      </c>
      <c r="R133" s="7">
        <v>8</v>
      </c>
      <c r="S133" s="7">
        <f>STOCK[[#This Row],[Peso (g)]]*STOCK[[#This Row],[Precio Envío Kilogramo (USD)]]/1000</f>
        <v>2.8</v>
      </c>
      <c r="T133" s="12">
        <f>STOCK[[#This Row],[Costo Unitario (USD)]]+STOCK[[#This Row],[Costo Envío (USD)]]+STOCK[[#This Row],[Comisión 10%]]</f>
        <v>20.633333333333333</v>
      </c>
      <c r="U133" s="7">
        <f>STOCK[[#This Row],[Costo total]]*1.5</f>
        <v>30.95</v>
      </c>
      <c r="V133" s="7">
        <v>30</v>
      </c>
      <c r="W133" s="7">
        <f>STOCK[[#This Row],[Precio Final]]-STOCK[[#This Row],[Costo total]]</f>
        <v>9.3666666666666671</v>
      </c>
      <c r="X133" s="7">
        <f>STOCK[[#This Row],[Ganancia Unitaria]]*STOCK[[#This Row],[Salidas]]</f>
        <v>0</v>
      </c>
      <c r="Y133" s="7" t="s">
        <v>392</v>
      </c>
      <c r="AA133" s="7">
        <f>STOCK[[#This Row],[Costo total]]*STOCK[[#This Row],[Entradas]]</f>
        <v>20.633333333333333</v>
      </c>
      <c r="AB133" s="7">
        <f>STOCK[[#This Row],[Stock Actual]]*STOCK[[#This Row],[Costo total]]</f>
        <v>20.633333333333333</v>
      </c>
    </row>
    <row r="134" spans="1:29" s="12" customFormat="1" ht="50" customHeight="1" x14ac:dyDescent="0.15">
      <c r="A134" s="12" t="s">
        <v>648</v>
      </c>
      <c r="B134" s="70"/>
      <c r="C134" s="12" t="s">
        <v>4</v>
      </c>
      <c r="D134" s="12" t="s">
        <v>26</v>
      </c>
      <c r="E134" s="12" t="s">
        <v>476</v>
      </c>
      <c r="F134" s="12" t="s">
        <v>241</v>
      </c>
      <c r="G134" s="12" t="s">
        <v>69</v>
      </c>
      <c r="H134" s="12">
        <f>STOCK[[#This Row],[Precio Final]]</f>
        <v>25</v>
      </c>
      <c r="I134" s="12">
        <f>STOCK[[#This Row],[Precio Venta Ideal (x1.5)]]</f>
        <v>23.416666666666664</v>
      </c>
      <c r="J134" s="87">
        <v>1</v>
      </c>
      <c r="K134" s="87">
        <f>SUMIFS(VENTAS[Cantidad],VENTAS[Código del producto Vendido],STOCK[[#This Row],[Code]])</f>
        <v>1</v>
      </c>
      <c r="L134" s="87">
        <f>STOCK[[#This Row],[Entradas]]-STOCK[[#This Row],[Salidas]]</f>
        <v>0</v>
      </c>
      <c r="M134" s="12">
        <f>STOCK[[#This Row],[Precio Final]]*10%</f>
        <v>2.5</v>
      </c>
      <c r="N134" s="12">
        <v>200</v>
      </c>
      <c r="O134" s="12">
        <v>18</v>
      </c>
      <c r="P134" s="12">
        <v>11.111111111111111</v>
      </c>
      <c r="Q134" s="87">
        <v>250</v>
      </c>
      <c r="R134" s="12">
        <v>8</v>
      </c>
      <c r="S134" s="12">
        <f>STOCK[[#This Row],[Peso (g)]]*STOCK[[#This Row],[Precio Envío Kilogramo (USD)]]/1000</f>
        <v>2</v>
      </c>
      <c r="T134" s="12">
        <f>STOCK[[#This Row],[Costo Unitario (USD)]]+STOCK[[#This Row],[Costo Envío (USD)]]+STOCK[[#This Row],[Comisión 10%]]</f>
        <v>15.611111111111111</v>
      </c>
      <c r="U134" s="12">
        <f>STOCK[[#This Row],[Costo total]]*1.5</f>
        <v>23.416666666666664</v>
      </c>
      <c r="V134" s="12">
        <v>25</v>
      </c>
      <c r="W134" s="12">
        <f>STOCK[[#This Row],[Precio Final]]-STOCK[[#This Row],[Costo total]]</f>
        <v>9.3888888888888893</v>
      </c>
      <c r="X134" s="12">
        <f>STOCK[[#This Row],[Ganancia Unitaria]]*STOCK[[#This Row],[Salidas]]</f>
        <v>9.3888888888888893</v>
      </c>
      <c r="Y134" s="12" t="s">
        <v>392</v>
      </c>
      <c r="AA134" s="12">
        <f>STOCK[[#This Row],[Costo total]]*STOCK[[#This Row],[Entradas]]</f>
        <v>15.611111111111111</v>
      </c>
      <c r="AB134" s="12">
        <f>STOCK[[#This Row],[Stock Actual]]*STOCK[[#This Row],[Costo total]]</f>
        <v>0</v>
      </c>
    </row>
    <row r="135" spans="1:29" s="7" customFormat="1" ht="50" customHeight="1" x14ac:dyDescent="0.15">
      <c r="A135" s="7" t="s">
        <v>649</v>
      </c>
      <c r="B135" s="70"/>
      <c r="C135" s="7" t="s">
        <v>4</v>
      </c>
      <c r="D135" s="7" t="s">
        <v>2196</v>
      </c>
      <c r="E135" s="7" t="s">
        <v>476</v>
      </c>
      <c r="F135" s="7" t="s">
        <v>2095</v>
      </c>
      <c r="G135" s="7" t="s">
        <v>69</v>
      </c>
      <c r="H135" s="7">
        <f>STOCK[[#This Row],[Precio Final]]</f>
        <v>22</v>
      </c>
      <c r="I135" s="7">
        <f>STOCK[[#This Row],[Precio Venta Ideal (x1.5)]]</f>
        <v>22.966666666666665</v>
      </c>
      <c r="J135" s="8">
        <v>1</v>
      </c>
      <c r="K135" s="8">
        <f>SUMIFS(VENTAS[Cantidad],VENTAS[Código del producto Vendido],STOCK[[#This Row],[Code]])</f>
        <v>1</v>
      </c>
      <c r="L135" s="8">
        <f>STOCK[[#This Row],[Entradas]]-STOCK[[#This Row],[Salidas]]</f>
        <v>0</v>
      </c>
      <c r="M135" s="7">
        <f>STOCK[[#This Row],[Precio Final]]*10%</f>
        <v>2.2000000000000002</v>
      </c>
      <c r="N135" s="7">
        <v>200</v>
      </c>
      <c r="O135" s="7">
        <v>18</v>
      </c>
      <c r="P135" s="7">
        <v>11.111111111111111</v>
      </c>
      <c r="Q135" s="8">
        <v>250</v>
      </c>
      <c r="R135" s="7">
        <v>8</v>
      </c>
      <c r="S135" s="7">
        <f>STOCK[[#This Row],[Peso (g)]]*STOCK[[#This Row],[Precio Envío Kilogramo (USD)]]/1000</f>
        <v>2</v>
      </c>
      <c r="T135" s="12">
        <f>STOCK[[#This Row],[Costo Unitario (USD)]]+STOCK[[#This Row],[Costo Envío (USD)]]+STOCK[[#This Row],[Comisión 10%]]</f>
        <v>15.31111111111111</v>
      </c>
      <c r="U135" s="7">
        <f>STOCK[[#This Row],[Costo total]]*1.5</f>
        <v>22.966666666666665</v>
      </c>
      <c r="V135" s="7">
        <v>22</v>
      </c>
      <c r="W135" s="7">
        <f>STOCK[[#This Row],[Precio Final]]-STOCK[[#This Row],[Costo total]]</f>
        <v>6.68888888888889</v>
      </c>
      <c r="X135" s="7">
        <f>STOCK[[#This Row],[Ganancia Unitaria]]*STOCK[[#This Row],[Salidas]]</f>
        <v>6.68888888888889</v>
      </c>
      <c r="Y135" s="7" t="s">
        <v>392</v>
      </c>
      <c r="AA135" s="7">
        <f>STOCK[[#This Row],[Costo total]]*STOCK[[#This Row],[Entradas]]</f>
        <v>15.31111111111111</v>
      </c>
      <c r="AB135" s="7">
        <f>STOCK[[#This Row],[Stock Actual]]*STOCK[[#This Row],[Costo total]]</f>
        <v>0</v>
      </c>
    </row>
    <row r="136" spans="1:29" s="12" customFormat="1" ht="50" customHeight="1" x14ac:dyDescent="0.15">
      <c r="A136" s="12" t="s">
        <v>650</v>
      </c>
      <c r="B136" s="70"/>
      <c r="C136" s="12" t="s">
        <v>4</v>
      </c>
      <c r="D136" s="12" t="s">
        <v>2613</v>
      </c>
      <c r="E136" s="12" t="s">
        <v>1586</v>
      </c>
      <c r="F136" s="12" t="s">
        <v>244</v>
      </c>
      <c r="G136" s="12" t="s">
        <v>69</v>
      </c>
      <c r="H136" s="12">
        <f>STOCK[[#This Row],[Precio Final]]</f>
        <v>30</v>
      </c>
      <c r="I136" s="12">
        <f>STOCK[[#This Row],[Precio Venta Ideal (x1.5)]]</f>
        <v>28.93333333333333</v>
      </c>
      <c r="J136" s="87">
        <v>1</v>
      </c>
      <c r="K136" s="87">
        <f>SUMIFS(VENTAS[Cantidad],VENTAS[Código del producto Vendido],STOCK[[#This Row],[Code]])</f>
        <v>0</v>
      </c>
      <c r="L136" s="87">
        <f>STOCK[[#This Row],[Entradas]]-STOCK[[#This Row],[Salidas]]</f>
        <v>1</v>
      </c>
      <c r="M136" s="12">
        <f>STOCK[[#This Row],[Precio Final]]*10%</f>
        <v>3</v>
      </c>
      <c r="N136" s="12">
        <v>250</v>
      </c>
      <c r="O136" s="12">
        <v>18</v>
      </c>
      <c r="P136" s="12">
        <v>13.888888888888889</v>
      </c>
      <c r="Q136" s="87">
        <v>300</v>
      </c>
      <c r="R136" s="12">
        <v>8</v>
      </c>
      <c r="S136" s="12">
        <f>STOCK[[#This Row],[Peso (g)]]*STOCK[[#This Row],[Precio Envío Kilogramo (USD)]]/1000</f>
        <v>2.4</v>
      </c>
      <c r="T136" s="12">
        <f>STOCK[[#This Row],[Costo Unitario (USD)]]+STOCK[[#This Row],[Costo Envío (USD)]]+STOCK[[#This Row],[Comisión 10%]]</f>
        <v>19.288888888888888</v>
      </c>
      <c r="U136" s="12">
        <f>STOCK[[#This Row],[Costo total]]*1.5</f>
        <v>28.93333333333333</v>
      </c>
      <c r="V136" s="12">
        <v>30</v>
      </c>
      <c r="W136" s="12">
        <f>STOCK[[#This Row],[Precio Final]]-STOCK[[#This Row],[Costo total]]</f>
        <v>10.711111111111112</v>
      </c>
      <c r="X136" s="12">
        <f>STOCK[[#This Row],[Ganancia Unitaria]]*STOCK[[#This Row],[Salidas]]</f>
        <v>0</v>
      </c>
      <c r="Y136" s="12" t="s">
        <v>392</v>
      </c>
      <c r="AA136" s="12">
        <f>STOCK[[#This Row],[Costo total]]*STOCK[[#This Row],[Entradas]]</f>
        <v>19.288888888888888</v>
      </c>
      <c r="AB136" s="12">
        <f>STOCK[[#This Row],[Stock Actual]]*STOCK[[#This Row],[Costo total]]</f>
        <v>19.288888888888888</v>
      </c>
    </row>
    <row r="137" spans="1:29" s="7" customFormat="1" ht="50" customHeight="1" x14ac:dyDescent="0.15">
      <c r="A137" s="7" t="s">
        <v>651</v>
      </c>
      <c r="B137" s="70"/>
      <c r="C137" s="7" t="s">
        <v>4</v>
      </c>
      <c r="D137" s="7" t="s">
        <v>26</v>
      </c>
      <c r="E137" s="7" t="s">
        <v>1586</v>
      </c>
      <c r="F137" s="7" t="s">
        <v>243</v>
      </c>
      <c r="G137" s="7" t="s">
        <v>69</v>
      </c>
      <c r="H137" s="7">
        <f>STOCK[[#This Row],[Precio Final]]</f>
        <v>30</v>
      </c>
      <c r="I137" s="7">
        <f>STOCK[[#This Row],[Precio Venta Ideal (x1.5)]]</f>
        <v>28.93333333333333</v>
      </c>
      <c r="J137" s="8">
        <v>1</v>
      </c>
      <c r="K137" s="8">
        <f>SUMIFS(VENTAS[Cantidad],VENTAS[Código del producto Vendido],STOCK[[#This Row],[Code]])</f>
        <v>0</v>
      </c>
      <c r="L137" s="8">
        <f>STOCK[[#This Row],[Entradas]]-STOCK[[#This Row],[Salidas]]</f>
        <v>1</v>
      </c>
      <c r="M137" s="7">
        <f>STOCK[[#This Row],[Precio Final]]*10%</f>
        <v>3</v>
      </c>
      <c r="N137" s="7">
        <v>250</v>
      </c>
      <c r="O137" s="7">
        <v>18</v>
      </c>
      <c r="P137" s="7">
        <v>13.888888888888889</v>
      </c>
      <c r="Q137" s="8">
        <v>300</v>
      </c>
      <c r="R137" s="7">
        <v>8</v>
      </c>
      <c r="S137" s="7">
        <f>STOCK[[#This Row],[Peso (g)]]*STOCK[[#This Row],[Precio Envío Kilogramo (USD)]]/1000</f>
        <v>2.4</v>
      </c>
      <c r="T137" s="12">
        <f>STOCK[[#This Row],[Costo Unitario (USD)]]+STOCK[[#This Row],[Costo Envío (USD)]]+STOCK[[#This Row],[Comisión 10%]]</f>
        <v>19.288888888888888</v>
      </c>
      <c r="U137" s="7">
        <f>STOCK[[#This Row],[Costo total]]*1.5</f>
        <v>28.93333333333333</v>
      </c>
      <c r="V137" s="7">
        <v>30</v>
      </c>
      <c r="W137" s="7">
        <f>STOCK[[#This Row],[Precio Final]]-STOCK[[#This Row],[Costo total]]</f>
        <v>10.711111111111112</v>
      </c>
      <c r="X137" s="7">
        <f>STOCK[[#This Row],[Ganancia Unitaria]]*STOCK[[#This Row],[Salidas]]</f>
        <v>0</v>
      </c>
      <c r="Y137" s="7" t="s">
        <v>392</v>
      </c>
      <c r="AA137" s="7">
        <f>STOCK[[#This Row],[Costo total]]*STOCK[[#This Row],[Entradas]]</f>
        <v>19.288888888888888</v>
      </c>
      <c r="AB137" s="7">
        <f>STOCK[[#This Row],[Stock Actual]]*STOCK[[#This Row],[Costo total]]</f>
        <v>19.288888888888888</v>
      </c>
      <c r="AC137" s="7">
        <v>25</v>
      </c>
    </row>
    <row r="138" spans="1:29" s="12" customFormat="1" ht="50" customHeight="1" x14ac:dyDescent="0.15">
      <c r="A138" s="12" t="s">
        <v>652</v>
      </c>
      <c r="B138" s="70"/>
      <c r="C138" s="12" t="s">
        <v>4</v>
      </c>
      <c r="D138" s="12" t="s">
        <v>2197</v>
      </c>
      <c r="E138" s="12" t="s">
        <v>2108</v>
      </c>
      <c r="F138" s="12" t="s">
        <v>238</v>
      </c>
      <c r="G138" s="12" t="s">
        <v>69</v>
      </c>
      <c r="H138" s="12">
        <f>STOCK[[#This Row],[Precio Final]]</f>
        <v>28</v>
      </c>
      <c r="I138" s="12">
        <f>STOCK[[#This Row],[Precio Venta Ideal (x1.5)]]</f>
        <v>30.446666666666665</v>
      </c>
      <c r="J138" s="87">
        <v>1</v>
      </c>
      <c r="K138" s="87">
        <f>SUMIFS(VENTAS[Cantidad],VENTAS[Código del producto Vendido],STOCK[[#This Row],[Code]])</f>
        <v>0</v>
      </c>
      <c r="L138" s="87">
        <f>STOCK[[#This Row],[Entradas]]-STOCK[[#This Row],[Salidas]]</f>
        <v>1</v>
      </c>
      <c r="M138" s="12">
        <f>STOCK[[#This Row],[Precio Final]]*10%</f>
        <v>2.8000000000000003</v>
      </c>
      <c r="N138" s="12">
        <v>266</v>
      </c>
      <c r="O138" s="12">
        <v>18</v>
      </c>
      <c r="P138" s="12">
        <v>14.777777777777779</v>
      </c>
      <c r="Q138" s="87">
        <v>340</v>
      </c>
      <c r="R138" s="12">
        <v>8</v>
      </c>
      <c r="S138" s="12">
        <f>STOCK[[#This Row],[Peso (g)]]*STOCK[[#This Row],[Precio Envío Kilogramo (USD)]]/1000</f>
        <v>2.72</v>
      </c>
      <c r="T138" s="12">
        <f>STOCK[[#This Row],[Costo Unitario (USD)]]+STOCK[[#This Row],[Costo Envío (USD)]]+STOCK[[#This Row],[Comisión 10%]]</f>
        <v>20.297777777777778</v>
      </c>
      <c r="U138" s="12">
        <f>STOCK[[#This Row],[Costo total]]*1.5</f>
        <v>30.446666666666665</v>
      </c>
      <c r="V138" s="12">
        <v>28</v>
      </c>
      <c r="W138" s="12">
        <f>STOCK[[#This Row],[Precio Final]]-STOCK[[#This Row],[Costo total]]</f>
        <v>7.7022222222222219</v>
      </c>
      <c r="X138" s="12">
        <f>STOCK[[#This Row],[Ganancia Unitaria]]*STOCK[[#This Row],[Salidas]]</f>
        <v>0</v>
      </c>
      <c r="Y138" s="12" t="s">
        <v>392</v>
      </c>
      <c r="AA138" s="12">
        <f>STOCK[[#This Row],[Costo total]]*STOCK[[#This Row],[Entradas]]</f>
        <v>20.297777777777778</v>
      </c>
      <c r="AB138" s="12">
        <f>STOCK[[#This Row],[Stock Actual]]*STOCK[[#This Row],[Costo total]]</f>
        <v>20.297777777777778</v>
      </c>
    </row>
    <row r="139" spans="1:29" s="7" customFormat="1" ht="50" customHeight="1" x14ac:dyDescent="0.15">
      <c r="A139" s="7" t="s">
        <v>653</v>
      </c>
      <c r="B139" s="70"/>
      <c r="C139" s="7" t="s">
        <v>4</v>
      </c>
      <c r="D139" s="7" t="s">
        <v>27</v>
      </c>
      <c r="E139" s="7" t="s">
        <v>477</v>
      </c>
      <c r="F139" s="7" t="s">
        <v>241</v>
      </c>
      <c r="G139" s="7" t="s">
        <v>69</v>
      </c>
      <c r="H139" s="7">
        <f>STOCK[[#This Row],[Precio Final]]</f>
        <v>35</v>
      </c>
      <c r="I139" s="7">
        <f>STOCK[[#This Row],[Precio Venta Ideal (x1.5)]]</f>
        <v>32.803333333333335</v>
      </c>
      <c r="J139" s="8">
        <v>1</v>
      </c>
      <c r="K139" s="8">
        <f>SUMIFS(VENTAS[Cantidad],VENTAS[Código del producto Vendido],STOCK[[#This Row],[Code]])</f>
        <v>1</v>
      </c>
      <c r="L139" s="8">
        <f>STOCK[[#This Row],[Entradas]]-STOCK[[#This Row],[Salidas]]</f>
        <v>0</v>
      </c>
      <c r="M139" s="7">
        <f>STOCK[[#This Row],[Precio Final]]*10%</f>
        <v>3.5</v>
      </c>
      <c r="N139" s="7">
        <v>286</v>
      </c>
      <c r="O139" s="7">
        <v>18</v>
      </c>
      <c r="P139" s="7">
        <v>15.888888888888889</v>
      </c>
      <c r="Q139" s="8">
        <v>310</v>
      </c>
      <c r="R139" s="7">
        <v>8</v>
      </c>
      <c r="S139" s="7">
        <f>STOCK[[#This Row],[Peso (g)]]*STOCK[[#This Row],[Precio Envío Kilogramo (USD)]]/1000</f>
        <v>2.48</v>
      </c>
      <c r="T139" s="12">
        <f>STOCK[[#This Row],[Costo Unitario (USD)]]+STOCK[[#This Row],[Costo Envío (USD)]]+STOCK[[#This Row],[Comisión 10%]]</f>
        <v>21.86888888888889</v>
      </c>
      <c r="U139" s="7">
        <f>STOCK[[#This Row],[Costo total]]*1.5</f>
        <v>32.803333333333335</v>
      </c>
      <c r="V139" s="7">
        <v>35</v>
      </c>
      <c r="W139" s="7">
        <f>STOCK[[#This Row],[Precio Final]]-STOCK[[#This Row],[Costo total]]</f>
        <v>13.13111111111111</v>
      </c>
      <c r="X139" s="7">
        <f>STOCK[[#This Row],[Ganancia Unitaria]]*STOCK[[#This Row],[Salidas]]</f>
        <v>13.13111111111111</v>
      </c>
      <c r="Y139" s="7" t="s">
        <v>392</v>
      </c>
      <c r="AA139" s="7">
        <f>STOCK[[#This Row],[Costo total]]*STOCK[[#This Row],[Entradas]]</f>
        <v>21.86888888888889</v>
      </c>
      <c r="AB139" s="7">
        <f>STOCK[[#This Row],[Stock Actual]]*STOCK[[#This Row],[Costo total]]</f>
        <v>0</v>
      </c>
    </row>
    <row r="140" spans="1:29" s="12" customFormat="1" ht="50" customHeight="1" x14ac:dyDescent="0.15">
      <c r="A140" s="12" t="s">
        <v>189</v>
      </c>
      <c r="B140" s="70"/>
      <c r="C140" s="12" t="s">
        <v>4</v>
      </c>
      <c r="D140" s="12" t="s">
        <v>1517</v>
      </c>
      <c r="E140" s="12" t="s">
        <v>360</v>
      </c>
      <c r="F140" s="12" t="s">
        <v>238</v>
      </c>
      <c r="G140" s="12" t="s">
        <v>69</v>
      </c>
      <c r="H140" s="12">
        <f>STOCK[[#This Row],[Precio Final]]</f>
        <v>35</v>
      </c>
      <c r="I140" s="12">
        <f>STOCK[[#This Row],[Precio Venta Ideal (x1.5)]]</f>
        <v>33.75</v>
      </c>
      <c r="J140" s="87">
        <v>1</v>
      </c>
      <c r="K140" s="87">
        <f>SUMIFS(VENTAS[Cantidad],VENTAS[Código del producto Vendido],STOCK[[#This Row],[Code]])</f>
        <v>1</v>
      </c>
      <c r="L140" s="87">
        <f>STOCK[[#This Row],[Entradas]]-STOCK[[#This Row],[Salidas]]</f>
        <v>0</v>
      </c>
      <c r="M140" s="12">
        <f>STOCK[[#This Row],[Precio Final]]*10%</f>
        <v>3.5</v>
      </c>
      <c r="N140" s="12">
        <v>270</v>
      </c>
      <c r="O140" s="12">
        <v>18</v>
      </c>
      <c r="P140" s="12">
        <v>15</v>
      </c>
      <c r="Q140" s="87">
        <v>500</v>
      </c>
      <c r="R140" s="12">
        <v>8</v>
      </c>
      <c r="S140" s="12">
        <f>STOCK[[#This Row],[Peso (g)]]*STOCK[[#This Row],[Precio Envío Kilogramo (USD)]]/1000</f>
        <v>4</v>
      </c>
      <c r="T140" s="12">
        <f>STOCK[[#This Row],[Costo Unitario (USD)]]+STOCK[[#This Row],[Costo Envío (USD)]]+STOCK[[#This Row],[Comisión 10%]]</f>
        <v>22.5</v>
      </c>
      <c r="U140" s="12">
        <f>STOCK[[#This Row],[Costo total]]*1.5</f>
        <v>33.75</v>
      </c>
      <c r="V140" s="12">
        <v>35</v>
      </c>
      <c r="W140" s="12">
        <f>STOCK[[#This Row],[Precio Final]]-STOCK[[#This Row],[Costo total]]</f>
        <v>12.5</v>
      </c>
      <c r="X140" s="12">
        <f>STOCK[[#This Row],[Ganancia Unitaria]]*STOCK[[#This Row],[Salidas]]</f>
        <v>12.5</v>
      </c>
      <c r="Y140" s="12" t="s">
        <v>392</v>
      </c>
      <c r="AA140" s="12">
        <f>STOCK[[#This Row],[Costo total]]*STOCK[[#This Row],[Entradas]]</f>
        <v>22.5</v>
      </c>
      <c r="AB140" s="12">
        <f>STOCK[[#This Row],[Stock Actual]]*STOCK[[#This Row],[Costo total]]</f>
        <v>0</v>
      </c>
    </row>
    <row r="141" spans="1:29" s="7" customFormat="1" ht="50" customHeight="1" x14ac:dyDescent="0.15">
      <c r="A141" s="7" t="s">
        <v>654</v>
      </c>
      <c r="B141" s="70"/>
      <c r="C141" s="7" t="s">
        <v>4</v>
      </c>
      <c r="D141" s="7" t="s">
        <v>2197</v>
      </c>
      <c r="E141" s="7" t="s">
        <v>1587</v>
      </c>
      <c r="F141" s="7" t="s">
        <v>2091</v>
      </c>
      <c r="G141" s="7" t="s">
        <v>69</v>
      </c>
      <c r="H141" s="7">
        <f>STOCK[[#This Row],[Precio Final]]</f>
        <v>28</v>
      </c>
      <c r="I141" s="7">
        <f>STOCK[[#This Row],[Precio Venta Ideal (x1.5)]]</f>
        <v>31.200000000000003</v>
      </c>
      <c r="J141" s="8">
        <v>1</v>
      </c>
      <c r="K141" s="8">
        <f>SUMIFS(VENTAS[Cantidad],VENTAS[Código del producto Vendido],STOCK[[#This Row],[Code]])</f>
        <v>1</v>
      </c>
      <c r="L141" s="8">
        <f>STOCK[[#This Row],[Entradas]]-STOCK[[#This Row],[Salidas]]</f>
        <v>0</v>
      </c>
      <c r="M141" s="7">
        <f>STOCK[[#This Row],[Precio Final]]*10%</f>
        <v>2.8000000000000003</v>
      </c>
      <c r="N141" s="7">
        <v>270</v>
      </c>
      <c r="O141" s="7">
        <v>18</v>
      </c>
      <c r="P141" s="7">
        <v>15</v>
      </c>
      <c r="Q141" s="8">
        <v>375</v>
      </c>
      <c r="R141" s="7">
        <v>8</v>
      </c>
      <c r="S141" s="7">
        <f>STOCK[[#This Row],[Peso (g)]]*STOCK[[#This Row],[Precio Envío Kilogramo (USD)]]/1000</f>
        <v>3</v>
      </c>
      <c r="T141" s="12">
        <f>STOCK[[#This Row],[Costo Unitario (USD)]]+STOCK[[#This Row],[Costo Envío (USD)]]+STOCK[[#This Row],[Comisión 10%]]</f>
        <v>20.8</v>
      </c>
      <c r="U141" s="7">
        <f>STOCK[[#This Row],[Costo total]]*1.5</f>
        <v>31.200000000000003</v>
      </c>
      <c r="V141" s="7">
        <v>28</v>
      </c>
      <c r="W141" s="7">
        <f>STOCK[[#This Row],[Precio Final]]-STOCK[[#This Row],[Costo total]]</f>
        <v>7.1999999999999993</v>
      </c>
      <c r="X141" s="7">
        <f>STOCK[[#This Row],[Ganancia Unitaria]]*STOCK[[#This Row],[Salidas]]</f>
        <v>7.1999999999999993</v>
      </c>
      <c r="Y141" s="7" t="s">
        <v>392</v>
      </c>
      <c r="AA141" s="7">
        <f>STOCK[[#This Row],[Costo total]]*STOCK[[#This Row],[Entradas]]</f>
        <v>20.8</v>
      </c>
      <c r="AB141" s="7">
        <f>STOCK[[#This Row],[Stock Actual]]*STOCK[[#This Row],[Costo total]]</f>
        <v>0</v>
      </c>
    </row>
    <row r="142" spans="1:29" s="12" customFormat="1" ht="50" customHeight="1" x14ac:dyDescent="0.15">
      <c r="A142" s="12" t="s">
        <v>84</v>
      </c>
      <c r="B142" s="70"/>
      <c r="C142" s="12" t="s">
        <v>4</v>
      </c>
      <c r="D142" s="12" t="s">
        <v>26</v>
      </c>
      <c r="E142" s="12" t="s">
        <v>361</v>
      </c>
      <c r="F142" s="12" t="s">
        <v>244</v>
      </c>
      <c r="G142" s="12" t="s">
        <v>69</v>
      </c>
      <c r="H142" s="12">
        <f>STOCK[[#This Row],[Precio Final]]</f>
        <v>12</v>
      </c>
      <c r="I142" s="12">
        <f>STOCK[[#This Row],[Precio Venta Ideal (x1.5)]]</f>
        <v>12.668333333333333</v>
      </c>
      <c r="J142" s="87">
        <v>1</v>
      </c>
      <c r="K142" s="87">
        <f>SUMIFS(VENTAS[Cantidad],VENTAS[Código del producto Vendido],STOCK[[#This Row],[Code]])</f>
        <v>1</v>
      </c>
      <c r="L142" s="87">
        <f>STOCK[[#This Row],[Entradas]]-STOCK[[#This Row],[Salidas]]</f>
        <v>0</v>
      </c>
      <c r="M142" s="12">
        <f>STOCK[[#This Row],[Precio Final]]*10%</f>
        <v>1.2000000000000002</v>
      </c>
      <c r="N142" s="12">
        <v>99.82</v>
      </c>
      <c r="O142" s="12">
        <v>18</v>
      </c>
      <c r="P142" s="12">
        <v>5.5455555555555556</v>
      </c>
      <c r="Q142" s="87">
        <v>100</v>
      </c>
      <c r="R142" s="12">
        <v>17</v>
      </c>
      <c r="S142" s="12">
        <f>STOCK[[#This Row],[Peso (g)]]*STOCK[[#This Row],[Precio Envío Kilogramo (USD)]]/1000</f>
        <v>1.7</v>
      </c>
      <c r="T142" s="12">
        <f>STOCK[[#This Row],[Costo Unitario (USD)]]+STOCK[[#This Row],[Costo Envío (USD)]]+STOCK[[#This Row],[Comisión 10%]]</f>
        <v>8.4455555555555559</v>
      </c>
      <c r="U142" s="12">
        <f>STOCK[[#This Row],[Costo total]]*1.5</f>
        <v>12.668333333333333</v>
      </c>
      <c r="V142" s="12">
        <v>12</v>
      </c>
      <c r="W142" s="12">
        <f>STOCK[[#This Row],[Precio Final]]-STOCK[[#This Row],[Costo total]]</f>
        <v>3.5544444444444441</v>
      </c>
      <c r="X142" s="12">
        <f>STOCK[[#This Row],[Ganancia Unitaria]]*STOCK[[#This Row],[Salidas]]</f>
        <v>3.5544444444444441</v>
      </c>
      <c r="AA142" s="12">
        <f>STOCK[[#This Row],[Costo total]]*STOCK[[#This Row],[Entradas]]</f>
        <v>8.4455555555555559</v>
      </c>
      <c r="AB142" s="12">
        <f>STOCK[[#This Row],[Stock Actual]]*STOCK[[#This Row],[Costo total]]</f>
        <v>0</v>
      </c>
    </row>
    <row r="143" spans="1:29" s="7" customFormat="1" ht="50" customHeight="1" x14ac:dyDescent="0.15">
      <c r="A143" s="7" t="s">
        <v>655</v>
      </c>
      <c r="B143" s="70"/>
      <c r="C143" s="7" t="s">
        <v>4</v>
      </c>
      <c r="D143" s="7" t="s">
        <v>26</v>
      </c>
      <c r="E143" s="7" t="s">
        <v>362</v>
      </c>
      <c r="F143" s="7" t="s">
        <v>2071</v>
      </c>
      <c r="G143" s="7" t="s">
        <v>69</v>
      </c>
      <c r="H143" s="7">
        <f>STOCK[[#This Row],[Precio Final]]</f>
        <v>20</v>
      </c>
      <c r="I143" s="7">
        <f>STOCK[[#This Row],[Precio Venta Ideal (x1.5)]]</f>
        <v>22.524999999999999</v>
      </c>
      <c r="J143" s="8">
        <v>0</v>
      </c>
      <c r="K143" s="8">
        <f>SUMIFS(VENTAS[Cantidad],VENTAS[Código del producto Vendido],STOCK[[#This Row],[Code]])</f>
        <v>0</v>
      </c>
      <c r="L143" s="8">
        <f>STOCK[[#This Row],[Entradas]]-STOCK[[#This Row],[Salidas]]</f>
        <v>0</v>
      </c>
      <c r="M143" s="7">
        <f>STOCK[[#This Row],[Precio Final]]*10%</f>
        <v>2</v>
      </c>
      <c r="N143" s="7">
        <v>180.75</v>
      </c>
      <c r="O143" s="7">
        <v>18</v>
      </c>
      <c r="P143" s="7">
        <v>10.041666666666666</v>
      </c>
      <c r="Q143" s="8">
        <v>175</v>
      </c>
      <c r="R143" s="7">
        <v>17</v>
      </c>
      <c r="S143" s="7">
        <f>STOCK[[#This Row],[Peso (g)]]*STOCK[[#This Row],[Precio Envío Kilogramo (USD)]]/1000</f>
        <v>2.9750000000000001</v>
      </c>
      <c r="T143" s="12">
        <f>STOCK[[#This Row],[Costo Unitario (USD)]]+STOCK[[#This Row],[Costo Envío (USD)]]+STOCK[[#This Row],[Comisión 10%]]</f>
        <v>15.016666666666666</v>
      </c>
      <c r="U143" s="7">
        <f>STOCK[[#This Row],[Costo total]]*1.5</f>
        <v>22.524999999999999</v>
      </c>
      <c r="V143" s="7">
        <v>20</v>
      </c>
      <c r="W143" s="7">
        <f>STOCK[[#This Row],[Precio Final]]-STOCK[[#This Row],[Costo total]]</f>
        <v>4.9833333333333343</v>
      </c>
      <c r="X143" s="7">
        <f>STOCK[[#This Row],[Ganancia Unitaria]]*STOCK[[#This Row],[Salidas]]</f>
        <v>0</v>
      </c>
      <c r="AA143" s="7">
        <f>STOCK[[#This Row],[Costo total]]*STOCK[[#This Row],[Entradas]]</f>
        <v>0</v>
      </c>
      <c r="AB143" s="7">
        <f>STOCK[[#This Row],[Stock Actual]]*STOCK[[#This Row],[Costo total]]</f>
        <v>0</v>
      </c>
    </row>
    <row r="144" spans="1:29" s="12" customFormat="1" ht="50" customHeight="1" x14ac:dyDescent="0.15">
      <c r="A144" s="12" t="s">
        <v>85</v>
      </c>
      <c r="B144" s="70"/>
      <c r="C144" s="12" t="s">
        <v>4</v>
      </c>
      <c r="D144" s="12" t="s">
        <v>26</v>
      </c>
      <c r="E144" s="12" t="s">
        <v>363</v>
      </c>
      <c r="F144" s="12" t="s">
        <v>244</v>
      </c>
      <c r="G144" s="12" t="s">
        <v>69</v>
      </c>
      <c r="H144" s="12">
        <f>STOCK[[#This Row],[Precio Final]]</f>
        <v>16</v>
      </c>
      <c r="I144" s="12">
        <f>STOCK[[#This Row],[Precio Venta Ideal (x1.5)]]</f>
        <v>20.61</v>
      </c>
      <c r="J144" s="87">
        <v>1</v>
      </c>
      <c r="K144" s="87">
        <f>SUMIFS(VENTAS[Cantidad],VENTAS[Código del producto Vendido],STOCK[[#This Row],[Code]])</f>
        <v>1</v>
      </c>
      <c r="L144" s="87">
        <f>STOCK[[#This Row],[Entradas]]-STOCK[[#This Row],[Salidas]]</f>
        <v>0</v>
      </c>
      <c r="M144" s="12">
        <f>STOCK[[#This Row],[Precio Final]]*10%</f>
        <v>1.6</v>
      </c>
      <c r="N144" s="12">
        <v>142.02000000000001</v>
      </c>
      <c r="O144" s="12">
        <v>18</v>
      </c>
      <c r="P144" s="12">
        <v>7.8900000000000006</v>
      </c>
      <c r="Q144" s="87">
        <v>250</v>
      </c>
      <c r="R144" s="12">
        <v>17</v>
      </c>
      <c r="S144" s="12">
        <f>STOCK[[#This Row],[Peso (g)]]*STOCK[[#This Row],[Precio Envío Kilogramo (USD)]]/1000</f>
        <v>4.25</v>
      </c>
      <c r="T144" s="12">
        <f>STOCK[[#This Row],[Costo Unitario (USD)]]+STOCK[[#This Row],[Costo Envío (USD)]]+STOCK[[#This Row],[Comisión 10%]]</f>
        <v>13.74</v>
      </c>
      <c r="U144" s="12">
        <f>STOCK[[#This Row],[Costo total]]*1.5</f>
        <v>20.61</v>
      </c>
      <c r="V144" s="12">
        <v>16</v>
      </c>
      <c r="W144" s="12">
        <f>STOCK[[#This Row],[Precio Final]]-STOCK[[#This Row],[Costo total]]</f>
        <v>2.2599999999999998</v>
      </c>
      <c r="X144" s="12">
        <f>STOCK[[#This Row],[Ganancia Unitaria]]*STOCK[[#This Row],[Salidas]]</f>
        <v>2.2599999999999998</v>
      </c>
      <c r="AA144" s="12">
        <f>STOCK[[#This Row],[Costo total]]*STOCK[[#This Row],[Entradas]]</f>
        <v>13.74</v>
      </c>
      <c r="AB144" s="12">
        <f>STOCK[[#This Row],[Stock Actual]]*STOCK[[#This Row],[Costo total]]</f>
        <v>0</v>
      </c>
    </row>
    <row r="145" spans="1:29" s="7" customFormat="1" ht="50" customHeight="1" x14ac:dyDescent="0.15">
      <c r="A145" s="7" t="s">
        <v>656</v>
      </c>
      <c r="B145" s="70"/>
      <c r="C145" s="7" t="s">
        <v>4</v>
      </c>
      <c r="D145" s="7" t="s">
        <v>26</v>
      </c>
      <c r="E145" s="7" t="s">
        <v>1588</v>
      </c>
      <c r="F145" s="7" t="s">
        <v>2091</v>
      </c>
      <c r="G145" s="7" t="s">
        <v>69</v>
      </c>
      <c r="H145" s="7">
        <f>STOCK[[#This Row],[Precio Final]]</f>
        <v>20</v>
      </c>
      <c r="I145" s="7">
        <f>STOCK[[#This Row],[Precio Venta Ideal (x1.5)]]</f>
        <v>21.21</v>
      </c>
      <c r="J145" s="8">
        <v>1</v>
      </c>
      <c r="K145" s="8">
        <f>SUMIFS(VENTAS[Cantidad],VENTAS[Código del producto Vendido],STOCK[[#This Row],[Code]])</f>
        <v>1</v>
      </c>
      <c r="L145" s="8">
        <f>STOCK[[#This Row],[Entradas]]-STOCK[[#This Row],[Salidas]]</f>
        <v>0</v>
      </c>
      <c r="M145" s="7">
        <f>STOCK[[#This Row],[Precio Final]]*10%</f>
        <v>2</v>
      </c>
      <c r="N145" s="7">
        <v>142.02000000000001</v>
      </c>
      <c r="O145" s="7">
        <v>18</v>
      </c>
      <c r="P145" s="7">
        <v>7.8900000000000006</v>
      </c>
      <c r="Q145" s="8">
        <v>250</v>
      </c>
      <c r="R145" s="7">
        <v>17</v>
      </c>
      <c r="S145" s="7">
        <f>STOCK[[#This Row],[Peso (g)]]*STOCK[[#This Row],[Precio Envío Kilogramo (USD)]]/1000</f>
        <v>4.25</v>
      </c>
      <c r="T145" s="12">
        <f>STOCK[[#This Row],[Costo Unitario (USD)]]+STOCK[[#This Row],[Costo Envío (USD)]]+STOCK[[#This Row],[Comisión 10%]]</f>
        <v>14.14</v>
      </c>
      <c r="U145" s="7">
        <f>STOCK[[#This Row],[Costo total]]*1.5</f>
        <v>21.21</v>
      </c>
      <c r="V145" s="7">
        <v>20</v>
      </c>
      <c r="W145" s="7">
        <f>STOCK[[#This Row],[Precio Final]]-STOCK[[#This Row],[Costo total]]</f>
        <v>5.8599999999999994</v>
      </c>
      <c r="X145" s="7">
        <f>STOCK[[#This Row],[Ganancia Unitaria]]*STOCK[[#This Row],[Salidas]]</f>
        <v>5.8599999999999994</v>
      </c>
      <c r="AA145" s="7">
        <f>STOCK[[#This Row],[Costo total]]*STOCK[[#This Row],[Entradas]]</f>
        <v>14.14</v>
      </c>
      <c r="AB145" s="7">
        <f>STOCK[[#This Row],[Stock Actual]]*STOCK[[#This Row],[Costo total]]</f>
        <v>0</v>
      </c>
    </row>
    <row r="146" spans="1:29" s="12" customFormat="1" ht="50" customHeight="1" x14ac:dyDescent="0.15">
      <c r="A146" s="12" t="s">
        <v>657</v>
      </c>
      <c r="B146" s="70"/>
      <c r="C146" s="12" t="s">
        <v>4</v>
      </c>
      <c r="D146" s="12" t="s">
        <v>26</v>
      </c>
      <c r="E146" s="12" t="s">
        <v>478</v>
      </c>
      <c r="F146" s="12" t="s">
        <v>303</v>
      </c>
      <c r="G146" s="12" t="s">
        <v>69</v>
      </c>
      <c r="H146" s="12">
        <f>STOCK[[#This Row],[Precio Final]]</f>
        <v>16</v>
      </c>
      <c r="I146" s="12">
        <f>STOCK[[#This Row],[Precio Venta Ideal (x1.5)]]</f>
        <v>16.7425</v>
      </c>
      <c r="J146" s="87">
        <v>1</v>
      </c>
      <c r="K146" s="87">
        <f>SUMIFS(VENTAS[Cantidad],VENTAS[Código del producto Vendido],STOCK[[#This Row],[Code]])</f>
        <v>1</v>
      </c>
      <c r="L146" s="87">
        <f>STOCK[[#This Row],[Entradas]]-STOCK[[#This Row],[Salidas]]</f>
        <v>0</v>
      </c>
      <c r="M146" s="12">
        <f>STOCK[[#This Row],[Precio Final]]*10%</f>
        <v>1.6</v>
      </c>
      <c r="N146" s="12">
        <v>110.91</v>
      </c>
      <c r="O146" s="12">
        <v>18</v>
      </c>
      <c r="P146" s="12">
        <v>6.1616666666666662</v>
      </c>
      <c r="Q146" s="87">
        <v>200</v>
      </c>
      <c r="R146" s="12">
        <v>17</v>
      </c>
      <c r="S146" s="12">
        <f>STOCK[[#This Row],[Peso (g)]]*STOCK[[#This Row],[Precio Envío Kilogramo (USD)]]/1000</f>
        <v>3.4</v>
      </c>
      <c r="T146" s="12">
        <f>STOCK[[#This Row],[Costo Unitario (USD)]]+STOCK[[#This Row],[Costo Envío (USD)]]+STOCK[[#This Row],[Comisión 10%]]</f>
        <v>11.161666666666665</v>
      </c>
      <c r="U146" s="12">
        <f>STOCK[[#This Row],[Costo total]]*1.5</f>
        <v>16.7425</v>
      </c>
      <c r="V146" s="12">
        <v>16</v>
      </c>
      <c r="W146" s="12">
        <f>STOCK[[#This Row],[Precio Final]]-STOCK[[#This Row],[Costo total]]</f>
        <v>4.8383333333333347</v>
      </c>
      <c r="X146" s="12">
        <f>STOCK[[#This Row],[Ganancia Unitaria]]*STOCK[[#This Row],[Salidas]]</f>
        <v>4.8383333333333347</v>
      </c>
      <c r="AA146" s="12">
        <f>STOCK[[#This Row],[Costo total]]*STOCK[[#This Row],[Entradas]]</f>
        <v>11.161666666666665</v>
      </c>
      <c r="AB146" s="12">
        <f>STOCK[[#This Row],[Stock Actual]]*STOCK[[#This Row],[Costo total]]</f>
        <v>0</v>
      </c>
    </row>
    <row r="147" spans="1:29" s="7" customFormat="1" ht="50" customHeight="1" x14ac:dyDescent="0.15">
      <c r="A147" s="7" t="s">
        <v>86</v>
      </c>
      <c r="B147" s="70"/>
      <c r="C147" s="7" t="s">
        <v>4</v>
      </c>
      <c r="D147" s="7" t="s">
        <v>26</v>
      </c>
      <c r="E147" s="7" t="s">
        <v>364</v>
      </c>
      <c r="F147" s="7" t="s">
        <v>238</v>
      </c>
      <c r="G147" s="7" t="s">
        <v>69</v>
      </c>
      <c r="H147" s="7">
        <f>STOCK[[#This Row],[Precio Final]]</f>
        <v>15</v>
      </c>
      <c r="I147" s="7">
        <f>STOCK[[#This Row],[Precio Venta Ideal (x1.5)]]</f>
        <v>21.332500000000003</v>
      </c>
      <c r="J147" s="8">
        <v>1</v>
      </c>
      <c r="K147" s="8">
        <f>SUMIFS(VENTAS[Cantidad],VENTAS[Código del producto Vendido],STOCK[[#This Row],[Code]])</f>
        <v>1</v>
      </c>
      <c r="L147" s="8">
        <f>STOCK[[#This Row],[Entradas]]-STOCK[[#This Row],[Salidas]]</f>
        <v>0</v>
      </c>
      <c r="M147" s="7">
        <f>STOCK[[#This Row],[Precio Final]]*10%</f>
        <v>1.5</v>
      </c>
      <c r="N147" s="7">
        <v>152.49</v>
      </c>
      <c r="O147" s="7">
        <v>18</v>
      </c>
      <c r="P147" s="7">
        <v>8.4716666666666676</v>
      </c>
      <c r="Q147" s="8">
        <v>250</v>
      </c>
      <c r="R147" s="7">
        <v>17</v>
      </c>
      <c r="S147" s="7">
        <f>STOCK[[#This Row],[Peso (g)]]*STOCK[[#This Row],[Precio Envío Kilogramo (USD)]]/1000</f>
        <v>4.25</v>
      </c>
      <c r="T147" s="12">
        <f>STOCK[[#This Row],[Costo Unitario (USD)]]+STOCK[[#This Row],[Costo Envío (USD)]]+STOCK[[#This Row],[Comisión 10%]]</f>
        <v>14.221666666666668</v>
      </c>
      <c r="U147" s="7">
        <f>STOCK[[#This Row],[Costo total]]*1.5</f>
        <v>21.332500000000003</v>
      </c>
      <c r="V147" s="7">
        <v>15</v>
      </c>
      <c r="W147" s="7">
        <f>STOCK[[#This Row],[Precio Final]]-STOCK[[#This Row],[Costo total]]</f>
        <v>0.77833333333333243</v>
      </c>
      <c r="X147" s="7">
        <f>STOCK[[#This Row],[Ganancia Unitaria]]*STOCK[[#This Row],[Salidas]]</f>
        <v>0.77833333333333243</v>
      </c>
      <c r="AA147" s="7">
        <f>STOCK[[#This Row],[Costo total]]*STOCK[[#This Row],[Entradas]]</f>
        <v>14.221666666666668</v>
      </c>
      <c r="AB147" s="7">
        <f>STOCK[[#This Row],[Stock Actual]]*STOCK[[#This Row],[Costo total]]</f>
        <v>0</v>
      </c>
    </row>
    <row r="148" spans="1:29" s="12" customFormat="1" ht="50" customHeight="1" x14ac:dyDescent="0.15">
      <c r="A148" s="12" t="s">
        <v>87</v>
      </c>
      <c r="B148" s="70"/>
      <c r="C148" s="12" t="s">
        <v>4</v>
      </c>
      <c r="D148" s="12" t="s">
        <v>26</v>
      </c>
      <c r="E148" s="12" t="s">
        <v>364</v>
      </c>
      <c r="F148" s="12" t="s">
        <v>241</v>
      </c>
      <c r="G148" s="12" t="s">
        <v>69</v>
      </c>
      <c r="H148" s="12">
        <f>STOCK[[#This Row],[Precio Final]]</f>
        <v>25</v>
      </c>
      <c r="I148" s="12">
        <f>STOCK[[#This Row],[Precio Venta Ideal (x1.5)]]</f>
        <v>22.832500000000003</v>
      </c>
      <c r="J148" s="87">
        <v>1</v>
      </c>
      <c r="K148" s="87">
        <f>SUMIFS(VENTAS[Cantidad],VENTAS[Código del producto Vendido],STOCK[[#This Row],[Code]])</f>
        <v>1</v>
      </c>
      <c r="L148" s="87">
        <f>STOCK[[#This Row],[Entradas]]-STOCK[[#This Row],[Salidas]]</f>
        <v>0</v>
      </c>
      <c r="M148" s="12">
        <f>STOCK[[#This Row],[Precio Final]]*10%</f>
        <v>2.5</v>
      </c>
      <c r="N148" s="12">
        <v>152.49</v>
      </c>
      <c r="O148" s="12">
        <v>18</v>
      </c>
      <c r="P148" s="12">
        <v>8.4716666666666676</v>
      </c>
      <c r="Q148" s="87">
        <v>250</v>
      </c>
      <c r="R148" s="12">
        <v>17</v>
      </c>
      <c r="S148" s="12">
        <f>STOCK[[#This Row],[Peso (g)]]*STOCK[[#This Row],[Precio Envío Kilogramo (USD)]]/1000</f>
        <v>4.25</v>
      </c>
      <c r="T148" s="12">
        <f>STOCK[[#This Row],[Costo Unitario (USD)]]+STOCK[[#This Row],[Costo Envío (USD)]]+STOCK[[#This Row],[Comisión 10%]]</f>
        <v>15.221666666666668</v>
      </c>
      <c r="U148" s="12">
        <f>STOCK[[#This Row],[Costo total]]*1.5</f>
        <v>22.832500000000003</v>
      </c>
      <c r="V148" s="12">
        <v>25</v>
      </c>
      <c r="W148" s="12">
        <f>STOCK[[#This Row],[Precio Final]]-STOCK[[#This Row],[Costo total]]</f>
        <v>9.7783333333333324</v>
      </c>
      <c r="X148" s="12">
        <f>STOCK[[#This Row],[Ganancia Unitaria]]*STOCK[[#This Row],[Salidas]]</f>
        <v>9.7783333333333324</v>
      </c>
      <c r="AA148" s="12">
        <f>STOCK[[#This Row],[Costo total]]*STOCK[[#This Row],[Entradas]]</f>
        <v>15.221666666666668</v>
      </c>
      <c r="AB148" s="12">
        <f>STOCK[[#This Row],[Stock Actual]]*STOCK[[#This Row],[Costo total]]</f>
        <v>0</v>
      </c>
    </row>
    <row r="149" spans="1:29" s="7" customFormat="1" ht="50" customHeight="1" x14ac:dyDescent="0.15">
      <c r="A149" s="7" t="s">
        <v>658</v>
      </c>
      <c r="B149" s="70"/>
      <c r="C149" s="7" t="s">
        <v>4</v>
      </c>
      <c r="D149" s="7" t="s">
        <v>26</v>
      </c>
      <c r="E149" s="7" t="s">
        <v>365</v>
      </c>
      <c r="F149" s="7" t="s">
        <v>3037</v>
      </c>
      <c r="G149" s="7" t="s">
        <v>69</v>
      </c>
      <c r="H149" s="7">
        <f>STOCK[[#This Row],[Precio Final]]</f>
        <v>28</v>
      </c>
      <c r="I149" s="7">
        <f>STOCK[[#This Row],[Precio Venta Ideal (x1.5)]]</f>
        <v>25.910833333333336</v>
      </c>
      <c r="J149" s="8">
        <v>1</v>
      </c>
      <c r="K149" s="8">
        <f>SUMIFS(VENTAS[Cantidad],VENTAS[Código del producto Vendido],STOCK[[#This Row],[Code]])</f>
        <v>0</v>
      </c>
      <c r="L149" s="8">
        <f>STOCK[[#This Row],[Entradas]]-STOCK[[#This Row],[Salidas]]</f>
        <v>1</v>
      </c>
      <c r="M149" s="7">
        <f>STOCK[[#This Row],[Precio Final]]*10%</f>
        <v>2.8000000000000003</v>
      </c>
      <c r="N149" s="7">
        <v>191.68</v>
      </c>
      <c r="O149" s="7">
        <v>18</v>
      </c>
      <c r="P149" s="7">
        <v>10.648888888888889</v>
      </c>
      <c r="Q149" s="8">
        <v>225</v>
      </c>
      <c r="R149" s="7">
        <v>17</v>
      </c>
      <c r="S149" s="7">
        <f>STOCK[[#This Row],[Peso (g)]]*STOCK[[#This Row],[Precio Envío Kilogramo (USD)]]/1000</f>
        <v>3.8250000000000002</v>
      </c>
      <c r="T149" s="12">
        <f>STOCK[[#This Row],[Costo Unitario (USD)]]+STOCK[[#This Row],[Costo Envío (USD)]]+STOCK[[#This Row],[Comisión 10%]]</f>
        <v>17.273888888888891</v>
      </c>
      <c r="U149" s="7">
        <f>STOCK[[#This Row],[Costo total]]*1.5</f>
        <v>25.910833333333336</v>
      </c>
      <c r="V149" s="7">
        <v>28</v>
      </c>
      <c r="W149" s="7">
        <f>STOCK[[#This Row],[Precio Final]]-STOCK[[#This Row],[Costo total]]</f>
        <v>10.726111111111109</v>
      </c>
      <c r="X149" s="7">
        <f>STOCK[[#This Row],[Ganancia Unitaria]]*STOCK[[#This Row],[Salidas]]</f>
        <v>0</v>
      </c>
      <c r="AA149" s="7">
        <f>STOCK[[#This Row],[Costo total]]*STOCK[[#This Row],[Entradas]]</f>
        <v>17.273888888888891</v>
      </c>
      <c r="AB149" s="7">
        <f>STOCK[[#This Row],[Stock Actual]]*STOCK[[#This Row],[Costo total]]</f>
        <v>17.273888888888891</v>
      </c>
    </row>
    <row r="150" spans="1:29" s="12" customFormat="1" ht="50" customHeight="1" x14ac:dyDescent="0.15">
      <c r="A150" s="12" t="s">
        <v>659</v>
      </c>
      <c r="B150" s="70"/>
      <c r="C150" s="12" t="s">
        <v>4</v>
      </c>
      <c r="D150" s="12" t="s">
        <v>26</v>
      </c>
      <c r="E150" s="12" t="s">
        <v>365</v>
      </c>
      <c r="F150" s="12" t="s">
        <v>241</v>
      </c>
      <c r="G150" s="12" t="s">
        <v>69</v>
      </c>
      <c r="H150" s="12">
        <f>STOCK[[#This Row],[Precio Final]]</f>
        <v>28</v>
      </c>
      <c r="I150" s="12">
        <f>STOCK[[#This Row],[Precio Venta Ideal (x1.5)]]</f>
        <v>25.910833333333336</v>
      </c>
      <c r="J150" s="87">
        <v>1</v>
      </c>
      <c r="K150" s="87">
        <f>SUMIFS(VENTAS[Cantidad],VENTAS[Código del producto Vendido],STOCK[[#This Row],[Code]])</f>
        <v>0</v>
      </c>
      <c r="L150" s="87">
        <f>STOCK[[#This Row],[Entradas]]-STOCK[[#This Row],[Salidas]]</f>
        <v>1</v>
      </c>
      <c r="M150" s="12">
        <f>STOCK[[#This Row],[Precio Final]]*10%</f>
        <v>2.8000000000000003</v>
      </c>
      <c r="N150" s="12">
        <v>191.68</v>
      </c>
      <c r="O150" s="12">
        <v>18</v>
      </c>
      <c r="P150" s="12">
        <v>10.648888888888889</v>
      </c>
      <c r="Q150" s="87">
        <v>225</v>
      </c>
      <c r="R150" s="12">
        <v>17</v>
      </c>
      <c r="S150" s="12">
        <f>STOCK[[#This Row],[Peso (g)]]*STOCK[[#This Row],[Precio Envío Kilogramo (USD)]]/1000</f>
        <v>3.8250000000000002</v>
      </c>
      <c r="T150" s="12">
        <f>STOCK[[#This Row],[Costo Unitario (USD)]]+STOCK[[#This Row],[Costo Envío (USD)]]+STOCK[[#This Row],[Comisión 10%]]</f>
        <v>17.273888888888891</v>
      </c>
      <c r="U150" s="12">
        <f>STOCK[[#This Row],[Costo total]]*1.5</f>
        <v>25.910833333333336</v>
      </c>
      <c r="V150" s="12">
        <v>28</v>
      </c>
      <c r="W150" s="12">
        <f>STOCK[[#This Row],[Precio Final]]-STOCK[[#This Row],[Costo total]]</f>
        <v>10.726111111111109</v>
      </c>
      <c r="X150" s="12">
        <f>STOCK[[#This Row],[Ganancia Unitaria]]*STOCK[[#This Row],[Salidas]]</f>
        <v>0</v>
      </c>
      <c r="AA150" s="12">
        <f>STOCK[[#This Row],[Costo total]]*STOCK[[#This Row],[Entradas]]</f>
        <v>17.273888888888891</v>
      </c>
      <c r="AB150" s="12">
        <f>STOCK[[#This Row],[Stock Actual]]*STOCK[[#This Row],[Costo total]]</f>
        <v>17.273888888888891</v>
      </c>
    </row>
    <row r="151" spans="1:29" s="7" customFormat="1" ht="50" customHeight="1" x14ac:dyDescent="0.15">
      <c r="A151" s="7" t="s">
        <v>660</v>
      </c>
      <c r="B151" s="70"/>
      <c r="C151" s="7" t="s">
        <v>4</v>
      </c>
      <c r="D151" s="7" t="s">
        <v>26</v>
      </c>
      <c r="E151" s="7" t="s">
        <v>365</v>
      </c>
      <c r="F151" s="7" t="s">
        <v>243</v>
      </c>
      <c r="G151" s="7" t="s">
        <v>69</v>
      </c>
      <c r="H151" s="7">
        <f>STOCK[[#This Row],[Precio Final]]</f>
        <v>28</v>
      </c>
      <c r="I151" s="7">
        <f>STOCK[[#This Row],[Precio Venta Ideal (x1.5)]]</f>
        <v>25.910833333333336</v>
      </c>
      <c r="J151" s="8">
        <v>1</v>
      </c>
      <c r="K151" s="8">
        <f>SUMIFS(VENTAS[Cantidad],VENTAS[Código del producto Vendido],STOCK[[#This Row],[Code]])</f>
        <v>0</v>
      </c>
      <c r="L151" s="8">
        <f>STOCK[[#This Row],[Entradas]]-STOCK[[#This Row],[Salidas]]</f>
        <v>1</v>
      </c>
      <c r="M151" s="7">
        <f>STOCK[[#This Row],[Precio Final]]*10%</f>
        <v>2.8000000000000003</v>
      </c>
      <c r="N151" s="7">
        <v>191.68</v>
      </c>
      <c r="O151" s="7">
        <v>18</v>
      </c>
      <c r="P151" s="7">
        <v>10.648888888888889</v>
      </c>
      <c r="Q151" s="8">
        <v>225</v>
      </c>
      <c r="R151" s="7">
        <v>17</v>
      </c>
      <c r="S151" s="7">
        <f>STOCK[[#This Row],[Peso (g)]]*STOCK[[#This Row],[Precio Envío Kilogramo (USD)]]/1000</f>
        <v>3.8250000000000002</v>
      </c>
      <c r="T151" s="12">
        <f>STOCK[[#This Row],[Costo Unitario (USD)]]+STOCK[[#This Row],[Costo Envío (USD)]]+STOCK[[#This Row],[Comisión 10%]]</f>
        <v>17.273888888888891</v>
      </c>
      <c r="U151" s="7">
        <f>STOCK[[#This Row],[Costo total]]*1.5</f>
        <v>25.910833333333336</v>
      </c>
      <c r="V151" s="7">
        <v>28</v>
      </c>
      <c r="W151" s="7">
        <f>STOCK[[#This Row],[Precio Final]]-STOCK[[#This Row],[Costo total]]</f>
        <v>10.726111111111109</v>
      </c>
      <c r="X151" s="7">
        <f>STOCK[[#This Row],[Ganancia Unitaria]]*STOCK[[#This Row],[Salidas]]</f>
        <v>0</v>
      </c>
      <c r="AA151" s="7">
        <f>STOCK[[#This Row],[Costo total]]*STOCK[[#This Row],[Entradas]]</f>
        <v>17.273888888888891</v>
      </c>
      <c r="AB151" s="7">
        <f>STOCK[[#This Row],[Stock Actual]]*STOCK[[#This Row],[Costo total]]</f>
        <v>17.273888888888891</v>
      </c>
      <c r="AC151" s="7">
        <v>25</v>
      </c>
    </row>
    <row r="152" spans="1:29" s="12" customFormat="1" ht="50" customHeight="1" x14ac:dyDescent="0.15">
      <c r="A152" s="12" t="s">
        <v>661</v>
      </c>
      <c r="B152" s="70"/>
      <c r="C152" s="12" t="s">
        <v>4</v>
      </c>
      <c r="D152" s="12" t="s">
        <v>1900</v>
      </c>
      <c r="E152" s="12" t="s">
        <v>366</v>
      </c>
      <c r="F152" s="12" t="s">
        <v>238</v>
      </c>
      <c r="G152" s="12" t="s">
        <v>69</v>
      </c>
      <c r="H152" s="12">
        <f>STOCK[[#This Row],[Precio Final]]</f>
        <v>8</v>
      </c>
      <c r="I152" s="12">
        <f>STOCK[[#This Row],[Precio Venta Ideal (x1.5)]]</f>
        <v>8.35</v>
      </c>
      <c r="J152" s="87">
        <v>2</v>
      </c>
      <c r="K152" s="87">
        <f>SUMIFS(VENTAS[Cantidad],VENTAS[Código del producto Vendido],STOCK[[#This Row],[Code]])</f>
        <v>1</v>
      </c>
      <c r="L152" s="87">
        <f>STOCK[[#This Row],[Entradas]]-STOCK[[#This Row],[Salidas]]</f>
        <v>1</v>
      </c>
      <c r="M152" s="12">
        <f>STOCK[[#This Row],[Precio Final]]*10%</f>
        <v>0.8</v>
      </c>
      <c r="N152" s="12">
        <v>71.400000000000006</v>
      </c>
      <c r="O152" s="12">
        <v>18</v>
      </c>
      <c r="P152" s="12">
        <v>3.9666666666666668</v>
      </c>
      <c r="Q152" s="87">
        <v>100</v>
      </c>
      <c r="R152" s="12">
        <v>8</v>
      </c>
      <c r="S152" s="12">
        <f>STOCK[[#This Row],[Peso (g)]]*STOCK[[#This Row],[Precio Envío Kilogramo (USD)]]/1000</f>
        <v>0.8</v>
      </c>
      <c r="T152" s="12">
        <f>STOCK[[#This Row],[Costo Unitario (USD)]]+STOCK[[#This Row],[Costo Envío (USD)]]+STOCK[[#This Row],[Comisión 10%]]</f>
        <v>5.5666666666666664</v>
      </c>
      <c r="U152" s="12">
        <f>STOCK[[#This Row],[Costo total]]*1.5</f>
        <v>8.35</v>
      </c>
      <c r="V152" s="12">
        <v>8</v>
      </c>
      <c r="W152" s="12">
        <f>STOCK[[#This Row],[Precio Final]]-STOCK[[#This Row],[Costo total]]</f>
        <v>2.4333333333333336</v>
      </c>
      <c r="X152" s="12">
        <f>STOCK[[#This Row],[Ganancia Unitaria]]*STOCK[[#This Row],[Salidas]]</f>
        <v>2.4333333333333336</v>
      </c>
      <c r="AA152" s="12">
        <f>STOCK[[#This Row],[Costo total]]*STOCK[[#This Row],[Entradas]]</f>
        <v>11.133333333333333</v>
      </c>
      <c r="AB152" s="12">
        <f>STOCK[[#This Row],[Stock Actual]]*STOCK[[#This Row],[Costo total]]</f>
        <v>5.5666666666666664</v>
      </c>
    </row>
    <row r="153" spans="1:29" s="7" customFormat="1" ht="50" customHeight="1" x14ac:dyDescent="0.15">
      <c r="A153" s="7" t="s">
        <v>662</v>
      </c>
      <c r="B153" s="70"/>
      <c r="C153" s="7" t="s">
        <v>4</v>
      </c>
      <c r="D153" s="7" t="s">
        <v>26</v>
      </c>
      <c r="E153" s="7" t="s">
        <v>1589</v>
      </c>
      <c r="F153" s="7" t="s">
        <v>2095</v>
      </c>
      <c r="G153" s="7" t="s">
        <v>69</v>
      </c>
      <c r="H153" s="7">
        <f>STOCK[[#This Row],[Precio Final]]</f>
        <v>20</v>
      </c>
      <c r="I153" s="7">
        <f>STOCK[[#This Row],[Precio Venta Ideal (x1.5)]]</f>
        <v>23.196666666666669</v>
      </c>
      <c r="J153" s="8">
        <v>0</v>
      </c>
      <c r="K153" s="8">
        <f>SUMIFS(VENTAS[Cantidad],VENTAS[Código del producto Vendido],STOCK[[#This Row],[Code]])</f>
        <v>0</v>
      </c>
      <c r="L153" s="8">
        <f>STOCK[[#This Row],[Entradas]]-STOCK[[#This Row],[Salidas]]</f>
        <v>0</v>
      </c>
      <c r="M153" s="7">
        <f>STOCK[[#This Row],[Precio Final]]*10%</f>
        <v>2</v>
      </c>
      <c r="N153" s="7">
        <v>165.86</v>
      </c>
      <c r="O153" s="7">
        <v>18</v>
      </c>
      <c r="P153" s="7">
        <v>9.214444444444446</v>
      </c>
      <c r="Q153" s="8">
        <v>250</v>
      </c>
      <c r="R153" s="7">
        <v>17</v>
      </c>
      <c r="S153" s="7">
        <f>STOCK[[#This Row],[Peso (g)]]*STOCK[[#This Row],[Precio Envío Kilogramo (USD)]]/1000</f>
        <v>4.25</v>
      </c>
      <c r="T153" s="12">
        <f>STOCK[[#This Row],[Costo Unitario (USD)]]+STOCK[[#This Row],[Costo Envío (USD)]]+STOCK[[#This Row],[Comisión 10%]]</f>
        <v>15.464444444444446</v>
      </c>
      <c r="U153" s="7">
        <f>STOCK[[#This Row],[Costo total]]*1.5</f>
        <v>23.196666666666669</v>
      </c>
      <c r="V153" s="7">
        <v>20</v>
      </c>
      <c r="W153" s="7">
        <f>STOCK[[#This Row],[Precio Final]]-STOCK[[#This Row],[Costo total]]</f>
        <v>4.535555555555554</v>
      </c>
      <c r="X153" s="7">
        <f>STOCK[[#This Row],[Ganancia Unitaria]]*STOCK[[#This Row],[Salidas]]</f>
        <v>0</v>
      </c>
      <c r="AA153" s="7">
        <f>STOCK[[#This Row],[Costo total]]*STOCK[[#This Row],[Entradas]]</f>
        <v>0</v>
      </c>
      <c r="AB153" s="7">
        <f>STOCK[[#This Row],[Stock Actual]]*STOCK[[#This Row],[Costo total]]</f>
        <v>0</v>
      </c>
    </row>
    <row r="154" spans="1:29" s="12" customFormat="1" ht="50" customHeight="1" x14ac:dyDescent="0.15">
      <c r="A154" s="12" t="s">
        <v>89</v>
      </c>
      <c r="B154" s="70"/>
      <c r="C154" s="12" t="s">
        <v>4</v>
      </c>
      <c r="D154" s="12" t="s">
        <v>26</v>
      </c>
      <c r="E154" s="12" t="s">
        <v>367</v>
      </c>
      <c r="F154" s="12" t="s">
        <v>238</v>
      </c>
      <c r="G154" s="12" t="s">
        <v>69</v>
      </c>
      <c r="H154" s="12">
        <f>STOCK[[#This Row],[Precio Final]]</f>
        <v>30</v>
      </c>
      <c r="I154" s="12">
        <f>STOCK[[#This Row],[Precio Venta Ideal (x1.5)]]</f>
        <v>34.033333333333331</v>
      </c>
      <c r="J154" s="87">
        <v>1</v>
      </c>
      <c r="K154" s="87">
        <f>SUMIFS(VENTAS[Cantidad],VENTAS[Código del producto Vendido],STOCK[[#This Row],[Code]])</f>
        <v>1</v>
      </c>
      <c r="L154" s="87">
        <f>STOCK[[#This Row],[Entradas]]-STOCK[[#This Row],[Salidas]]</f>
        <v>0</v>
      </c>
      <c r="M154" s="12">
        <f>STOCK[[#This Row],[Precio Final]]*10%</f>
        <v>3</v>
      </c>
      <c r="N154" s="12">
        <v>293.2</v>
      </c>
      <c r="O154" s="12">
        <v>18</v>
      </c>
      <c r="P154" s="12">
        <v>16.288888888888888</v>
      </c>
      <c r="Q154" s="87">
        <v>200</v>
      </c>
      <c r="R154" s="12">
        <v>17</v>
      </c>
      <c r="S154" s="12">
        <f>STOCK[[#This Row],[Peso (g)]]*STOCK[[#This Row],[Precio Envío Kilogramo (USD)]]/1000</f>
        <v>3.4</v>
      </c>
      <c r="T154" s="12">
        <f>STOCK[[#This Row],[Costo Unitario (USD)]]+STOCK[[#This Row],[Costo Envío (USD)]]+STOCK[[#This Row],[Comisión 10%]]</f>
        <v>22.688888888888886</v>
      </c>
      <c r="U154" s="12">
        <f>STOCK[[#This Row],[Costo total]]*1.5</f>
        <v>34.033333333333331</v>
      </c>
      <c r="V154" s="12">
        <v>30</v>
      </c>
      <c r="W154" s="12">
        <f>STOCK[[#This Row],[Precio Final]]-STOCK[[#This Row],[Costo total]]</f>
        <v>7.3111111111111136</v>
      </c>
      <c r="X154" s="12">
        <f>STOCK[[#This Row],[Ganancia Unitaria]]*STOCK[[#This Row],[Salidas]]</f>
        <v>7.3111111111111136</v>
      </c>
      <c r="AA154" s="12">
        <f>STOCK[[#This Row],[Costo total]]*STOCK[[#This Row],[Entradas]]</f>
        <v>22.688888888888886</v>
      </c>
      <c r="AB154" s="12">
        <f>STOCK[[#This Row],[Stock Actual]]*STOCK[[#This Row],[Costo total]]</f>
        <v>0</v>
      </c>
    </row>
    <row r="155" spans="1:29" s="7" customFormat="1" ht="50" customHeight="1" x14ac:dyDescent="0.15">
      <c r="A155" s="7" t="s">
        <v>663</v>
      </c>
      <c r="B155" s="70"/>
      <c r="C155" s="7" t="s">
        <v>4</v>
      </c>
      <c r="D155" s="7" t="s">
        <v>26</v>
      </c>
      <c r="E155" s="7" t="s">
        <v>368</v>
      </c>
      <c r="F155" s="7" t="s">
        <v>241</v>
      </c>
      <c r="G155" s="7" t="s">
        <v>69</v>
      </c>
      <c r="H155" s="7">
        <f>STOCK[[#This Row],[Precio Final]]</f>
        <v>16</v>
      </c>
      <c r="I155" s="7">
        <f>STOCK[[#This Row],[Precio Venta Ideal (x1.5)]]</f>
        <v>18.705833333333331</v>
      </c>
      <c r="J155" s="8">
        <v>1</v>
      </c>
      <c r="K155" s="8">
        <f>SUMIFS(VENTAS[Cantidad],VENTAS[Código del producto Vendido],STOCK[[#This Row],[Code]])</f>
        <v>1</v>
      </c>
      <c r="L155" s="8">
        <f>STOCK[[#This Row],[Entradas]]-STOCK[[#This Row],[Salidas]]</f>
        <v>0</v>
      </c>
      <c r="M155" s="7">
        <f>STOCK[[#This Row],[Precio Final]]*10%</f>
        <v>1.6</v>
      </c>
      <c r="N155" s="7">
        <v>134.47</v>
      </c>
      <c r="O155" s="7">
        <v>18</v>
      </c>
      <c r="P155" s="7">
        <v>7.4705555555555554</v>
      </c>
      <c r="Q155" s="8">
        <v>200</v>
      </c>
      <c r="R155" s="7">
        <v>17</v>
      </c>
      <c r="S155" s="7">
        <f>STOCK[[#This Row],[Peso (g)]]*STOCK[[#This Row],[Precio Envío Kilogramo (USD)]]/1000</f>
        <v>3.4</v>
      </c>
      <c r="T155" s="12">
        <f>STOCK[[#This Row],[Costo Unitario (USD)]]+STOCK[[#This Row],[Costo Envío (USD)]]+STOCK[[#This Row],[Comisión 10%]]</f>
        <v>12.470555555555555</v>
      </c>
      <c r="U155" s="7">
        <f>STOCK[[#This Row],[Costo total]]*1.5</f>
        <v>18.705833333333331</v>
      </c>
      <c r="V155" s="7">
        <v>16</v>
      </c>
      <c r="W155" s="7">
        <f>STOCK[[#This Row],[Precio Final]]-STOCK[[#This Row],[Costo total]]</f>
        <v>3.5294444444444455</v>
      </c>
      <c r="X155" s="7">
        <f>STOCK[[#This Row],[Ganancia Unitaria]]*STOCK[[#This Row],[Salidas]]</f>
        <v>3.5294444444444455</v>
      </c>
      <c r="AA155" s="7">
        <f>STOCK[[#This Row],[Costo total]]*STOCK[[#This Row],[Entradas]]</f>
        <v>12.470555555555555</v>
      </c>
      <c r="AB155" s="7">
        <f>STOCK[[#This Row],[Stock Actual]]*STOCK[[#This Row],[Costo total]]</f>
        <v>0</v>
      </c>
    </row>
    <row r="156" spans="1:29" s="12" customFormat="1" ht="50" customHeight="1" x14ac:dyDescent="0.15">
      <c r="A156" s="12" t="s">
        <v>664</v>
      </c>
      <c r="B156" s="70"/>
      <c r="C156" s="12" t="s">
        <v>4</v>
      </c>
      <c r="D156" s="12" t="s">
        <v>88</v>
      </c>
      <c r="E156" s="12" t="s">
        <v>369</v>
      </c>
      <c r="F156" s="12" t="s">
        <v>2117</v>
      </c>
      <c r="G156" s="12" t="s">
        <v>69</v>
      </c>
      <c r="H156" s="12">
        <f>STOCK[[#This Row],[Precio Final]]</f>
        <v>3</v>
      </c>
      <c r="I156" s="12">
        <f>STOCK[[#This Row],[Precio Venta Ideal (x1.5)]]</f>
        <v>2.2541666666666664</v>
      </c>
      <c r="J156" s="87">
        <v>1</v>
      </c>
      <c r="K156" s="87">
        <f>SUMIFS(VENTAS[Cantidad],VENTAS[Código del producto Vendido],STOCK[[#This Row],[Code]])</f>
        <v>1</v>
      </c>
      <c r="L156" s="87">
        <f>STOCK[[#This Row],[Entradas]]-STOCK[[#This Row],[Salidas]]</f>
        <v>0</v>
      </c>
      <c r="M156" s="12">
        <f>STOCK[[#This Row],[Precio Final]]*10%</f>
        <v>0.30000000000000004</v>
      </c>
      <c r="N156" s="12">
        <v>17.329999999999998</v>
      </c>
      <c r="O156" s="12">
        <v>18</v>
      </c>
      <c r="P156" s="12">
        <v>0.96277777777777773</v>
      </c>
      <c r="Q156" s="87">
        <v>30</v>
      </c>
      <c r="R156" s="12">
        <v>8</v>
      </c>
      <c r="S156" s="12">
        <f>STOCK[[#This Row],[Peso (g)]]*STOCK[[#This Row],[Precio Envío Kilogramo (USD)]]/1000</f>
        <v>0.24</v>
      </c>
      <c r="T156" s="12">
        <f>STOCK[[#This Row],[Costo Unitario (USD)]]+STOCK[[#This Row],[Costo Envío (USD)]]+STOCK[[#This Row],[Comisión 10%]]</f>
        <v>1.5027777777777778</v>
      </c>
      <c r="U156" s="12">
        <f>STOCK[[#This Row],[Costo total]]*1.5</f>
        <v>2.2541666666666664</v>
      </c>
      <c r="V156" s="12">
        <v>3</v>
      </c>
      <c r="W156" s="12">
        <f>STOCK[[#This Row],[Precio Final]]-STOCK[[#This Row],[Costo total]]</f>
        <v>1.4972222222222222</v>
      </c>
      <c r="X156" s="12">
        <f>STOCK[[#This Row],[Ganancia Unitaria]]*STOCK[[#This Row],[Salidas]]</f>
        <v>1.4972222222222222</v>
      </c>
      <c r="AA156" s="12">
        <f>STOCK[[#This Row],[Costo total]]*STOCK[[#This Row],[Entradas]]</f>
        <v>1.5027777777777778</v>
      </c>
      <c r="AB156" s="12">
        <f>STOCK[[#This Row],[Stock Actual]]*STOCK[[#This Row],[Costo total]]</f>
        <v>0</v>
      </c>
    </row>
    <row r="157" spans="1:29" s="7" customFormat="1" ht="50" customHeight="1" x14ac:dyDescent="0.15">
      <c r="A157" s="7" t="s">
        <v>665</v>
      </c>
      <c r="B157" s="70"/>
      <c r="C157" s="7" t="s">
        <v>4</v>
      </c>
      <c r="D157" s="7" t="s">
        <v>26</v>
      </c>
      <c r="E157" s="7" t="s">
        <v>1590</v>
      </c>
      <c r="F157" s="7" t="s">
        <v>238</v>
      </c>
      <c r="G157" s="7" t="s">
        <v>69</v>
      </c>
      <c r="H157" s="7">
        <f>STOCK[[#This Row],[Precio Final]]</f>
        <v>25</v>
      </c>
      <c r="I157" s="7">
        <f>STOCK[[#This Row],[Precio Venta Ideal (x1.5)]]</f>
        <v>25.749166666666667</v>
      </c>
      <c r="J157" s="8">
        <v>1</v>
      </c>
      <c r="K157" s="8">
        <f>SUMIFS(VENTAS[Cantidad],VENTAS[Código del producto Vendido],STOCK[[#This Row],[Code]])</f>
        <v>1</v>
      </c>
      <c r="L157" s="8">
        <f>STOCK[[#This Row],[Entradas]]-STOCK[[#This Row],[Salidas]]</f>
        <v>0</v>
      </c>
      <c r="M157" s="7">
        <f>STOCK[[#This Row],[Precio Final]]*10%</f>
        <v>2.5</v>
      </c>
      <c r="N157" s="7">
        <v>176.78</v>
      </c>
      <c r="O157" s="7">
        <v>18</v>
      </c>
      <c r="P157" s="7">
        <v>9.8211111111111116</v>
      </c>
      <c r="Q157" s="8">
        <v>285</v>
      </c>
      <c r="R157" s="7">
        <v>17</v>
      </c>
      <c r="S157" s="7">
        <f>STOCK[[#This Row],[Peso (g)]]*STOCK[[#This Row],[Precio Envío Kilogramo (USD)]]/1000</f>
        <v>4.8449999999999998</v>
      </c>
      <c r="T157" s="12">
        <f>STOCK[[#This Row],[Costo Unitario (USD)]]+STOCK[[#This Row],[Costo Envío (USD)]]+STOCK[[#This Row],[Comisión 10%]]</f>
        <v>17.16611111111111</v>
      </c>
      <c r="U157" s="7">
        <f>STOCK[[#This Row],[Costo total]]*1.5</f>
        <v>25.749166666666667</v>
      </c>
      <c r="V157" s="7">
        <v>25</v>
      </c>
      <c r="W157" s="7">
        <f>STOCK[[#This Row],[Precio Final]]-STOCK[[#This Row],[Costo total]]</f>
        <v>7.8338888888888896</v>
      </c>
      <c r="X157" s="7">
        <f>STOCK[[#This Row],[Ganancia Unitaria]]*STOCK[[#This Row],[Salidas]]</f>
        <v>7.8338888888888896</v>
      </c>
      <c r="AA157" s="7">
        <f>STOCK[[#This Row],[Costo total]]*STOCK[[#This Row],[Entradas]]</f>
        <v>17.16611111111111</v>
      </c>
      <c r="AB157" s="7">
        <f>STOCK[[#This Row],[Stock Actual]]*STOCK[[#This Row],[Costo total]]</f>
        <v>0</v>
      </c>
    </row>
    <row r="158" spans="1:29" s="12" customFormat="1" ht="50" customHeight="1" x14ac:dyDescent="0.15">
      <c r="A158" s="12" t="s">
        <v>91</v>
      </c>
      <c r="B158" s="70"/>
      <c r="C158" s="12" t="s">
        <v>4</v>
      </c>
      <c r="D158" s="12" t="s">
        <v>26</v>
      </c>
      <c r="E158" s="12" t="s">
        <v>370</v>
      </c>
      <c r="F158" s="12" t="s">
        <v>244</v>
      </c>
      <c r="G158" s="12" t="s">
        <v>69</v>
      </c>
      <c r="H158" s="12">
        <f>STOCK[[#This Row],[Precio Final]]</f>
        <v>35</v>
      </c>
      <c r="I158" s="12">
        <f>STOCK[[#This Row],[Precio Venta Ideal (x1.5)]]</f>
        <v>34.849166666666662</v>
      </c>
      <c r="J158" s="87">
        <v>1</v>
      </c>
      <c r="K158" s="87">
        <f>SUMIFS(VENTAS[Cantidad],VENTAS[Código del producto Vendido],STOCK[[#This Row],[Code]])</f>
        <v>1</v>
      </c>
      <c r="L158" s="87">
        <f>STOCK[[#This Row],[Entradas]]-STOCK[[#This Row],[Salidas]]</f>
        <v>0</v>
      </c>
      <c r="M158" s="12">
        <f>STOCK[[#This Row],[Precio Final]]*10%</f>
        <v>3.5</v>
      </c>
      <c r="N158" s="12">
        <v>263.39</v>
      </c>
      <c r="O158" s="12">
        <v>18</v>
      </c>
      <c r="P158" s="12">
        <v>14.632777777777777</v>
      </c>
      <c r="Q158" s="87">
        <v>300</v>
      </c>
      <c r="R158" s="12">
        <v>17</v>
      </c>
      <c r="S158" s="12">
        <f>STOCK[[#This Row],[Peso (g)]]*STOCK[[#This Row],[Precio Envío Kilogramo (USD)]]/1000</f>
        <v>5.0999999999999996</v>
      </c>
      <c r="T158" s="12">
        <f>STOCK[[#This Row],[Costo Unitario (USD)]]+STOCK[[#This Row],[Costo Envío (USD)]]+STOCK[[#This Row],[Comisión 10%]]</f>
        <v>23.232777777777777</v>
      </c>
      <c r="U158" s="12">
        <f>STOCK[[#This Row],[Costo total]]*1.5</f>
        <v>34.849166666666662</v>
      </c>
      <c r="V158" s="12">
        <v>35</v>
      </c>
      <c r="W158" s="12">
        <f>STOCK[[#This Row],[Precio Final]]-STOCK[[#This Row],[Costo total]]</f>
        <v>11.767222222222223</v>
      </c>
      <c r="X158" s="12">
        <f>STOCK[[#This Row],[Ganancia Unitaria]]*STOCK[[#This Row],[Salidas]]</f>
        <v>11.767222222222223</v>
      </c>
      <c r="AA158" s="12">
        <f>STOCK[[#This Row],[Costo total]]*STOCK[[#This Row],[Entradas]]</f>
        <v>23.232777777777777</v>
      </c>
      <c r="AB158" s="12">
        <f>STOCK[[#This Row],[Stock Actual]]*STOCK[[#This Row],[Costo total]]</f>
        <v>0</v>
      </c>
    </row>
    <row r="159" spans="1:29" s="7" customFormat="1" ht="50" customHeight="1" x14ac:dyDescent="0.15">
      <c r="A159" s="7" t="s">
        <v>666</v>
      </c>
      <c r="B159" s="70"/>
      <c r="C159" s="7" t="s">
        <v>4</v>
      </c>
      <c r="D159" s="7" t="s">
        <v>26</v>
      </c>
      <c r="E159" s="7" t="s">
        <v>1591</v>
      </c>
      <c r="F159" s="7" t="s">
        <v>238</v>
      </c>
      <c r="G159" s="7" t="s">
        <v>69</v>
      </c>
      <c r="H159" s="7">
        <f>STOCK[[#This Row],[Precio Final]]</f>
        <v>30</v>
      </c>
      <c r="I159" s="7">
        <f>STOCK[[#This Row],[Precio Venta Ideal (x1.5)]]</f>
        <v>25.756666666666664</v>
      </c>
      <c r="J159" s="8">
        <v>1</v>
      </c>
      <c r="K159" s="8">
        <f>SUMIFS(VENTAS[Cantidad],VENTAS[Código del producto Vendido],STOCK[[#This Row],[Code]])</f>
        <v>0</v>
      </c>
      <c r="L159" s="8">
        <f>STOCK[[#This Row],[Entradas]]-STOCK[[#This Row],[Salidas]]</f>
        <v>1</v>
      </c>
      <c r="M159" s="7">
        <f>STOCK[[#This Row],[Precio Final]]*10%</f>
        <v>3</v>
      </c>
      <c r="N159" s="7">
        <v>147.97999999999999</v>
      </c>
      <c r="O159" s="7">
        <v>18</v>
      </c>
      <c r="P159" s="7">
        <v>8.2211111111111101</v>
      </c>
      <c r="Q159" s="8">
        <v>350</v>
      </c>
      <c r="R159" s="7">
        <v>17</v>
      </c>
      <c r="S159" s="7">
        <f>STOCK[[#This Row],[Peso (g)]]*STOCK[[#This Row],[Precio Envío Kilogramo (USD)]]/1000</f>
        <v>5.95</v>
      </c>
      <c r="T159" s="12">
        <f>STOCK[[#This Row],[Costo Unitario (USD)]]+STOCK[[#This Row],[Costo Envío (USD)]]+STOCK[[#This Row],[Comisión 10%]]</f>
        <v>17.171111111111109</v>
      </c>
      <c r="U159" s="7">
        <f>STOCK[[#This Row],[Costo total]]*1.5</f>
        <v>25.756666666666664</v>
      </c>
      <c r="V159" s="7">
        <v>30</v>
      </c>
      <c r="W159" s="7">
        <f>STOCK[[#This Row],[Precio Final]]-STOCK[[#This Row],[Costo total]]</f>
        <v>12.828888888888891</v>
      </c>
      <c r="X159" s="7">
        <f>STOCK[[#This Row],[Ganancia Unitaria]]*STOCK[[#This Row],[Salidas]]</f>
        <v>0</v>
      </c>
      <c r="AA159" s="7">
        <f>STOCK[[#This Row],[Costo total]]*STOCK[[#This Row],[Entradas]]</f>
        <v>17.171111111111109</v>
      </c>
      <c r="AB159" s="7">
        <f>STOCK[[#This Row],[Stock Actual]]*STOCK[[#This Row],[Costo total]]</f>
        <v>17.171111111111109</v>
      </c>
    </row>
    <row r="160" spans="1:29" s="12" customFormat="1" ht="50" customHeight="1" x14ac:dyDescent="0.15">
      <c r="A160" s="12" t="s">
        <v>667</v>
      </c>
      <c r="B160" s="70"/>
      <c r="C160" s="12" t="s">
        <v>4</v>
      </c>
      <c r="D160" s="12" t="s">
        <v>1517</v>
      </c>
      <c r="E160" s="12" t="s">
        <v>1542</v>
      </c>
      <c r="F160" s="12" t="s">
        <v>238</v>
      </c>
      <c r="G160" s="12" t="s">
        <v>69</v>
      </c>
      <c r="H160" s="12">
        <f>STOCK[[#This Row],[Precio Final]]</f>
        <v>20</v>
      </c>
      <c r="I160" s="12">
        <f>STOCK[[#This Row],[Precio Venta Ideal (x1.5)]]</f>
        <v>22.324999999999999</v>
      </c>
      <c r="J160" s="87">
        <v>1</v>
      </c>
      <c r="K160" s="87">
        <f>SUMIFS(VENTAS[Cantidad],VENTAS[Código del producto Vendido],STOCK[[#This Row],[Code]])</f>
        <v>1</v>
      </c>
      <c r="L160" s="87">
        <f>STOCK[[#This Row],[Entradas]]-STOCK[[#This Row],[Salidas]]</f>
        <v>0</v>
      </c>
      <c r="M160" s="12">
        <f>STOCK[[#This Row],[Precio Final]]*10%</f>
        <v>2</v>
      </c>
      <c r="N160" s="12">
        <v>188.7</v>
      </c>
      <c r="O160" s="12">
        <v>18</v>
      </c>
      <c r="P160" s="12">
        <v>10.483333333333333</v>
      </c>
      <c r="Q160" s="87">
        <v>300</v>
      </c>
      <c r="R160" s="12">
        <v>8</v>
      </c>
      <c r="S160" s="12">
        <f>STOCK[[#This Row],[Peso (g)]]*STOCK[[#This Row],[Precio Envío Kilogramo (USD)]]/1000</f>
        <v>2.4</v>
      </c>
      <c r="T160" s="12">
        <f>STOCK[[#This Row],[Costo Unitario (USD)]]+STOCK[[#This Row],[Costo Envío (USD)]]+STOCK[[#This Row],[Comisión 10%]]</f>
        <v>14.883333333333333</v>
      </c>
      <c r="U160" s="12">
        <f>STOCK[[#This Row],[Costo total]]*1.5</f>
        <v>22.324999999999999</v>
      </c>
      <c r="V160" s="12">
        <v>20</v>
      </c>
      <c r="W160" s="12">
        <f>STOCK[[#This Row],[Precio Final]]-STOCK[[#This Row],[Costo total]]</f>
        <v>5.1166666666666671</v>
      </c>
      <c r="X160" s="12">
        <f>STOCK[[#This Row],[Ganancia Unitaria]]*STOCK[[#This Row],[Salidas]]</f>
        <v>5.1166666666666671</v>
      </c>
      <c r="AA160" s="12">
        <f>STOCK[[#This Row],[Costo total]]*STOCK[[#This Row],[Entradas]]</f>
        <v>14.883333333333333</v>
      </c>
      <c r="AB160" s="12">
        <f>STOCK[[#This Row],[Stock Actual]]*STOCK[[#This Row],[Costo total]]</f>
        <v>0</v>
      </c>
    </row>
    <row r="161" spans="1:28" s="7" customFormat="1" ht="50" customHeight="1" x14ac:dyDescent="0.15">
      <c r="A161" s="7" t="s">
        <v>668</v>
      </c>
      <c r="B161" s="70"/>
      <c r="C161" s="7" t="s">
        <v>4</v>
      </c>
      <c r="D161" s="7" t="s">
        <v>1517</v>
      </c>
      <c r="E161" s="7" t="s">
        <v>371</v>
      </c>
      <c r="F161" s="7" t="s">
        <v>243</v>
      </c>
      <c r="G161" s="7" t="s">
        <v>69</v>
      </c>
      <c r="H161" s="7">
        <f>STOCK[[#This Row],[Precio Final]]</f>
        <v>20</v>
      </c>
      <c r="I161" s="7">
        <f>STOCK[[#This Row],[Precio Venta Ideal (x1.5)]]</f>
        <v>22.324999999999999</v>
      </c>
      <c r="J161" s="8">
        <v>1</v>
      </c>
      <c r="K161" s="8">
        <f>SUMIFS(VENTAS[Cantidad],VENTAS[Código del producto Vendido],STOCK[[#This Row],[Code]])</f>
        <v>1</v>
      </c>
      <c r="L161" s="8">
        <f>STOCK[[#This Row],[Entradas]]-STOCK[[#This Row],[Salidas]]</f>
        <v>0</v>
      </c>
      <c r="M161" s="7">
        <f>STOCK[[#This Row],[Precio Final]]*10%</f>
        <v>2</v>
      </c>
      <c r="N161" s="7">
        <v>188.7</v>
      </c>
      <c r="O161" s="7">
        <v>18</v>
      </c>
      <c r="P161" s="7">
        <v>10.483333333333333</v>
      </c>
      <c r="Q161" s="8">
        <v>300</v>
      </c>
      <c r="R161" s="7">
        <v>8</v>
      </c>
      <c r="S161" s="7">
        <f>STOCK[[#This Row],[Peso (g)]]*STOCK[[#This Row],[Precio Envío Kilogramo (USD)]]/1000</f>
        <v>2.4</v>
      </c>
      <c r="T161" s="12">
        <f>STOCK[[#This Row],[Costo Unitario (USD)]]+STOCK[[#This Row],[Costo Envío (USD)]]+STOCK[[#This Row],[Comisión 10%]]</f>
        <v>14.883333333333333</v>
      </c>
      <c r="U161" s="7">
        <f>STOCK[[#This Row],[Costo total]]*1.5</f>
        <v>22.324999999999999</v>
      </c>
      <c r="V161" s="7">
        <v>20</v>
      </c>
      <c r="W161" s="7">
        <f>STOCK[[#This Row],[Precio Final]]-STOCK[[#This Row],[Costo total]]</f>
        <v>5.1166666666666671</v>
      </c>
      <c r="X161" s="7">
        <f>STOCK[[#This Row],[Ganancia Unitaria]]*STOCK[[#This Row],[Salidas]]</f>
        <v>5.1166666666666671</v>
      </c>
      <c r="AA161" s="7">
        <f>STOCK[[#This Row],[Costo total]]*STOCK[[#This Row],[Entradas]]</f>
        <v>14.883333333333333</v>
      </c>
      <c r="AB161" s="7">
        <f>STOCK[[#This Row],[Stock Actual]]*STOCK[[#This Row],[Costo total]]</f>
        <v>0</v>
      </c>
    </row>
    <row r="162" spans="1:28" s="12" customFormat="1" ht="50" customHeight="1" x14ac:dyDescent="0.15">
      <c r="A162" s="12" t="s">
        <v>669</v>
      </c>
      <c r="B162" s="70"/>
      <c r="C162" s="12" t="s">
        <v>4</v>
      </c>
      <c r="D162" s="12" t="s">
        <v>26</v>
      </c>
      <c r="E162" s="12" t="s">
        <v>1592</v>
      </c>
      <c r="F162" s="12" t="s">
        <v>3037</v>
      </c>
      <c r="G162" s="12" t="s">
        <v>69</v>
      </c>
      <c r="H162" s="12">
        <f>STOCK[[#This Row],[Precio Final]]</f>
        <v>30</v>
      </c>
      <c r="I162" s="12">
        <f>STOCK[[#This Row],[Precio Venta Ideal (x1.5)]]</f>
        <v>22.842500000000001</v>
      </c>
      <c r="J162" s="87">
        <v>1</v>
      </c>
      <c r="K162" s="87">
        <f>SUMIFS(VENTAS[Cantidad],VENTAS[Código del producto Vendido],STOCK[[#This Row],[Code]])</f>
        <v>0</v>
      </c>
      <c r="L162" s="87">
        <f>STOCK[[#This Row],[Entradas]]-STOCK[[#This Row],[Salidas]]</f>
        <v>1</v>
      </c>
      <c r="M162" s="12">
        <f>STOCK[[#This Row],[Precio Final]]*10%</f>
        <v>3</v>
      </c>
      <c r="N162" s="12">
        <v>158.91</v>
      </c>
      <c r="O162" s="12">
        <v>18</v>
      </c>
      <c r="P162" s="12">
        <v>8.8283333333333331</v>
      </c>
      <c r="Q162" s="87">
        <v>200</v>
      </c>
      <c r="R162" s="12">
        <v>17</v>
      </c>
      <c r="S162" s="12">
        <f>STOCK[[#This Row],[Peso (g)]]*STOCK[[#This Row],[Precio Envío Kilogramo (USD)]]/1000</f>
        <v>3.4</v>
      </c>
      <c r="T162" s="12">
        <f>STOCK[[#This Row],[Costo Unitario (USD)]]+STOCK[[#This Row],[Costo Envío (USD)]]+STOCK[[#This Row],[Comisión 10%]]</f>
        <v>15.228333333333333</v>
      </c>
      <c r="U162" s="12">
        <f>STOCK[[#This Row],[Costo total]]*1.5</f>
        <v>22.842500000000001</v>
      </c>
      <c r="V162" s="12">
        <v>30</v>
      </c>
      <c r="W162" s="12">
        <f>STOCK[[#This Row],[Precio Final]]-STOCK[[#This Row],[Costo total]]</f>
        <v>14.771666666666667</v>
      </c>
      <c r="X162" s="12">
        <f>STOCK[[#This Row],[Ganancia Unitaria]]*STOCK[[#This Row],[Salidas]]</f>
        <v>0</v>
      </c>
      <c r="AA162" s="12">
        <f>STOCK[[#This Row],[Costo total]]*STOCK[[#This Row],[Entradas]]</f>
        <v>15.228333333333333</v>
      </c>
      <c r="AB162" s="12">
        <f>STOCK[[#This Row],[Stock Actual]]*STOCK[[#This Row],[Costo total]]</f>
        <v>15.228333333333333</v>
      </c>
    </row>
    <row r="163" spans="1:28" s="7" customFormat="1" ht="50" customHeight="1" x14ac:dyDescent="0.15">
      <c r="A163" s="7" t="s">
        <v>670</v>
      </c>
      <c r="B163" s="70"/>
      <c r="C163" s="7" t="s">
        <v>4</v>
      </c>
      <c r="D163" s="7" t="s">
        <v>26</v>
      </c>
      <c r="E163" s="7" t="s">
        <v>479</v>
      </c>
      <c r="F163" s="7" t="s">
        <v>238</v>
      </c>
      <c r="G163" s="7" t="s">
        <v>69</v>
      </c>
      <c r="H163" s="7">
        <f>STOCK[[#This Row],[Precio Final]]</f>
        <v>16</v>
      </c>
      <c r="I163" s="7">
        <f>STOCK[[#This Row],[Precio Venta Ideal (x1.5)]]</f>
        <v>21.155833333333334</v>
      </c>
      <c r="J163" s="8">
        <v>1</v>
      </c>
      <c r="K163" s="8">
        <f>SUMIFS(VENTAS[Cantidad],VENTAS[Código del producto Vendido],STOCK[[#This Row],[Code]])</f>
        <v>1</v>
      </c>
      <c r="L163" s="8">
        <f>STOCK[[#This Row],[Entradas]]-STOCK[[#This Row],[Salidas]]</f>
        <v>0</v>
      </c>
      <c r="M163" s="7">
        <f>STOCK[[#This Row],[Precio Final]]*10%</f>
        <v>1.6</v>
      </c>
      <c r="N163" s="7">
        <v>163.87</v>
      </c>
      <c r="O163" s="7">
        <v>18</v>
      </c>
      <c r="P163" s="7">
        <v>9.1038888888888891</v>
      </c>
      <c r="Q163" s="8">
        <v>200</v>
      </c>
      <c r="R163" s="7">
        <v>17</v>
      </c>
      <c r="S163" s="7">
        <f>STOCK[[#This Row],[Peso (g)]]*STOCK[[#This Row],[Precio Envío Kilogramo (USD)]]/1000</f>
        <v>3.4</v>
      </c>
      <c r="T163" s="12">
        <f>STOCK[[#This Row],[Costo Unitario (USD)]]+STOCK[[#This Row],[Costo Envío (USD)]]+STOCK[[#This Row],[Comisión 10%]]</f>
        <v>14.103888888888889</v>
      </c>
      <c r="U163" s="7">
        <f>STOCK[[#This Row],[Costo total]]*1.5</f>
        <v>21.155833333333334</v>
      </c>
      <c r="V163" s="7">
        <v>16</v>
      </c>
      <c r="W163" s="7">
        <f>STOCK[[#This Row],[Precio Final]]-STOCK[[#This Row],[Costo total]]</f>
        <v>1.8961111111111109</v>
      </c>
      <c r="X163" s="7">
        <f>STOCK[[#This Row],[Ganancia Unitaria]]*STOCK[[#This Row],[Salidas]]</f>
        <v>1.8961111111111109</v>
      </c>
      <c r="AA163" s="7">
        <f>STOCK[[#This Row],[Costo total]]*STOCK[[#This Row],[Entradas]]</f>
        <v>14.103888888888889</v>
      </c>
      <c r="AB163" s="7">
        <f>STOCK[[#This Row],[Stock Actual]]*STOCK[[#This Row],[Costo total]]</f>
        <v>0</v>
      </c>
    </row>
    <row r="164" spans="1:28" s="12" customFormat="1" ht="50" customHeight="1" x14ac:dyDescent="0.15">
      <c r="A164" s="12" t="s">
        <v>92</v>
      </c>
      <c r="B164" s="70"/>
      <c r="C164" s="12" t="s">
        <v>4</v>
      </c>
      <c r="D164" s="12" t="s">
        <v>26</v>
      </c>
      <c r="E164" s="12" t="s">
        <v>373</v>
      </c>
      <c r="F164" s="12" t="s">
        <v>238</v>
      </c>
      <c r="G164" s="12" t="s">
        <v>69</v>
      </c>
      <c r="H164" s="12">
        <f>STOCK[[#This Row],[Precio Final]]</f>
        <v>16</v>
      </c>
      <c r="I164" s="12">
        <f>STOCK[[#This Row],[Precio Venta Ideal (x1.5)]]</f>
        <v>21.6525</v>
      </c>
      <c r="J164" s="87">
        <v>1</v>
      </c>
      <c r="K164" s="87">
        <f>SUMIFS(VENTAS[Cantidad],VENTAS[Código del producto Vendido],STOCK[[#This Row],[Code]])</f>
        <v>1</v>
      </c>
      <c r="L164" s="87">
        <f>STOCK[[#This Row],[Entradas]]-STOCK[[#This Row],[Salidas]]</f>
        <v>0</v>
      </c>
      <c r="M164" s="12">
        <f>STOCK[[#This Row],[Precio Final]]*10%</f>
        <v>1.6</v>
      </c>
      <c r="N164" s="12">
        <v>169.83</v>
      </c>
      <c r="O164" s="12">
        <v>18</v>
      </c>
      <c r="P164" s="12">
        <v>9.4350000000000005</v>
      </c>
      <c r="Q164" s="87">
        <v>200</v>
      </c>
      <c r="R164" s="12">
        <v>17</v>
      </c>
      <c r="S164" s="12">
        <f>STOCK[[#This Row],[Peso (g)]]*STOCK[[#This Row],[Precio Envío Kilogramo (USD)]]/1000</f>
        <v>3.4</v>
      </c>
      <c r="T164" s="12">
        <f>STOCK[[#This Row],[Costo Unitario (USD)]]+STOCK[[#This Row],[Costo Envío (USD)]]+STOCK[[#This Row],[Comisión 10%]]</f>
        <v>14.435</v>
      </c>
      <c r="U164" s="12">
        <f>STOCK[[#This Row],[Costo total]]*1.5</f>
        <v>21.6525</v>
      </c>
      <c r="V164" s="12">
        <v>16</v>
      </c>
      <c r="W164" s="12">
        <f>STOCK[[#This Row],[Precio Final]]-STOCK[[#This Row],[Costo total]]</f>
        <v>1.5649999999999995</v>
      </c>
      <c r="X164" s="12">
        <f>STOCK[[#This Row],[Ganancia Unitaria]]*STOCK[[#This Row],[Salidas]]</f>
        <v>1.5649999999999995</v>
      </c>
      <c r="AA164" s="12">
        <f>STOCK[[#This Row],[Costo total]]*STOCK[[#This Row],[Entradas]]</f>
        <v>14.435</v>
      </c>
      <c r="AB164" s="12">
        <f>STOCK[[#This Row],[Stock Actual]]*STOCK[[#This Row],[Costo total]]</f>
        <v>0</v>
      </c>
    </row>
    <row r="165" spans="1:28" s="7" customFormat="1" ht="50" customHeight="1" x14ac:dyDescent="0.15">
      <c r="A165" s="7" t="s">
        <v>210</v>
      </c>
      <c r="B165" s="70"/>
      <c r="C165" s="7" t="s">
        <v>4</v>
      </c>
      <c r="D165" s="7" t="s">
        <v>90</v>
      </c>
      <c r="E165" s="7" t="s">
        <v>60</v>
      </c>
      <c r="F165" s="7" t="s">
        <v>244</v>
      </c>
      <c r="G165" s="7" t="s">
        <v>69</v>
      </c>
      <c r="H165" s="7">
        <f>STOCK[[#This Row],[Precio Final]]</f>
        <v>30</v>
      </c>
      <c r="I165" s="7">
        <f>STOCK[[#This Row],[Precio Venta Ideal (x1.5)]]</f>
        <v>23.18333333333333</v>
      </c>
      <c r="J165" s="8">
        <v>1</v>
      </c>
      <c r="K165" s="8">
        <f>SUMIFS(VENTAS[Cantidad],VENTAS[Código del producto Vendido],STOCK[[#This Row],[Code]])</f>
        <v>1</v>
      </c>
      <c r="L165" s="8">
        <f>STOCK[[#This Row],[Entradas]]-STOCK[[#This Row],[Salidas]]</f>
        <v>0</v>
      </c>
      <c r="M165" s="7">
        <f>STOCK[[#This Row],[Precio Final]]*10%</f>
        <v>3</v>
      </c>
      <c r="N165" s="7">
        <v>202.6</v>
      </c>
      <c r="O165" s="7">
        <v>18</v>
      </c>
      <c r="P165" s="7">
        <v>11.255555555555555</v>
      </c>
      <c r="Q165" s="8">
        <v>150</v>
      </c>
      <c r="R165" s="7">
        <v>8</v>
      </c>
      <c r="S165" s="7">
        <f>STOCK[[#This Row],[Peso (g)]]*STOCK[[#This Row],[Precio Envío Kilogramo (USD)]]/1000</f>
        <v>1.2</v>
      </c>
      <c r="T165" s="12">
        <f>STOCK[[#This Row],[Costo Unitario (USD)]]+STOCK[[#This Row],[Costo Envío (USD)]]+STOCK[[#This Row],[Comisión 10%]]</f>
        <v>15.455555555555554</v>
      </c>
      <c r="U165" s="7">
        <f>STOCK[[#This Row],[Costo total]]*1.5</f>
        <v>23.18333333333333</v>
      </c>
      <c r="V165" s="7">
        <v>30</v>
      </c>
      <c r="W165" s="7">
        <f>STOCK[[#This Row],[Precio Final]]-STOCK[[#This Row],[Costo total]]</f>
        <v>14.544444444444446</v>
      </c>
      <c r="X165" s="7">
        <f>STOCK[[#This Row],[Ganancia Unitaria]]*STOCK[[#This Row],[Salidas]]</f>
        <v>14.544444444444446</v>
      </c>
      <c r="AA165" s="7">
        <f>STOCK[[#This Row],[Costo total]]*STOCK[[#This Row],[Entradas]]</f>
        <v>15.455555555555554</v>
      </c>
      <c r="AB165" s="7">
        <f>STOCK[[#This Row],[Stock Actual]]*STOCK[[#This Row],[Costo total]]</f>
        <v>0</v>
      </c>
    </row>
    <row r="166" spans="1:28" s="12" customFormat="1" ht="50" customHeight="1" x14ac:dyDescent="0.15">
      <c r="A166" s="12" t="s">
        <v>97</v>
      </c>
      <c r="B166" s="70"/>
      <c r="C166" s="12" t="s">
        <v>4</v>
      </c>
      <c r="D166" s="12" t="s">
        <v>26</v>
      </c>
      <c r="E166" s="12" t="s">
        <v>61</v>
      </c>
      <c r="F166" s="12" t="s">
        <v>244</v>
      </c>
      <c r="G166" s="12" t="s">
        <v>69</v>
      </c>
      <c r="H166" s="12">
        <f>STOCK[[#This Row],[Precio Final]]</f>
        <v>12</v>
      </c>
      <c r="I166" s="12">
        <f>STOCK[[#This Row],[Precio Venta Ideal (x1.5)]]</f>
        <v>14.361666666666668</v>
      </c>
      <c r="J166" s="87">
        <v>1</v>
      </c>
      <c r="K166" s="87">
        <f>SUMIFS(VENTAS[Cantidad],VENTAS[Código del producto Vendido],STOCK[[#This Row],[Code]])</f>
        <v>1</v>
      </c>
      <c r="L166" s="87">
        <f>STOCK[[#This Row],[Entradas]]-STOCK[[#This Row],[Salidas]]</f>
        <v>0</v>
      </c>
      <c r="M166" s="12">
        <f>STOCK[[#This Row],[Precio Final]]*10%</f>
        <v>1.2000000000000002</v>
      </c>
      <c r="N166" s="12">
        <v>95.66</v>
      </c>
      <c r="O166" s="12">
        <v>18</v>
      </c>
      <c r="P166" s="12">
        <v>5.3144444444444439</v>
      </c>
      <c r="Q166" s="87">
        <v>180</v>
      </c>
      <c r="R166" s="12">
        <v>17</v>
      </c>
      <c r="S166" s="12">
        <f>STOCK[[#This Row],[Peso (g)]]*STOCK[[#This Row],[Precio Envío Kilogramo (USD)]]/1000</f>
        <v>3.06</v>
      </c>
      <c r="T166" s="12">
        <f>STOCK[[#This Row],[Costo Unitario (USD)]]+STOCK[[#This Row],[Costo Envío (USD)]]+STOCK[[#This Row],[Comisión 10%]]</f>
        <v>9.5744444444444454</v>
      </c>
      <c r="U166" s="12">
        <f>STOCK[[#This Row],[Costo total]]*1.5</f>
        <v>14.361666666666668</v>
      </c>
      <c r="V166" s="12">
        <v>12</v>
      </c>
      <c r="W166" s="12">
        <f>STOCK[[#This Row],[Precio Final]]-STOCK[[#This Row],[Costo total]]</f>
        <v>2.4255555555555546</v>
      </c>
      <c r="X166" s="12">
        <f>STOCK[[#This Row],[Ganancia Unitaria]]*STOCK[[#This Row],[Salidas]]</f>
        <v>2.4255555555555546</v>
      </c>
      <c r="AA166" s="12">
        <f>STOCK[[#This Row],[Costo total]]*STOCK[[#This Row],[Entradas]]</f>
        <v>9.5744444444444454</v>
      </c>
      <c r="AB166" s="12">
        <f>STOCK[[#This Row],[Stock Actual]]*STOCK[[#This Row],[Costo total]]</f>
        <v>0</v>
      </c>
    </row>
    <row r="167" spans="1:28" s="7" customFormat="1" ht="50" customHeight="1" x14ac:dyDescent="0.15">
      <c r="A167" s="7" t="s">
        <v>98</v>
      </c>
      <c r="B167" s="70"/>
      <c r="C167" s="7" t="s">
        <v>4</v>
      </c>
      <c r="D167" s="7" t="s">
        <v>26</v>
      </c>
      <c r="E167" s="7" t="s">
        <v>62</v>
      </c>
      <c r="F167" s="7" t="s">
        <v>244</v>
      </c>
      <c r="G167" s="7" t="s">
        <v>69</v>
      </c>
      <c r="H167" s="7">
        <f>STOCK[[#This Row],[Precio Final]]</f>
        <v>30</v>
      </c>
      <c r="I167" s="7">
        <f>STOCK[[#This Row],[Precio Venta Ideal (x1.5)]]</f>
        <v>33.686666666666667</v>
      </c>
      <c r="J167" s="8">
        <v>1</v>
      </c>
      <c r="K167" s="8">
        <f>SUMIFS(VENTAS[Cantidad],VENTAS[Código del producto Vendido],STOCK[[#This Row],[Code]])</f>
        <v>1</v>
      </c>
      <c r="L167" s="8">
        <f>STOCK[[#This Row],[Entradas]]-STOCK[[#This Row],[Salidas]]</f>
        <v>0</v>
      </c>
      <c r="M167" s="7">
        <f>STOCK[[#This Row],[Precio Final]]*10%</f>
        <v>3</v>
      </c>
      <c r="N167" s="7">
        <v>289.04000000000002</v>
      </c>
      <c r="O167" s="7">
        <v>18</v>
      </c>
      <c r="P167" s="7">
        <v>16.05777777777778</v>
      </c>
      <c r="Q167" s="8">
        <v>200</v>
      </c>
      <c r="R167" s="7">
        <v>17</v>
      </c>
      <c r="S167" s="7">
        <f>STOCK[[#This Row],[Peso (g)]]*STOCK[[#This Row],[Precio Envío Kilogramo (USD)]]/1000</f>
        <v>3.4</v>
      </c>
      <c r="T167" s="12">
        <f>STOCK[[#This Row],[Costo Unitario (USD)]]+STOCK[[#This Row],[Costo Envío (USD)]]+STOCK[[#This Row],[Comisión 10%]]</f>
        <v>22.457777777777778</v>
      </c>
      <c r="U167" s="7">
        <f>STOCK[[#This Row],[Costo total]]*1.5</f>
        <v>33.686666666666667</v>
      </c>
      <c r="V167" s="7">
        <v>30</v>
      </c>
      <c r="W167" s="7">
        <f>STOCK[[#This Row],[Precio Final]]-STOCK[[#This Row],[Costo total]]</f>
        <v>7.5422222222222217</v>
      </c>
      <c r="X167" s="7">
        <f>STOCK[[#This Row],[Ganancia Unitaria]]*STOCK[[#This Row],[Salidas]]</f>
        <v>7.5422222222222217</v>
      </c>
      <c r="AA167" s="7">
        <f>STOCK[[#This Row],[Costo total]]*STOCK[[#This Row],[Entradas]]</f>
        <v>22.457777777777778</v>
      </c>
      <c r="AB167" s="7">
        <f>STOCK[[#This Row],[Stock Actual]]*STOCK[[#This Row],[Costo total]]</f>
        <v>0</v>
      </c>
    </row>
    <row r="168" spans="1:28" s="12" customFormat="1" ht="50" customHeight="1" x14ac:dyDescent="0.15">
      <c r="A168" s="12" t="s">
        <v>99</v>
      </c>
      <c r="B168" s="70"/>
      <c r="C168" s="12" t="s">
        <v>4</v>
      </c>
      <c r="D168" s="12" t="s">
        <v>26</v>
      </c>
      <c r="E168" s="12" t="s">
        <v>63</v>
      </c>
      <c r="F168" s="12" t="s">
        <v>244</v>
      </c>
      <c r="G168" s="12" t="s">
        <v>69</v>
      </c>
      <c r="H168" s="12">
        <f>STOCK[[#This Row],[Precio Final]]</f>
        <v>12</v>
      </c>
      <c r="I168" s="12">
        <f>STOCK[[#This Row],[Precio Venta Ideal (x1.5)]]</f>
        <v>12.672500000000001</v>
      </c>
      <c r="J168" s="87">
        <v>1</v>
      </c>
      <c r="K168" s="87">
        <f>SUMIFS(VENTAS[Cantidad],VENTAS[Código del producto Vendido],STOCK[[#This Row],[Code]])</f>
        <v>1</v>
      </c>
      <c r="L168" s="87">
        <f>STOCK[[#This Row],[Entradas]]-STOCK[[#This Row],[Salidas]]</f>
        <v>0</v>
      </c>
      <c r="M168" s="12">
        <f>STOCK[[#This Row],[Precio Final]]*10%</f>
        <v>1.2000000000000002</v>
      </c>
      <c r="N168" s="12">
        <v>84.57</v>
      </c>
      <c r="O168" s="12">
        <v>18</v>
      </c>
      <c r="P168" s="12">
        <v>4.6983333333333333</v>
      </c>
      <c r="Q168" s="87">
        <v>150</v>
      </c>
      <c r="R168" s="12">
        <v>17</v>
      </c>
      <c r="S168" s="12">
        <f>STOCK[[#This Row],[Peso (g)]]*STOCK[[#This Row],[Precio Envío Kilogramo (USD)]]/1000</f>
        <v>2.5499999999999998</v>
      </c>
      <c r="T168" s="12">
        <f>STOCK[[#This Row],[Costo Unitario (USD)]]+STOCK[[#This Row],[Costo Envío (USD)]]+STOCK[[#This Row],[Comisión 10%]]</f>
        <v>8.4483333333333341</v>
      </c>
      <c r="U168" s="12">
        <f>STOCK[[#This Row],[Costo total]]*1.5</f>
        <v>12.672500000000001</v>
      </c>
      <c r="V168" s="12">
        <v>12</v>
      </c>
      <c r="W168" s="12">
        <f>STOCK[[#This Row],[Precio Final]]-STOCK[[#This Row],[Costo total]]</f>
        <v>3.5516666666666659</v>
      </c>
      <c r="X168" s="12">
        <f>STOCK[[#This Row],[Ganancia Unitaria]]*STOCK[[#This Row],[Salidas]]</f>
        <v>3.5516666666666659</v>
      </c>
      <c r="AA168" s="12">
        <f>STOCK[[#This Row],[Costo total]]*STOCK[[#This Row],[Entradas]]</f>
        <v>8.4483333333333341</v>
      </c>
      <c r="AB168" s="12">
        <f>STOCK[[#This Row],[Stock Actual]]*STOCK[[#This Row],[Costo total]]</f>
        <v>0</v>
      </c>
    </row>
    <row r="169" spans="1:28" s="7" customFormat="1" ht="50" customHeight="1" x14ac:dyDescent="0.15">
      <c r="A169" s="7" t="s">
        <v>100</v>
      </c>
      <c r="B169" s="70"/>
      <c r="C169" s="7" t="s">
        <v>4</v>
      </c>
      <c r="D169" s="7" t="s">
        <v>26</v>
      </c>
      <c r="E169" s="7" t="s">
        <v>374</v>
      </c>
      <c r="F169" s="7" t="s">
        <v>238</v>
      </c>
      <c r="G169" s="7" t="s">
        <v>69</v>
      </c>
      <c r="H169" s="7">
        <f>STOCK[[#This Row],[Precio Final]]</f>
        <v>12</v>
      </c>
      <c r="I169" s="7">
        <f>STOCK[[#This Row],[Precio Venta Ideal (x1.5)]]</f>
        <v>12.672500000000001</v>
      </c>
      <c r="J169" s="8">
        <v>1</v>
      </c>
      <c r="K169" s="8">
        <f>SUMIFS(VENTAS[Cantidad],VENTAS[Código del producto Vendido],STOCK[[#This Row],[Code]])</f>
        <v>1</v>
      </c>
      <c r="L169" s="8">
        <f>STOCK[[#This Row],[Entradas]]-STOCK[[#This Row],[Salidas]]</f>
        <v>0</v>
      </c>
      <c r="M169" s="7">
        <f>STOCK[[#This Row],[Precio Final]]*10%</f>
        <v>1.2000000000000002</v>
      </c>
      <c r="N169" s="7">
        <v>84.57</v>
      </c>
      <c r="O169" s="7">
        <v>18</v>
      </c>
      <c r="P169" s="7">
        <v>4.6983333333333333</v>
      </c>
      <c r="Q169" s="8">
        <v>150</v>
      </c>
      <c r="R169" s="7">
        <v>17</v>
      </c>
      <c r="S169" s="7">
        <f>STOCK[[#This Row],[Peso (g)]]*STOCK[[#This Row],[Precio Envío Kilogramo (USD)]]/1000</f>
        <v>2.5499999999999998</v>
      </c>
      <c r="T169" s="12">
        <f>STOCK[[#This Row],[Costo Unitario (USD)]]+STOCK[[#This Row],[Costo Envío (USD)]]+STOCK[[#This Row],[Comisión 10%]]</f>
        <v>8.4483333333333341</v>
      </c>
      <c r="U169" s="7">
        <f>STOCK[[#This Row],[Costo total]]*1.5</f>
        <v>12.672500000000001</v>
      </c>
      <c r="V169" s="7">
        <v>12</v>
      </c>
      <c r="W169" s="7">
        <f>STOCK[[#This Row],[Precio Final]]-STOCK[[#This Row],[Costo total]]</f>
        <v>3.5516666666666659</v>
      </c>
      <c r="X169" s="7">
        <f>STOCK[[#This Row],[Ganancia Unitaria]]*STOCK[[#This Row],[Salidas]]</f>
        <v>3.5516666666666659</v>
      </c>
      <c r="AA169" s="7">
        <f>STOCK[[#This Row],[Costo total]]*STOCK[[#This Row],[Entradas]]</f>
        <v>8.4483333333333341</v>
      </c>
      <c r="AB169" s="7">
        <f>STOCK[[#This Row],[Stock Actual]]*STOCK[[#This Row],[Costo total]]</f>
        <v>0</v>
      </c>
    </row>
    <row r="170" spans="1:28" s="12" customFormat="1" ht="50" customHeight="1" x14ac:dyDescent="0.15">
      <c r="A170" s="12" t="s">
        <v>671</v>
      </c>
      <c r="B170" s="70"/>
      <c r="C170" s="12" t="s">
        <v>4</v>
      </c>
      <c r="D170" s="12" t="s">
        <v>26</v>
      </c>
      <c r="E170" s="12" t="s">
        <v>1593</v>
      </c>
      <c r="F170" s="12" t="s">
        <v>241</v>
      </c>
      <c r="G170" s="12" t="s">
        <v>69</v>
      </c>
      <c r="H170" s="12">
        <f>STOCK[[#This Row],[Precio Final]]</f>
        <v>18</v>
      </c>
      <c r="I170" s="12">
        <f>STOCK[[#This Row],[Precio Venta Ideal (x1.5)]]</f>
        <v>14.900833333333336</v>
      </c>
      <c r="J170" s="87">
        <v>1</v>
      </c>
      <c r="K170" s="87">
        <f>SUMIFS(VENTAS[Cantidad],VENTAS[Código del producto Vendido],STOCK[[#This Row],[Code]])</f>
        <v>0</v>
      </c>
      <c r="L170" s="87">
        <f>STOCK[[#This Row],[Entradas]]-STOCK[[#This Row],[Salidas]]</f>
        <v>1</v>
      </c>
      <c r="M170" s="12">
        <f>STOCK[[#This Row],[Precio Final]]*10%</f>
        <v>1.8</v>
      </c>
      <c r="N170" s="12">
        <v>100.51</v>
      </c>
      <c r="O170" s="12">
        <v>18</v>
      </c>
      <c r="P170" s="12">
        <v>5.5838888888888896</v>
      </c>
      <c r="Q170" s="87">
        <v>150</v>
      </c>
      <c r="R170" s="12">
        <v>17</v>
      </c>
      <c r="S170" s="12">
        <f>STOCK[[#This Row],[Peso (g)]]*STOCK[[#This Row],[Precio Envío Kilogramo (USD)]]/1000</f>
        <v>2.5499999999999998</v>
      </c>
      <c r="T170" s="12">
        <f>STOCK[[#This Row],[Costo Unitario (USD)]]+STOCK[[#This Row],[Costo Envío (USD)]]+STOCK[[#This Row],[Comisión 10%]]</f>
        <v>9.933888888888891</v>
      </c>
      <c r="U170" s="12">
        <f>STOCK[[#This Row],[Costo total]]*1.5</f>
        <v>14.900833333333336</v>
      </c>
      <c r="V170" s="12">
        <v>18</v>
      </c>
      <c r="W170" s="12">
        <f>STOCK[[#This Row],[Precio Final]]-STOCK[[#This Row],[Costo total]]</f>
        <v>8.066111111111109</v>
      </c>
      <c r="X170" s="12">
        <f>STOCK[[#This Row],[Ganancia Unitaria]]*STOCK[[#This Row],[Salidas]]</f>
        <v>0</v>
      </c>
      <c r="AA170" s="12">
        <f>STOCK[[#This Row],[Costo total]]*STOCK[[#This Row],[Entradas]]</f>
        <v>9.933888888888891</v>
      </c>
      <c r="AB170" s="12">
        <f>STOCK[[#This Row],[Stock Actual]]*STOCK[[#This Row],[Costo total]]</f>
        <v>9.933888888888891</v>
      </c>
    </row>
    <row r="171" spans="1:28" s="7" customFormat="1" ht="50" customHeight="1" x14ac:dyDescent="0.15">
      <c r="A171" s="7" t="s">
        <v>94</v>
      </c>
      <c r="B171" s="70"/>
      <c r="C171" s="7" t="s">
        <v>4</v>
      </c>
      <c r="D171" s="7" t="s">
        <v>88</v>
      </c>
      <c r="E171" s="7" t="s">
        <v>64</v>
      </c>
      <c r="F171" s="7" t="s">
        <v>991</v>
      </c>
      <c r="G171" s="7" t="s">
        <v>69</v>
      </c>
      <c r="H171" s="7">
        <f>STOCK[[#This Row],[Precio Final]]</f>
        <v>10</v>
      </c>
      <c r="I171" s="7">
        <f>STOCK[[#This Row],[Precio Venta Ideal (x1.5)]]</f>
        <v>10.094166666666666</v>
      </c>
      <c r="J171" s="8">
        <v>1</v>
      </c>
      <c r="K171" s="8">
        <f>SUMIFS(VENTAS[Cantidad],VENTAS[Código del producto Vendido],STOCK[[#This Row],[Code]])</f>
        <v>1</v>
      </c>
      <c r="L171" s="8">
        <f>STOCK[[#This Row],[Entradas]]-STOCK[[#This Row],[Salidas]]</f>
        <v>0</v>
      </c>
      <c r="M171" s="7">
        <f>STOCK[[#This Row],[Precio Final]]*10%</f>
        <v>1</v>
      </c>
      <c r="N171" s="7">
        <v>88.73</v>
      </c>
      <c r="O171" s="7">
        <v>18</v>
      </c>
      <c r="P171" s="7">
        <v>4.929444444444445</v>
      </c>
      <c r="Q171" s="8">
        <v>100</v>
      </c>
      <c r="R171" s="7">
        <v>8</v>
      </c>
      <c r="S171" s="7">
        <f>STOCK[[#This Row],[Peso (g)]]*STOCK[[#This Row],[Precio Envío Kilogramo (USD)]]/1000</f>
        <v>0.8</v>
      </c>
      <c r="T171" s="12">
        <f>STOCK[[#This Row],[Costo Unitario (USD)]]+STOCK[[#This Row],[Costo Envío (USD)]]+STOCK[[#This Row],[Comisión 10%]]</f>
        <v>6.7294444444444448</v>
      </c>
      <c r="U171" s="7">
        <f>STOCK[[#This Row],[Costo total]]*1.5</f>
        <v>10.094166666666666</v>
      </c>
      <c r="V171" s="7">
        <v>10</v>
      </c>
      <c r="W171" s="7">
        <f>STOCK[[#This Row],[Precio Final]]-STOCK[[#This Row],[Costo total]]</f>
        <v>3.2705555555555552</v>
      </c>
      <c r="X171" s="7">
        <f>STOCK[[#This Row],[Ganancia Unitaria]]*STOCK[[#This Row],[Salidas]]</f>
        <v>3.2705555555555552</v>
      </c>
      <c r="AA171" s="7">
        <f>STOCK[[#This Row],[Costo total]]*STOCK[[#This Row],[Entradas]]</f>
        <v>6.7294444444444448</v>
      </c>
      <c r="AB171" s="7">
        <f>STOCK[[#This Row],[Stock Actual]]*STOCK[[#This Row],[Costo total]]</f>
        <v>0</v>
      </c>
    </row>
    <row r="172" spans="1:28" s="12" customFormat="1" ht="50" customHeight="1" x14ac:dyDescent="0.15">
      <c r="A172" s="12" t="s">
        <v>96</v>
      </c>
      <c r="B172" s="70"/>
      <c r="C172" s="12" t="s">
        <v>4</v>
      </c>
      <c r="D172" s="12" t="s">
        <v>88</v>
      </c>
      <c r="E172" s="12" t="s">
        <v>65</v>
      </c>
      <c r="F172" s="12" t="s">
        <v>1548</v>
      </c>
      <c r="G172" s="12" t="s">
        <v>69</v>
      </c>
      <c r="H172" s="12">
        <f>STOCK[[#This Row],[Precio Final]]</f>
        <v>15</v>
      </c>
      <c r="I172" s="12">
        <f>STOCK[[#This Row],[Precio Venta Ideal (x1.5)]]</f>
        <v>13.95</v>
      </c>
      <c r="J172" s="87">
        <v>2</v>
      </c>
      <c r="K172" s="87">
        <f>SUMIFS(VENTAS[Cantidad],VENTAS[Código del producto Vendido],STOCK[[#This Row],[Code]])</f>
        <v>2</v>
      </c>
      <c r="L172" s="87">
        <f>STOCK[[#This Row],[Entradas]]-STOCK[[#This Row],[Salidas]]</f>
        <v>0</v>
      </c>
      <c r="M172" s="12">
        <f>STOCK[[#This Row],[Precio Final]]*10%</f>
        <v>1.5</v>
      </c>
      <c r="N172" s="12">
        <v>111.6</v>
      </c>
      <c r="O172" s="12">
        <v>18</v>
      </c>
      <c r="P172" s="12">
        <v>6.1999999999999993</v>
      </c>
      <c r="Q172" s="87">
        <v>200</v>
      </c>
      <c r="R172" s="12">
        <v>8</v>
      </c>
      <c r="S172" s="12">
        <f>STOCK[[#This Row],[Peso (g)]]*STOCK[[#This Row],[Precio Envío Kilogramo (USD)]]/1000</f>
        <v>1.6</v>
      </c>
      <c r="T172" s="12">
        <f>STOCK[[#This Row],[Costo Unitario (USD)]]+STOCK[[#This Row],[Costo Envío (USD)]]+STOCK[[#This Row],[Comisión 10%]]</f>
        <v>9.2999999999999989</v>
      </c>
      <c r="U172" s="12">
        <f>STOCK[[#This Row],[Costo total]]*1.5</f>
        <v>13.95</v>
      </c>
      <c r="V172" s="12">
        <v>15</v>
      </c>
      <c r="W172" s="12">
        <f>STOCK[[#This Row],[Precio Final]]-STOCK[[#This Row],[Costo total]]</f>
        <v>5.7000000000000011</v>
      </c>
      <c r="X172" s="12">
        <f>STOCK[[#This Row],[Ganancia Unitaria]]*STOCK[[#This Row],[Salidas]]</f>
        <v>11.400000000000002</v>
      </c>
      <c r="AA172" s="12">
        <f>STOCK[[#This Row],[Costo total]]*STOCK[[#This Row],[Entradas]]</f>
        <v>18.599999999999998</v>
      </c>
      <c r="AB172" s="12">
        <f>STOCK[[#This Row],[Stock Actual]]*STOCK[[#This Row],[Costo total]]</f>
        <v>0</v>
      </c>
    </row>
    <row r="173" spans="1:28" s="7" customFormat="1" ht="50" customHeight="1" x14ac:dyDescent="0.15">
      <c r="A173" s="7" t="s">
        <v>93</v>
      </c>
      <c r="B173" s="70"/>
      <c r="C173" s="7" t="s">
        <v>4</v>
      </c>
      <c r="D173" s="7" t="s">
        <v>88</v>
      </c>
      <c r="E173" s="7" t="s">
        <v>66</v>
      </c>
      <c r="F173" s="7" t="s">
        <v>1548</v>
      </c>
      <c r="G173" s="7" t="s">
        <v>69</v>
      </c>
      <c r="H173" s="7">
        <f>STOCK[[#This Row],[Precio Final]]</f>
        <v>15</v>
      </c>
      <c r="I173" s="7">
        <f>STOCK[[#This Row],[Precio Venta Ideal (x1.5)]]</f>
        <v>14.296666666666667</v>
      </c>
      <c r="J173" s="8">
        <v>2</v>
      </c>
      <c r="K173" s="8">
        <f>SUMIFS(VENTAS[Cantidad],VENTAS[Código del producto Vendido],STOCK[[#This Row],[Code]])</f>
        <v>2</v>
      </c>
      <c r="L173" s="8">
        <f>STOCK[[#This Row],[Entradas]]-STOCK[[#This Row],[Salidas]]</f>
        <v>0</v>
      </c>
      <c r="M173" s="7">
        <f>STOCK[[#This Row],[Precio Final]]*10%</f>
        <v>1.5</v>
      </c>
      <c r="N173" s="7">
        <v>115.76</v>
      </c>
      <c r="O173" s="7">
        <v>18</v>
      </c>
      <c r="P173" s="7">
        <v>6.431111111111111</v>
      </c>
      <c r="Q173" s="8">
        <v>200</v>
      </c>
      <c r="R173" s="7">
        <v>8</v>
      </c>
      <c r="S173" s="7">
        <f>STOCK[[#This Row],[Peso (g)]]*STOCK[[#This Row],[Precio Envío Kilogramo (USD)]]/1000</f>
        <v>1.6</v>
      </c>
      <c r="T173" s="12">
        <f>STOCK[[#This Row],[Costo Unitario (USD)]]+STOCK[[#This Row],[Costo Envío (USD)]]+STOCK[[#This Row],[Comisión 10%]]</f>
        <v>9.5311111111111106</v>
      </c>
      <c r="U173" s="7">
        <f>STOCK[[#This Row],[Costo total]]*1.5</f>
        <v>14.296666666666667</v>
      </c>
      <c r="V173" s="7">
        <v>15</v>
      </c>
      <c r="W173" s="7">
        <f>STOCK[[#This Row],[Precio Final]]-STOCK[[#This Row],[Costo total]]</f>
        <v>5.4688888888888894</v>
      </c>
      <c r="X173" s="7">
        <f>STOCK[[#This Row],[Ganancia Unitaria]]*STOCK[[#This Row],[Salidas]]</f>
        <v>10.937777777777779</v>
      </c>
      <c r="AA173" s="7">
        <f>STOCK[[#This Row],[Costo total]]*STOCK[[#This Row],[Entradas]]</f>
        <v>19.062222222222221</v>
      </c>
      <c r="AB173" s="7">
        <f>STOCK[[#This Row],[Stock Actual]]*STOCK[[#This Row],[Costo total]]</f>
        <v>0</v>
      </c>
    </row>
    <row r="174" spans="1:28" s="12" customFormat="1" ht="50" customHeight="1" x14ac:dyDescent="0.15">
      <c r="A174" s="12" t="s">
        <v>672</v>
      </c>
      <c r="B174" s="70"/>
      <c r="C174" s="12" t="s">
        <v>4</v>
      </c>
      <c r="D174" s="12" t="s">
        <v>95</v>
      </c>
      <c r="E174" s="12" t="s">
        <v>375</v>
      </c>
      <c r="F174" s="12" t="s">
        <v>249</v>
      </c>
      <c r="G174" s="12" t="s">
        <v>69</v>
      </c>
      <c r="H174" s="12">
        <f>STOCK[[#This Row],[Precio Final]]</f>
        <v>0</v>
      </c>
      <c r="I174" s="12">
        <f>STOCK[[#This Row],[Precio Venta Ideal (x1.5)]]</f>
        <v>2.8600000000000003</v>
      </c>
      <c r="J174" s="87">
        <v>0</v>
      </c>
      <c r="K174" s="87">
        <f>SUMIFS(VENTAS[Cantidad],VENTAS[Código del producto Vendido],STOCK[[#This Row],[Code]])</f>
        <v>0</v>
      </c>
      <c r="L174" s="87">
        <f>STOCK[[#This Row],[Entradas]]-STOCK[[#This Row],[Salidas]]</f>
        <v>0</v>
      </c>
      <c r="M174" s="12">
        <f>STOCK[[#This Row],[Precio Final]]*10%</f>
        <v>0</v>
      </c>
      <c r="N174" s="12">
        <v>30</v>
      </c>
      <c r="O174" s="12">
        <v>18</v>
      </c>
      <c r="P174" s="12">
        <v>1.6666666666666667</v>
      </c>
      <c r="Q174" s="87">
        <v>30</v>
      </c>
      <c r="R174" s="12">
        <v>8</v>
      </c>
      <c r="S174" s="12">
        <f>STOCK[[#This Row],[Peso (g)]]*STOCK[[#This Row],[Precio Envío Kilogramo (USD)]]/1000</f>
        <v>0.24</v>
      </c>
      <c r="T174" s="12">
        <f>STOCK[[#This Row],[Costo Unitario (USD)]]+STOCK[[#This Row],[Costo Envío (USD)]]+STOCK[[#This Row],[Comisión 10%]]</f>
        <v>1.9066666666666667</v>
      </c>
      <c r="U174" s="12">
        <f>STOCK[[#This Row],[Costo total]]*1.5</f>
        <v>2.8600000000000003</v>
      </c>
      <c r="V174" s="12">
        <v>0</v>
      </c>
      <c r="W174" s="12">
        <f>STOCK[[#This Row],[Precio Final]]-STOCK[[#This Row],[Costo total]]</f>
        <v>-1.9066666666666667</v>
      </c>
      <c r="X174" s="12">
        <f>STOCK[[#This Row],[Ganancia Unitaria]]*STOCK[[#This Row],[Salidas]]</f>
        <v>0</v>
      </c>
      <c r="AA174" s="12">
        <f>STOCK[[#This Row],[Costo total]]*STOCK[[#This Row],[Entradas]]</f>
        <v>0</v>
      </c>
      <c r="AB174" s="12">
        <f>STOCK[[#This Row],[Stock Actual]]*STOCK[[#This Row],[Costo total]]</f>
        <v>0</v>
      </c>
    </row>
    <row r="175" spans="1:28" s="7" customFormat="1" ht="50" customHeight="1" x14ac:dyDescent="0.15">
      <c r="A175" s="7" t="s">
        <v>169</v>
      </c>
      <c r="B175" s="70"/>
      <c r="C175" s="7" t="s">
        <v>4</v>
      </c>
      <c r="D175" s="7" t="s">
        <v>88</v>
      </c>
      <c r="E175" s="7" t="s">
        <v>67</v>
      </c>
      <c r="F175" s="7" t="s">
        <v>1548</v>
      </c>
      <c r="G175" s="7" t="s">
        <v>69</v>
      </c>
      <c r="H175" s="7">
        <f>STOCK[[#This Row],[Precio Final]]</f>
        <v>15</v>
      </c>
      <c r="I175" s="7">
        <f>STOCK[[#This Row],[Precio Venta Ideal (x1.5)]]</f>
        <v>16.318333333333335</v>
      </c>
      <c r="J175" s="8">
        <v>2</v>
      </c>
      <c r="K175" s="8">
        <f>SUMIFS(VENTAS[Cantidad],VENTAS[Código del producto Vendido],STOCK[[#This Row],[Code]])</f>
        <v>2</v>
      </c>
      <c r="L175" s="8">
        <f>STOCK[[#This Row],[Entradas]]-STOCK[[#This Row],[Salidas]]</f>
        <v>0</v>
      </c>
      <c r="M175" s="7">
        <f>STOCK[[#This Row],[Precio Final]]*10%</f>
        <v>1.5</v>
      </c>
      <c r="N175" s="7">
        <v>140.02000000000001</v>
      </c>
      <c r="O175" s="7">
        <v>18</v>
      </c>
      <c r="P175" s="7">
        <v>7.7788888888888899</v>
      </c>
      <c r="Q175" s="8">
        <v>200</v>
      </c>
      <c r="R175" s="7">
        <v>8</v>
      </c>
      <c r="S175" s="7">
        <f>STOCK[[#This Row],[Peso (g)]]*STOCK[[#This Row],[Precio Envío Kilogramo (USD)]]/1000</f>
        <v>1.6</v>
      </c>
      <c r="T175" s="12">
        <f>STOCK[[#This Row],[Costo Unitario (USD)]]+STOCK[[#This Row],[Costo Envío (USD)]]+STOCK[[#This Row],[Comisión 10%]]</f>
        <v>10.878888888888889</v>
      </c>
      <c r="U175" s="7">
        <f>STOCK[[#This Row],[Costo total]]*1.5</f>
        <v>16.318333333333335</v>
      </c>
      <c r="V175" s="7">
        <v>15</v>
      </c>
      <c r="W175" s="7">
        <f>STOCK[[#This Row],[Precio Final]]-STOCK[[#This Row],[Costo total]]</f>
        <v>4.1211111111111105</v>
      </c>
      <c r="X175" s="7">
        <f>STOCK[[#This Row],[Ganancia Unitaria]]*STOCK[[#This Row],[Salidas]]</f>
        <v>8.242222222222221</v>
      </c>
      <c r="AA175" s="7">
        <f>STOCK[[#This Row],[Costo total]]*STOCK[[#This Row],[Entradas]]</f>
        <v>21.757777777777779</v>
      </c>
      <c r="AB175" s="7">
        <f>STOCK[[#This Row],[Stock Actual]]*STOCK[[#This Row],[Costo total]]</f>
        <v>0</v>
      </c>
    </row>
    <row r="176" spans="1:28" s="12" customFormat="1" ht="50" customHeight="1" x14ac:dyDescent="0.15">
      <c r="A176" s="12" t="s">
        <v>673</v>
      </c>
      <c r="B176" s="70"/>
      <c r="C176" s="12" t="s">
        <v>4</v>
      </c>
      <c r="D176" s="12" t="s">
        <v>88</v>
      </c>
      <c r="E176" s="12" t="s">
        <v>376</v>
      </c>
      <c r="F176" s="12" t="s">
        <v>249</v>
      </c>
      <c r="G176" s="12" t="s">
        <v>69</v>
      </c>
      <c r="H176" s="12">
        <f>STOCK[[#This Row],[Precio Final]]</f>
        <v>10</v>
      </c>
      <c r="I176" s="12">
        <f>STOCK[[#This Row],[Precio Venta Ideal (x1.5)]]</f>
        <v>8.0724999999999998</v>
      </c>
      <c r="J176" s="87">
        <v>1</v>
      </c>
      <c r="K176" s="87">
        <f>SUMIFS(VENTAS[Cantidad],VENTAS[Código del producto Vendido],STOCK[[#This Row],[Code]])</f>
        <v>1</v>
      </c>
      <c r="L176" s="87">
        <f>STOCK[[#This Row],[Entradas]]-STOCK[[#This Row],[Salidas]]</f>
        <v>0</v>
      </c>
      <c r="M176" s="12">
        <f>STOCK[[#This Row],[Precio Final]]*10%</f>
        <v>1</v>
      </c>
      <c r="N176" s="12">
        <v>64.47</v>
      </c>
      <c r="O176" s="12">
        <v>18</v>
      </c>
      <c r="P176" s="12">
        <v>3.5816666666666666</v>
      </c>
      <c r="Q176" s="87">
        <v>100</v>
      </c>
      <c r="R176" s="12">
        <v>8</v>
      </c>
      <c r="S176" s="12">
        <f>STOCK[[#This Row],[Peso (g)]]*STOCK[[#This Row],[Precio Envío Kilogramo (USD)]]/1000</f>
        <v>0.8</v>
      </c>
      <c r="T176" s="12">
        <f>STOCK[[#This Row],[Costo Unitario (USD)]]+STOCK[[#This Row],[Costo Envío (USD)]]+STOCK[[#This Row],[Comisión 10%]]</f>
        <v>5.3816666666666668</v>
      </c>
      <c r="U176" s="12">
        <f>STOCK[[#This Row],[Costo total]]*1.5</f>
        <v>8.0724999999999998</v>
      </c>
      <c r="V176" s="12">
        <v>10</v>
      </c>
      <c r="W176" s="12">
        <f>STOCK[[#This Row],[Precio Final]]-STOCK[[#This Row],[Costo total]]</f>
        <v>4.6183333333333332</v>
      </c>
      <c r="X176" s="12">
        <f>STOCK[[#This Row],[Ganancia Unitaria]]*STOCK[[#This Row],[Salidas]]</f>
        <v>4.6183333333333332</v>
      </c>
      <c r="AA176" s="12">
        <f>STOCK[[#This Row],[Costo total]]*STOCK[[#This Row],[Entradas]]</f>
        <v>5.3816666666666668</v>
      </c>
      <c r="AB176" s="12">
        <f>STOCK[[#This Row],[Stock Actual]]*STOCK[[#This Row],[Costo total]]</f>
        <v>0</v>
      </c>
    </row>
    <row r="177" spans="1:28" s="7" customFormat="1" ht="50" customHeight="1" x14ac:dyDescent="0.15">
      <c r="A177" s="7" t="s">
        <v>132</v>
      </c>
      <c r="B177" s="70"/>
      <c r="C177" s="7" t="s">
        <v>4</v>
      </c>
      <c r="D177" s="7" t="s">
        <v>26</v>
      </c>
      <c r="E177" s="7" t="s">
        <v>68</v>
      </c>
      <c r="F177" s="7" t="s">
        <v>244</v>
      </c>
      <c r="G177" s="7" t="s">
        <v>69</v>
      </c>
      <c r="H177" s="7">
        <f>STOCK[[#This Row],[Precio Final]]</f>
        <v>30</v>
      </c>
      <c r="I177" s="7">
        <f>STOCK[[#This Row],[Precio Venta Ideal (x1.5)]]</f>
        <v>33.314999999999998</v>
      </c>
      <c r="J177" s="8">
        <v>1</v>
      </c>
      <c r="K177" s="8">
        <f>SUMIFS(VENTAS[Cantidad],VENTAS[Código del producto Vendido],STOCK[[#This Row],[Code]])</f>
        <v>1</v>
      </c>
      <c r="L177" s="8">
        <f>STOCK[[#This Row],[Entradas]]-STOCK[[#This Row],[Salidas]]</f>
        <v>0</v>
      </c>
      <c r="M177" s="7">
        <f>STOCK[[#This Row],[Precio Final]]*10%</f>
        <v>3</v>
      </c>
      <c r="N177" s="7">
        <v>250.92</v>
      </c>
      <c r="O177" s="7">
        <v>18</v>
      </c>
      <c r="P177" s="7">
        <v>13.94</v>
      </c>
      <c r="Q177" s="8">
        <v>310</v>
      </c>
      <c r="R177" s="7">
        <v>17</v>
      </c>
      <c r="S177" s="7">
        <f>STOCK[[#This Row],[Peso (g)]]*STOCK[[#This Row],[Precio Envío Kilogramo (USD)]]/1000</f>
        <v>5.27</v>
      </c>
      <c r="T177" s="12">
        <f>STOCK[[#This Row],[Costo Unitario (USD)]]+STOCK[[#This Row],[Costo Envío (USD)]]+STOCK[[#This Row],[Comisión 10%]]</f>
        <v>22.21</v>
      </c>
      <c r="U177" s="7">
        <f>STOCK[[#This Row],[Costo total]]*1.5</f>
        <v>33.314999999999998</v>
      </c>
      <c r="V177" s="7">
        <v>30</v>
      </c>
      <c r="W177" s="7">
        <f>STOCK[[#This Row],[Precio Final]]-STOCK[[#This Row],[Costo total]]</f>
        <v>7.7899999999999991</v>
      </c>
      <c r="X177" s="7">
        <f>STOCK[[#This Row],[Ganancia Unitaria]]*STOCK[[#This Row],[Salidas]]</f>
        <v>7.7899999999999991</v>
      </c>
      <c r="AA177" s="7">
        <f>STOCK[[#This Row],[Costo total]]*STOCK[[#This Row],[Entradas]]</f>
        <v>22.21</v>
      </c>
      <c r="AB177" s="7">
        <f>STOCK[[#This Row],[Stock Actual]]*STOCK[[#This Row],[Costo total]]</f>
        <v>0</v>
      </c>
    </row>
    <row r="178" spans="1:28" s="12" customFormat="1" ht="50" customHeight="1" x14ac:dyDescent="0.15">
      <c r="A178" s="12" t="s">
        <v>674</v>
      </c>
      <c r="B178" s="70"/>
      <c r="C178" s="12" t="s">
        <v>4</v>
      </c>
      <c r="D178" s="12" t="s">
        <v>26</v>
      </c>
      <c r="E178" s="12" t="s">
        <v>377</v>
      </c>
      <c r="F178" s="12" t="s">
        <v>241</v>
      </c>
      <c r="G178" s="12" t="s">
        <v>69</v>
      </c>
      <c r="H178" s="12">
        <f>STOCK[[#This Row],[Precio Final]]</f>
        <v>30</v>
      </c>
      <c r="I178" s="12">
        <f>STOCK[[#This Row],[Precio Venta Ideal (x1.5)]]</f>
        <v>33.314999999999998</v>
      </c>
      <c r="J178" s="87">
        <v>2</v>
      </c>
      <c r="K178" s="87">
        <f>SUMIFS(VENTAS[Cantidad],VENTAS[Código del producto Vendido],STOCK[[#This Row],[Code]])</f>
        <v>2</v>
      </c>
      <c r="L178" s="87">
        <f>STOCK[[#This Row],[Entradas]]-STOCK[[#This Row],[Salidas]]</f>
        <v>0</v>
      </c>
      <c r="M178" s="12">
        <f>STOCK[[#This Row],[Precio Final]]*10%</f>
        <v>3</v>
      </c>
      <c r="N178" s="12">
        <v>250.92</v>
      </c>
      <c r="O178" s="12">
        <v>18</v>
      </c>
      <c r="P178" s="12">
        <v>13.94</v>
      </c>
      <c r="Q178" s="87">
        <v>310</v>
      </c>
      <c r="R178" s="12">
        <v>17</v>
      </c>
      <c r="S178" s="12">
        <f>STOCK[[#This Row],[Peso (g)]]*STOCK[[#This Row],[Precio Envío Kilogramo (USD)]]/1000</f>
        <v>5.27</v>
      </c>
      <c r="T178" s="12">
        <f>STOCK[[#This Row],[Costo Unitario (USD)]]+STOCK[[#This Row],[Costo Envío (USD)]]+STOCK[[#This Row],[Comisión 10%]]</f>
        <v>22.21</v>
      </c>
      <c r="U178" s="12">
        <f>STOCK[[#This Row],[Costo total]]*1.5</f>
        <v>33.314999999999998</v>
      </c>
      <c r="V178" s="12">
        <v>30</v>
      </c>
      <c r="W178" s="12">
        <f>STOCK[[#This Row],[Precio Final]]-STOCK[[#This Row],[Costo total]]</f>
        <v>7.7899999999999991</v>
      </c>
      <c r="X178" s="12">
        <f>STOCK[[#This Row],[Ganancia Unitaria]]*STOCK[[#This Row],[Salidas]]</f>
        <v>15.579999999999998</v>
      </c>
      <c r="AA178" s="12">
        <f>STOCK[[#This Row],[Costo total]]*STOCK[[#This Row],[Entradas]]</f>
        <v>44.42</v>
      </c>
      <c r="AB178" s="12">
        <f>STOCK[[#This Row],[Stock Actual]]*STOCK[[#This Row],[Costo total]]</f>
        <v>0</v>
      </c>
    </row>
    <row r="179" spans="1:28" s="7" customFormat="1" ht="50" customHeight="1" x14ac:dyDescent="0.15">
      <c r="A179" s="7" t="s">
        <v>675</v>
      </c>
      <c r="B179" s="70"/>
      <c r="C179" s="7" t="s">
        <v>4</v>
      </c>
      <c r="D179" s="7" t="s">
        <v>26</v>
      </c>
      <c r="E179" s="7" t="s">
        <v>2087</v>
      </c>
      <c r="F179" s="7" t="s">
        <v>238</v>
      </c>
      <c r="G179" s="7" t="s">
        <v>69</v>
      </c>
      <c r="H179" s="7">
        <f>STOCK[[#This Row],[Precio Final]]</f>
        <v>55</v>
      </c>
      <c r="I179" s="7">
        <f>STOCK[[#This Row],[Precio Venta Ideal (x1.5)]]</f>
        <v>58.6875</v>
      </c>
      <c r="J179" s="8">
        <v>1</v>
      </c>
      <c r="K179" s="8">
        <f>SUMIFS(VENTAS[Cantidad],VENTAS[Código del producto Vendido],STOCK[[#This Row],[Code]])</f>
        <v>0</v>
      </c>
      <c r="L179" s="8">
        <f>STOCK[[#This Row],[Entradas]]-STOCK[[#This Row],[Salidas]]</f>
        <v>1</v>
      </c>
      <c r="M179" s="7">
        <f>STOCK[[#This Row],[Precio Final]]*10%</f>
        <v>5.5</v>
      </c>
      <c r="N179" s="7">
        <v>452.25</v>
      </c>
      <c r="O179" s="7">
        <v>18</v>
      </c>
      <c r="P179" s="7">
        <v>25.125</v>
      </c>
      <c r="Q179" s="8">
        <v>500</v>
      </c>
      <c r="R179" s="7">
        <v>17</v>
      </c>
      <c r="S179" s="7">
        <f>STOCK[[#This Row],[Peso (g)]]*STOCK[[#This Row],[Precio Envío Kilogramo (USD)]]/1000</f>
        <v>8.5</v>
      </c>
      <c r="T179" s="12">
        <f>STOCK[[#This Row],[Costo Unitario (USD)]]+STOCK[[#This Row],[Costo Envío (USD)]]+STOCK[[#This Row],[Comisión 10%]]</f>
        <v>39.125</v>
      </c>
      <c r="U179" s="7">
        <f>STOCK[[#This Row],[Costo total]]*1.5</f>
        <v>58.6875</v>
      </c>
      <c r="V179" s="7">
        <v>55</v>
      </c>
      <c r="W179" s="7">
        <f>STOCK[[#This Row],[Precio Final]]-STOCK[[#This Row],[Costo total]]</f>
        <v>15.875</v>
      </c>
      <c r="X179" s="7">
        <f>STOCK[[#This Row],[Ganancia Unitaria]]*STOCK[[#This Row],[Salidas]]</f>
        <v>0</v>
      </c>
      <c r="AA179" s="7">
        <f>STOCK[[#This Row],[Costo total]]*STOCK[[#This Row],[Entradas]]</f>
        <v>39.125</v>
      </c>
      <c r="AB179" s="7">
        <f>STOCK[[#This Row],[Stock Actual]]*STOCK[[#This Row],[Costo total]]</f>
        <v>39.125</v>
      </c>
    </row>
    <row r="180" spans="1:28" s="12" customFormat="1" ht="50" customHeight="1" x14ac:dyDescent="0.15">
      <c r="A180" s="12" t="s">
        <v>676</v>
      </c>
      <c r="B180" s="70"/>
      <c r="C180" s="12" t="s">
        <v>4</v>
      </c>
      <c r="D180" s="12" t="s">
        <v>1780</v>
      </c>
      <c r="E180" s="12" t="s">
        <v>1594</v>
      </c>
      <c r="F180" s="12" t="s">
        <v>303</v>
      </c>
      <c r="G180" s="12" t="s">
        <v>69</v>
      </c>
      <c r="H180" s="12">
        <f>STOCK[[#This Row],[Precio Final]]</f>
        <v>20</v>
      </c>
      <c r="I180" s="12">
        <f>STOCK[[#This Row],[Precio Venta Ideal (x1.5)]]</f>
        <v>21.855833333333329</v>
      </c>
      <c r="J180" s="87">
        <v>2</v>
      </c>
      <c r="K180" s="87">
        <f>SUMIFS(VENTAS[Cantidad],VENTAS[Código del producto Vendido],STOCK[[#This Row],[Code]])</f>
        <v>2</v>
      </c>
      <c r="L180" s="87">
        <f>STOCK[[#This Row],[Entradas]]-STOCK[[#This Row],[Salidas]]</f>
        <v>0</v>
      </c>
      <c r="M180" s="12">
        <f>STOCK[[#This Row],[Precio Final]]*10%</f>
        <v>2</v>
      </c>
      <c r="N180" s="12">
        <v>134.47</v>
      </c>
      <c r="O180" s="12">
        <v>18</v>
      </c>
      <c r="P180" s="12">
        <v>7.4705555555555554</v>
      </c>
      <c r="Q180" s="87">
        <v>300</v>
      </c>
      <c r="R180" s="12">
        <v>17</v>
      </c>
      <c r="S180" s="12">
        <f>STOCK[[#This Row],[Peso (g)]]*STOCK[[#This Row],[Precio Envío Kilogramo (USD)]]/1000</f>
        <v>5.0999999999999996</v>
      </c>
      <c r="T180" s="12">
        <f>STOCK[[#This Row],[Costo Unitario (USD)]]+STOCK[[#This Row],[Costo Envío (USD)]]+STOCK[[#This Row],[Comisión 10%]]</f>
        <v>14.570555555555554</v>
      </c>
      <c r="U180" s="12">
        <f>STOCK[[#This Row],[Costo total]]*1.5</f>
        <v>21.855833333333329</v>
      </c>
      <c r="V180" s="12">
        <v>20</v>
      </c>
      <c r="W180" s="12">
        <f>STOCK[[#This Row],[Precio Final]]-STOCK[[#This Row],[Costo total]]</f>
        <v>5.4294444444444458</v>
      </c>
      <c r="X180" s="12">
        <f>STOCK[[#This Row],[Ganancia Unitaria]]*STOCK[[#This Row],[Salidas]]</f>
        <v>10.858888888888892</v>
      </c>
      <c r="AA180" s="12">
        <f>STOCK[[#This Row],[Costo total]]*STOCK[[#This Row],[Entradas]]</f>
        <v>29.141111111111108</v>
      </c>
      <c r="AB180" s="12">
        <f>STOCK[[#This Row],[Stock Actual]]*STOCK[[#This Row],[Costo total]]</f>
        <v>0</v>
      </c>
    </row>
    <row r="181" spans="1:28" s="7" customFormat="1" ht="50" customHeight="1" x14ac:dyDescent="0.15">
      <c r="A181" s="7" t="s">
        <v>677</v>
      </c>
      <c r="B181" s="70"/>
      <c r="C181" s="7" t="s">
        <v>4</v>
      </c>
      <c r="D181" s="7" t="s">
        <v>211</v>
      </c>
      <c r="E181" s="7" t="s">
        <v>378</v>
      </c>
      <c r="F181" s="7" t="s">
        <v>241</v>
      </c>
      <c r="G181" s="7" t="s">
        <v>69</v>
      </c>
      <c r="H181" s="7">
        <f>STOCK[[#This Row],[Precio Final]]</f>
        <v>18</v>
      </c>
      <c r="I181" s="7">
        <f>STOCK[[#This Row],[Precio Venta Ideal (x1.5)]]</f>
        <v>17.200000000000003</v>
      </c>
      <c r="J181" s="8">
        <v>2</v>
      </c>
      <c r="K181" s="8">
        <f>SUMIFS(VENTAS[Cantidad],VENTAS[Código del producto Vendido],STOCK[[#This Row],[Code]])</f>
        <v>2</v>
      </c>
      <c r="L181" s="8">
        <f>STOCK[[#This Row],[Entradas]]-STOCK[[#This Row],[Salidas]]</f>
        <v>0</v>
      </c>
      <c r="M181" s="7">
        <f>STOCK[[#This Row],[Precio Final]]*10%</f>
        <v>1.8</v>
      </c>
      <c r="N181" s="7">
        <v>138</v>
      </c>
      <c r="O181" s="7">
        <v>18</v>
      </c>
      <c r="P181" s="7">
        <v>7.666666666666667</v>
      </c>
      <c r="Q181" s="8">
        <v>250</v>
      </c>
      <c r="R181" s="7">
        <v>8</v>
      </c>
      <c r="S181" s="7">
        <f>STOCK[[#This Row],[Peso (g)]]*STOCK[[#This Row],[Precio Envío Kilogramo (USD)]]/1000</f>
        <v>2</v>
      </c>
      <c r="T181" s="12">
        <f>STOCK[[#This Row],[Costo Unitario (USD)]]+STOCK[[#This Row],[Costo Envío (USD)]]+STOCK[[#This Row],[Comisión 10%]]</f>
        <v>11.466666666666669</v>
      </c>
      <c r="U181" s="7">
        <f>STOCK[[#This Row],[Costo total]]*1.5</f>
        <v>17.200000000000003</v>
      </c>
      <c r="V181" s="7">
        <v>18</v>
      </c>
      <c r="W181" s="7">
        <f>STOCK[[#This Row],[Precio Final]]-STOCK[[#This Row],[Costo total]]</f>
        <v>6.5333333333333314</v>
      </c>
      <c r="X181" s="7">
        <f>STOCK[[#This Row],[Ganancia Unitaria]]*STOCK[[#This Row],[Salidas]]</f>
        <v>13.066666666666663</v>
      </c>
      <c r="AA181" s="7">
        <f>STOCK[[#This Row],[Costo total]]*STOCK[[#This Row],[Entradas]]</f>
        <v>22.933333333333337</v>
      </c>
      <c r="AB181" s="7">
        <f>STOCK[[#This Row],[Stock Actual]]*STOCK[[#This Row],[Costo total]]</f>
        <v>0</v>
      </c>
    </row>
    <row r="182" spans="1:28" s="12" customFormat="1" ht="50" customHeight="1" x14ac:dyDescent="0.15">
      <c r="A182" s="12" t="s">
        <v>678</v>
      </c>
      <c r="B182" s="70"/>
      <c r="C182" s="12" t="s">
        <v>4</v>
      </c>
      <c r="D182" s="12" t="s">
        <v>211</v>
      </c>
      <c r="E182" s="12" t="s">
        <v>378</v>
      </c>
      <c r="F182" s="12" t="s">
        <v>244</v>
      </c>
      <c r="G182" s="12" t="s">
        <v>69</v>
      </c>
      <c r="H182" s="12">
        <f>STOCK[[#This Row],[Precio Final]]</f>
        <v>18</v>
      </c>
      <c r="I182" s="12">
        <f>STOCK[[#This Row],[Precio Venta Ideal (x1.5)]]</f>
        <v>17.200000000000003</v>
      </c>
      <c r="J182" s="87">
        <v>3</v>
      </c>
      <c r="K182" s="87">
        <f>SUMIFS(VENTAS[Cantidad],VENTAS[Código del producto Vendido],STOCK[[#This Row],[Code]])</f>
        <v>3</v>
      </c>
      <c r="L182" s="87">
        <f>STOCK[[#This Row],[Entradas]]-STOCK[[#This Row],[Salidas]]</f>
        <v>0</v>
      </c>
      <c r="M182" s="12">
        <f>STOCK[[#This Row],[Precio Final]]*10%</f>
        <v>1.8</v>
      </c>
      <c r="N182" s="12">
        <v>138</v>
      </c>
      <c r="O182" s="12">
        <v>18</v>
      </c>
      <c r="P182" s="12">
        <v>7.666666666666667</v>
      </c>
      <c r="Q182" s="87">
        <v>250</v>
      </c>
      <c r="R182" s="12">
        <v>8</v>
      </c>
      <c r="S182" s="12">
        <f>STOCK[[#This Row],[Peso (g)]]*STOCK[[#This Row],[Precio Envío Kilogramo (USD)]]/1000</f>
        <v>2</v>
      </c>
      <c r="T182" s="12">
        <f>STOCK[[#This Row],[Costo Unitario (USD)]]+STOCK[[#This Row],[Costo Envío (USD)]]+STOCK[[#This Row],[Comisión 10%]]</f>
        <v>11.466666666666669</v>
      </c>
      <c r="U182" s="12">
        <f>STOCK[[#This Row],[Costo total]]*1.5</f>
        <v>17.200000000000003</v>
      </c>
      <c r="V182" s="12">
        <v>18</v>
      </c>
      <c r="W182" s="12">
        <f>STOCK[[#This Row],[Precio Final]]-STOCK[[#This Row],[Costo total]]</f>
        <v>6.5333333333333314</v>
      </c>
      <c r="X182" s="12">
        <f>STOCK[[#This Row],[Ganancia Unitaria]]*STOCK[[#This Row],[Salidas]]</f>
        <v>19.599999999999994</v>
      </c>
      <c r="AA182" s="12">
        <f>STOCK[[#This Row],[Costo total]]*STOCK[[#This Row],[Entradas]]</f>
        <v>34.400000000000006</v>
      </c>
      <c r="AB182" s="12">
        <f>STOCK[[#This Row],[Stock Actual]]*STOCK[[#This Row],[Costo total]]</f>
        <v>0</v>
      </c>
    </row>
    <row r="183" spans="1:28" s="7" customFormat="1" ht="50" customHeight="1" x14ac:dyDescent="0.15">
      <c r="A183" s="7" t="s">
        <v>679</v>
      </c>
      <c r="B183" s="70"/>
      <c r="C183" s="7" t="s">
        <v>4</v>
      </c>
      <c r="D183" s="7" t="s">
        <v>211</v>
      </c>
      <c r="E183" s="7" t="s">
        <v>378</v>
      </c>
      <c r="F183" s="7" t="s">
        <v>243</v>
      </c>
      <c r="G183" s="7" t="s">
        <v>69</v>
      </c>
      <c r="H183" s="7">
        <f>STOCK[[#This Row],[Precio Final]]</f>
        <v>18</v>
      </c>
      <c r="I183" s="7">
        <f>STOCK[[#This Row],[Precio Venta Ideal (x1.5)]]</f>
        <v>17.200000000000003</v>
      </c>
      <c r="J183" s="8">
        <v>2</v>
      </c>
      <c r="K183" s="8">
        <f>SUMIFS(VENTAS[Cantidad],VENTAS[Código del producto Vendido],STOCK[[#This Row],[Code]])</f>
        <v>2</v>
      </c>
      <c r="L183" s="8">
        <f>STOCK[[#This Row],[Entradas]]-STOCK[[#This Row],[Salidas]]</f>
        <v>0</v>
      </c>
      <c r="M183" s="7">
        <f>STOCK[[#This Row],[Precio Final]]*10%</f>
        <v>1.8</v>
      </c>
      <c r="N183" s="7">
        <v>138</v>
      </c>
      <c r="O183" s="7">
        <v>18</v>
      </c>
      <c r="P183" s="7">
        <v>7.666666666666667</v>
      </c>
      <c r="Q183" s="8">
        <v>250</v>
      </c>
      <c r="R183" s="7">
        <v>8</v>
      </c>
      <c r="S183" s="7">
        <f>STOCK[[#This Row],[Peso (g)]]*STOCK[[#This Row],[Precio Envío Kilogramo (USD)]]/1000</f>
        <v>2</v>
      </c>
      <c r="T183" s="12">
        <f>STOCK[[#This Row],[Costo Unitario (USD)]]+STOCK[[#This Row],[Costo Envío (USD)]]+STOCK[[#This Row],[Comisión 10%]]</f>
        <v>11.466666666666669</v>
      </c>
      <c r="U183" s="7">
        <f>STOCK[[#This Row],[Costo total]]*1.5</f>
        <v>17.200000000000003</v>
      </c>
      <c r="V183" s="7">
        <v>18</v>
      </c>
      <c r="W183" s="7">
        <f>STOCK[[#This Row],[Precio Final]]-STOCK[[#This Row],[Costo total]]</f>
        <v>6.5333333333333314</v>
      </c>
      <c r="X183" s="7">
        <f>STOCK[[#This Row],[Ganancia Unitaria]]*STOCK[[#This Row],[Salidas]]</f>
        <v>13.066666666666663</v>
      </c>
      <c r="AA183" s="7">
        <f>STOCK[[#This Row],[Costo total]]*STOCK[[#This Row],[Entradas]]</f>
        <v>22.933333333333337</v>
      </c>
      <c r="AB183" s="7">
        <f>STOCK[[#This Row],[Stock Actual]]*STOCK[[#This Row],[Costo total]]</f>
        <v>0</v>
      </c>
    </row>
    <row r="184" spans="1:28" s="12" customFormat="1" ht="50" customHeight="1" x14ac:dyDescent="0.15">
      <c r="A184" s="12" t="s">
        <v>680</v>
      </c>
      <c r="B184" s="70"/>
      <c r="C184" s="12" t="s">
        <v>4</v>
      </c>
      <c r="D184" s="12" t="s">
        <v>1893</v>
      </c>
      <c r="E184" s="12" t="s">
        <v>403</v>
      </c>
      <c r="F184" s="12" t="s">
        <v>2071</v>
      </c>
      <c r="G184" s="12" t="s">
        <v>69</v>
      </c>
      <c r="H184" s="12">
        <f>STOCK[[#This Row],[Precio Final]]</f>
        <v>25</v>
      </c>
      <c r="I184" s="12">
        <f>STOCK[[#This Row],[Precio Venta Ideal (x1.5)]]</f>
        <v>24.666666666666664</v>
      </c>
      <c r="J184" s="87">
        <v>1</v>
      </c>
      <c r="K184" s="87">
        <f>SUMIFS(VENTAS[Cantidad],VENTAS[Código del producto Vendido],STOCK[[#This Row],[Code]])</f>
        <v>1</v>
      </c>
      <c r="L184" s="87">
        <f>STOCK[[#This Row],[Entradas]]-STOCK[[#This Row],[Salidas]]</f>
        <v>0</v>
      </c>
      <c r="M184" s="12">
        <f>STOCK[[#This Row],[Precio Final]]*10%</f>
        <v>2.5</v>
      </c>
      <c r="N184" s="12">
        <v>215</v>
      </c>
      <c r="O184" s="12">
        <v>18</v>
      </c>
      <c r="P184" s="12">
        <v>11.944444444444445</v>
      </c>
      <c r="Q184" s="87">
        <v>250</v>
      </c>
      <c r="R184" s="12">
        <v>8</v>
      </c>
      <c r="S184" s="12">
        <f>STOCK[[#This Row],[Peso (g)]]*STOCK[[#This Row],[Precio Envío Kilogramo (USD)]]/1000</f>
        <v>2</v>
      </c>
      <c r="T184" s="12">
        <f>STOCK[[#This Row],[Costo Unitario (USD)]]+STOCK[[#This Row],[Costo Envío (USD)]]+STOCK[[#This Row],[Comisión 10%]]</f>
        <v>16.444444444444443</v>
      </c>
      <c r="U184" s="12">
        <f>STOCK[[#This Row],[Costo total]]*1.5</f>
        <v>24.666666666666664</v>
      </c>
      <c r="V184" s="12">
        <v>25</v>
      </c>
      <c r="W184" s="12">
        <f>STOCK[[#This Row],[Precio Final]]-STOCK[[#This Row],[Costo total]]</f>
        <v>8.5555555555555571</v>
      </c>
      <c r="X184" s="12">
        <f>STOCK[[#This Row],[Ganancia Unitaria]]*STOCK[[#This Row],[Salidas]]</f>
        <v>8.5555555555555571</v>
      </c>
      <c r="AA184" s="12">
        <f>STOCK[[#This Row],[Costo total]]*STOCK[[#This Row],[Entradas]]</f>
        <v>16.444444444444443</v>
      </c>
      <c r="AB184" s="12">
        <f>STOCK[[#This Row],[Stock Actual]]*STOCK[[#This Row],[Costo total]]</f>
        <v>0</v>
      </c>
    </row>
    <row r="185" spans="1:28" s="7" customFormat="1" ht="50" customHeight="1" x14ac:dyDescent="0.15">
      <c r="A185" s="7" t="s">
        <v>681</v>
      </c>
      <c r="B185" s="70"/>
      <c r="C185" s="7" t="s">
        <v>4</v>
      </c>
      <c r="D185" s="7" t="s">
        <v>1893</v>
      </c>
      <c r="E185" s="7" t="s">
        <v>403</v>
      </c>
      <c r="F185" s="7" t="s">
        <v>243</v>
      </c>
      <c r="G185" s="7" t="s">
        <v>69</v>
      </c>
      <c r="H185" s="7">
        <f>STOCK[[#This Row],[Precio Final]]</f>
        <v>22</v>
      </c>
      <c r="I185" s="7">
        <f>STOCK[[#This Row],[Precio Venta Ideal (x1.5)]]</f>
        <v>24.216666666666669</v>
      </c>
      <c r="J185" s="8">
        <v>2</v>
      </c>
      <c r="K185" s="8">
        <f>SUMIFS(VENTAS[Cantidad],VENTAS[Código del producto Vendido],STOCK[[#This Row],[Code]])</f>
        <v>2</v>
      </c>
      <c r="L185" s="8">
        <f>STOCK[[#This Row],[Entradas]]-STOCK[[#This Row],[Salidas]]</f>
        <v>0</v>
      </c>
      <c r="M185" s="7">
        <f>STOCK[[#This Row],[Precio Final]]*10%</f>
        <v>2.2000000000000002</v>
      </c>
      <c r="N185" s="7">
        <v>215</v>
      </c>
      <c r="O185" s="7">
        <v>18</v>
      </c>
      <c r="P185" s="7">
        <v>11.944444444444445</v>
      </c>
      <c r="Q185" s="8">
        <v>250</v>
      </c>
      <c r="R185" s="7">
        <v>8</v>
      </c>
      <c r="S185" s="7">
        <f>STOCK[[#This Row],[Peso (g)]]*STOCK[[#This Row],[Precio Envío Kilogramo (USD)]]/1000</f>
        <v>2</v>
      </c>
      <c r="T185" s="12">
        <f>STOCK[[#This Row],[Costo Unitario (USD)]]+STOCK[[#This Row],[Costo Envío (USD)]]+STOCK[[#This Row],[Comisión 10%]]</f>
        <v>16.144444444444446</v>
      </c>
      <c r="U185" s="7">
        <f>STOCK[[#This Row],[Costo total]]*1.5</f>
        <v>24.216666666666669</v>
      </c>
      <c r="V185" s="7">
        <v>22</v>
      </c>
      <c r="W185" s="7">
        <f>STOCK[[#This Row],[Precio Final]]-STOCK[[#This Row],[Costo total]]</f>
        <v>5.8555555555555543</v>
      </c>
      <c r="X185" s="7">
        <f>STOCK[[#This Row],[Ganancia Unitaria]]*STOCK[[#This Row],[Salidas]]</f>
        <v>11.711111111111109</v>
      </c>
      <c r="AA185" s="7">
        <f>STOCK[[#This Row],[Costo total]]*STOCK[[#This Row],[Entradas]]</f>
        <v>32.288888888888891</v>
      </c>
      <c r="AB185" s="7">
        <f>STOCK[[#This Row],[Stock Actual]]*STOCK[[#This Row],[Costo total]]</f>
        <v>0</v>
      </c>
    </row>
    <row r="186" spans="1:28" s="12" customFormat="1" ht="50" customHeight="1" x14ac:dyDescent="0.15">
      <c r="A186" s="12" t="s">
        <v>682</v>
      </c>
      <c r="B186" s="70"/>
      <c r="C186" s="12" t="s">
        <v>4</v>
      </c>
      <c r="D186" s="12" t="s">
        <v>211</v>
      </c>
      <c r="E186" s="12" t="s">
        <v>403</v>
      </c>
      <c r="F186" s="12" t="s">
        <v>244</v>
      </c>
      <c r="G186" s="12" t="s">
        <v>69</v>
      </c>
      <c r="H186" s="12">
        <f>STOCK[[#This Row],[Precio Final]]</f>
        <v>25</v>
      </c>
      <c r="I186" s="12">
        <f>STOCK[[#This Row],[Precio Venta Ideal (x1.5)]]</f>
        <v>24.666666666666664</v>
      </c>
      <c r="J186" s="87">
        <v>2</v>
      </c>
      <c r="K186" s="87">
        <f>SUMIFS(VENTAS[Cantidad],VENTAS[Código del producto Vendido],STOCK[[#This Row],[Code]])</f>
        <v>2</v>
      </c>
      <c r="L186" s="87">
        <f>STOCK[[#This Row],[Entradas]]-STOCK[[#This Row],[Salidas]]</f>
        <v>0</v>
      </c>
      <c r="M186" s="12">
        <f>STOCK[[#This Row],[Precio Final]]*10%</f>
        <v>2.5</v>
      </c>
      <c r="N186" s="12">
        <v>215</v>
      </c>
      <c r="O186" s="12">
        <v>18</v>
      </c>
      <c r="P186" s="12">
        <v>11.944444444444445</v>
      </c>
      <c r="Q186" s="87">
        <v>250</v>
      </c>
      <c r="R186" s="12">
        <v>8</v>
      </c>
      <c r="S186" s="12">
        <f>STOCK[[#This Row],[Peso (g)]]*STOCK[[#This Row],[Precio Envío Kilogramo (USD)]]/1000</f>
        <v>2</v>
      </c>
      <c r="T186" s="12">
        <f>STOCK[[#This Row],[Costo Unitario (USD)]]+STOCK[[#This Row],[Costo Envío (USD)]]+STOCK[[#This Row],[Comisión 10%]]</f>
        <v>16.444444444444443</v>
      </c>
      <c r="U186" s="12">
        <f>STOCK[[#This Row],[Costo total]]*1.5</f>
        <v>24.666666666666664</v>
      </c>
      <c r="V186" s="12">
        <v>25</v>
      </c>
      <c r="W186" s="12">
        <f>STOCK[[#This Row],[Precio Final]]-STOCK[[#This Row],[Costo total]]</f>
        <v>8.5555555555555571</v>
      </c>
      <c r="X186" s="12">
        <f>STOCK[[#This Row],[Ganancia Unitaria]]*STOCK[[#This Row],[Salidas]]</f>
        <v>17.111111111111114</v>
      </c>
      <c r="AA186" s="12">
        <f>STOCK[[#This Row],[Costo total]]*STOCK[[#This Row],[Entradas]]</f>
        <v>32.888888888888886</v>
      </c>
      <c r="AB186" s="12">
        <f>STOCK[[#This Row],[Stock Actual]]*STOCK[[#This Row],[Costo total]]</f>
        <v>0</v>
      </c>
    </row>
    <row r="187" spans="1:28" s="7" customFormat="1" ht="50" customHeight="1" x14ac:dyDescent="0.15">
      <c r="A187" s="7" t="s">
        <v>193</v>
      </c>
      <c r="B187" s="70"/>
      <c r="C187" s="7" t="s">
        <v>4</v>
      </c>
      <c r="D187" s="7" t="s">
        <v>211</v>
      </c>
      <c r="E187" s="7" t="s">
        <v>73</v>
      </c>
      <c r="F187" s="7" t="s">
        <v>244</v>
      </c>
      <c r="G187" s="7" t="s">
        <v>69</v>
      </c>
      <c r="H187" s="7">
        <f>STOCK[[#This Row],[Precio Final]]</f>
        <v>22</v>
      </c>
      <c r="I187" s="7">
        <f>STOCK[[#This Row],[Precio Venta Ideal (x1.5)]]</f>
        <v>23.383333333333333</v>
      </c>
      <c r="J187" s="8">
        <v>2</v>
      </c>
      <c r="K187" s="8">
        <f>SUMIFS(VENTAS[Cantidad],VENTAS[Código del producto Vendido],STOCK[[#This Row],[Code]])</f>
        <v>2</v>
      </c>
      <c r="L187" s="8">
        <f>STOCK[[#This Row],[Entradas]]-STOCK[[#This Row],[Salidas]]</f>
        <v>0</v>
      </c>
      <c r="M187" s="7">
        <f>STOCK[[#This Row],[Precio Final]]*10%</f>
        <v>2.2000000000000002</v>
      </c>
      <c r="N187" s="7">
        <v>205</v>
      </c>
      <c r="O187" s="7">
        <v>18</v>
      </c>
      <c r="P187" s="7">
        <v>11.388888888888889</v>
      </c>
      <c r="Q187" s="8">
        <v>250</v>
      </c>
      <c r="R187" s="7">
        <v>8</v>
      </c>
      <c r="S187" s="7">
        <f>STOCK[[#This Row],[Peso (g)]]*STOCK[[#This Row],[Precio Envío Kilogramo (USD)]]/1000</f>
        <v>2</v>
      </c>
      <c r="T187" s="12">
        <f>STOCK[[#This Row],[Costo Unitario (USD)]]+STOCK[[#This Row],[Costo Envío (USD)]]+STOCK[[#This Row],[Comisión 10%]]</f>
        <v>15.588888888888889</v>
      </c>
      <c r="U187" s="7">
        <f>STOCK[[#This Row],[Costo total]]*1.5</f>
        <v>23.383333333333333</v>
      </c>
      <c r="V187" s="7">
        <v>22</v>
      </c>
      <c r="W187" s="7">
        <f>STOCK[[#This Row],[Precio Final]]-STOCK[[#This Row],[Costo total]]</f>
        <v>6.4111111111111114</v>
      </c>
      <c r="X187" s="7">
        <f>STOCK[[#This Row],[Ganancia Unitaria]]*STOCK[[#This Row],[Salidas]]</f>
        <v>12.822222222222223</v>
      </c>
      <c r="AA187" s="7">
        <f>STOCK[[#This Row],[Costo total]]*STOCK[[#This Row],[Entradas]]</f>
        <v>31.177777777777777</v>
      </c>
      <c r="AB187" s="7">
        <f>STOCK[[#This Row],[Stock Actual]]*STOCK[[#This Row],[Costo total]]</f>
        <v>0</v>
      </c>
    </row>
    <row r="188" spans="1:28" s="12" customFormat="1" ht="50" customHeight="1" x14ac:dyDescent="0.15">
      <c r="A188" s="12" t="s">
        <v>194</v>
      </c>
      <c r="B188" s="70"/>
      <c r="C188" s="12" t="s">
        <v>4</v>
      </c>
      <c r="D188" s="12" t="s">
        <v>211</v>
      </c>
      <c r="E188" s="12" t="s">
        <v>74</v>
      </c>
      <c r="F188" s="12" t="s">
        <v>244</v>
      </c>
      <c r="G188" s="12" t="s">
        <v>69</v>
      </c>
      <c r="H188" s="12">
        <f>STOCK[[#This Row],[Precio Final]]</f>
        <v>22</v>
      </c>
      <c r="I188" s="12">
        <f>STOCK[[#This Row],[Precio Venta Ideal (x1.5)]]</f>
        <v>23.383333333333333</v>
      </c>
      <c r="J188" s="87">
        <v>2</v>
      </c>
      <c r="K188" s="87">
        <f>SUMIFS(VENTAS[Cantidad],VENTAS[Código del producto Vendido],STOCK[[#This Row],[Code]])</f>
        <v>2</v>
      </c>
      <c r="L188" s="87">
        <f>STOCK[[#This Row],[Entradas]]-STOCK[[#This Row],[Salidas]]</f>
        <v>0</v>
      </c>
      <c r="M188" s="12">
        <f>STOCK[[#This Row],[Precio Final]]*10%</f>
        <v>2.2000000000000002</v>
      </c>
      <c r="N188" s="12">
        <v>205</v>
      </c>
      <c r="O188" s="12">
        <v>18</v>
      </c>
      <c r="P188" s="12">
        <v>11.388888888888889</v>
      </c>
      <c r="Q188" s="87">
        <v>250</v>
      </c>
      <c r="R188" s="12">
        <v>8</v>
      </c>
      <c r="S188" s="12">
        <f>STOCK[[#This Row],[Peso (g)]]*STOCK[[#This Row],[Precio Envío Kilogramo (USD)]]/1000</f>
        <v>2</v>
      </c>
      <c r="T188" s="12">
        <f>STOCK[[#This Row],[Costo Unitario (USD)]]+STOCK[[#This Row],[Costo Envío (USD)]]+STOCK[[#This Row],[Comisión 10%]]</f>
        <v>15.588888888888889</v>
      </c>
      <c r="U188" s="12">
        <f>STOCK[[#This Row],[Costo total]]*1.5</f>
        <v>23.383333333333333</v>
      </c>
      <c r="V188" s="12">
        <v>22</v>
      </c>
      <c r="W188" s="12">
        <f>STOCK[[#This Row],[Precio Final]]-STOCK[[#This Row],[Costo total]]</f>
        <v>6.4111111111111114</v>
      </c>
      <c r="X188" s="12">
        <f>STOCK[[#This Row],[Ganancia Unitaria]]*STOCK[[#This Row],[Salidas]]</f>
        <v>12.822222222222223</v>
      </c>
      <c r="AA188" s="12">
        <f>STOCK[[#This Row],[Costo total]]*STOCK[[#This Row],[Entradas]]</f>
        <v>31.177777777777777</v>
      </c>
      <c r="AB188" s="12">
        <f>STOCK[[#This Row],[Stock Actual]]*STOCK[[#This Row],[Costo total]]</f>
        <v>0</v>
      </c>
    </row>
    <row r="189" spans="1:28" s="7" customFormat="1" ht="50" customHeight="1" x14ac:dyDescent="0.15">
      <c r="A189" s="7" t="s">
        <v>683</v>
      </c>
      <c r="B189" s="70"/>
      <c r="C189" s="7" t="s">
        <v>4</v>
      </c>
      <c r="D189" s="7" t="s">
        <v>211</v>
      </c>
      <c r="E189" s="7" t="s">
        <v>480</v>
      </c>
      <c r="F189" s="7" t="s">
        <v>241</v>
      </c>
      <c r="G189" s="7" t="s">
        <v>69</v>
      </c>
      <c r="H189" s="7">
        <f>STOCK[[#This Row],[Precio Final]]</f>
        <v>22</v>
      </c>
      <c r="I189" s="7">
        <f>STOCK[[#This Row],[Precio Venta Ideal (x1.5)]]</f>
        <v>23.383333333333333</v>
      </c>
      <c r="J189" s="8">
        <v>2</v>
      </c>
      <c r="K189" s="8">
        <f>SUMIFS(VENTAS[Cantidad],VENTAS[Código del producto Vendido],STOCK[[#This Row],[Code]])</f>
        <v>2</v>
      </c>
      <c r="L189" s="8">
        <f>STOCK[[#This Row],[Entradas]]-STOCK[[#This Row],[Salidas]]</f>
        <v>0</v>
      </c>
      <c r="M189" s="7">
        <f>STOCK[[#This Row],[Precio Final]]*10%</f>
        <v>2.2000000000000002</v>
      </c>
      <c r="N189" s="7">
        <v>205</v>
      </c>
      <c r="O189" s="7">
        <v>18</v>
      </c>
      <c r="P189" s="7">
        <v>11.388888888888889</v>
      </c>
      <c r="Q189" s="8">
        <v>250</v>
      </c>
      <c r="R189" s="7">
        <v>8</v>
      </c>
      <c r="S189" s="7">
        <f>STOCK[[#This Row],[Peso (g)]]*STOCK[[#This Row],[Precio Envío Kilogramo (USD)]]/1000</f>
        <v>2</v>
      </c>
      <c r="T189" s="12">
        <f>STOCK[[#This Row],[Costo Unitario (USD)]]+STOCK[[#This Row],[Costo Envío (USD)]]+STOCK[[#This Row],[Comisión 10%]]</f>
        <v>15.588888888888889</v>
      </c>
      <c r="U189" s="7">
        <f>STOCK[[#This Row],[Costo total]]*1.5</f>
        <v>23.383333333333333</v>
      </c>
      <c r="V189" s="7">
        <v>22</v>
      </c>
      <c r="W189" s="7">
        <f>STOCK[[#This Row],[Precio Final]]-STOCK[[#This Row],[Costo total]]</f>
        <v>6.4111111111111114</v>
      </c>
      <c r="X189" s="7">
        <f>STOCK[[#This Row],[Ganancia Unitaria]]*STOCK[[#This Row],[Salidas]]</f>
        <v>12.822222222222223</v>
      </c>
      <c r="AA189" s="7">
        <f>STOCK[[#This Row],[Costo total]]*STOCK[[#This Row],[Entradas]]</f>
        <v>31.177777777777777</v>
      </c>
      <c r="AB189" s="7">
        <f>STOCK[[#This Row],[Stock Actual]]*STOCK[[#This Row],[Costo total]]</f>
        <v>0</v>
      </c>
    </row>
    <row r="190" spans="1:28" s="12" customFormat="1" ht="50" customHeight="1" x14ac:dyDescent="0.15">
      <c r="A190" s="12" t="s">
        <v>40</v>
      </c>
      <c r="B190" s="70"/>
      <c r="C190" s="12" t="s">
        <v>4</v>
      </c>
      <c r="D190" s="12" t="s">
        <v>211</v>
      </c>
      <c r="E190" s="12" t="s">
        <v>70</v>
      </c>
      <c r="F190" s="12" t="s">
        <v>244</v>
      </c>
      <c r="G190" s="12" t="s">
        <v>69</v>
      </c>
      <c r="H190" s="12">
        <f>STOCK[[#This Row],[Precio Final]]</f>
        <v>25</v>
      </c>
      <c r="I190" s="12">
        <f>STOCK[[#This Row],[Precio Venta Ideal (x1.5)]]</f>
        <v>24.500000000000004</v>
      </c>
      <c r="J190" s="87">
        <v>2</v>
      </c>
      <c r="K190" s="87">
        <f>SUMIFS(VENTAS[Cantidad],VENTAS[Código del producto Vendido],STOCK[[#This Row],[Code]])</f>
        <v>2</v>
      </c>
      <c r="L190" s="87">
        <f>STOCK[[#This Row],[Entradas]]-STOCK[[#This Row],[Salidas]]</f>
        <v>0</v>
      </c>
      <c r="M190" s="12">
        <f>STOCK[[#This Row],[Precio Final]]*10%</f>
        <v>2.5</v>
      </c>
      <c r="N190" s="12">
        <v>213</v>
      </c>
      <c r="O190" s="12">
        <v>18</v>
      </c>
      <c r="P190" s="12">
        <v>11.833333333333334</v>
      </c>
      <c r="Q190" s="87">
        <v>250</v>
      </c>
      <c r="R190" s="12">
        <v>8</v>
      </c>
      <c r="S190" s="12">
        <f>STOCK[[#This Row],[Peso (g)]]*STOCK[[#This Row],[Precio Envío Kilogramo (USD)]]/1000</f>
        <v>2</v>
      </c>
      <c r="T190" s="12">
        <f>STOCK[[#This Row],[Costo Unitario (USD)]]+STOCK[[#This Row],[Costo Envío (USD)]]+STOCK[[#This Row],[Comisión 10%]]</f>
        <v>16.333333333333336</v>
      </c>
      <c r="U190" s="12">
        <f>STOCK[[#This Row],[Costo total]]*1.5</f>
        <v>24.500000000000004</v>
      </c>
      <c r="V190" s="12">
        <v>25</v>
      </c>
      <c r="W190" s="12">
        <f>STOCK[[#This Row],[Precio Final]]-STOCK[[#This Row],[Costo total]]</f>
        <v>8.6666666666666643</v>
      </c>
      <c r="X190" s="12">
        <f>STOCK[[#This Row],[Ganancia Unitaria]]*STOCK[[#This Row],[Salidas]]</f>
        <v>17.333333333333329</v>
      </c>
      <c r="AA190" s="12">
        <f>STOCK[[#This Row],[Costo total]]*STOCK[[#This Row],[Entradas]]</f>
        <v>32.666666666666671</v>
      </c>
      <c r="AB190" s="12">
        <f>STOCK[[#This Row],[Stock Actual]]*STOCK[[#This Row],[Costo total]]</f>
        <v>0</v>
      </c>
    </row>
    <row r="191" spans="1:28" s="7" customFormat="1" ht="50" customHeight="1" x14ac:dyDescent="0.15">
      <c r="A191" s="7" t="s">
        <v>41</v>
      </c>
      <c r="B191" s="70"/>
      <c r="C191" s="7" t="s">
        <v>4</v>
      </c>
      <c r="D191" s="7" t="s">
        <v>211</v>
      </c>
      <c r="E191" s="7" t="s">
        <v>72</v>
      </c>
      <c r="F191" s="7" t="s">
        <v>244</v>
      </c>
      <c r="G191" s="7" t="s">
        <v>69</v>
      </c>
      <c r="H191" s="7">
        <f>STOCK[[#This Row],[Precio Final]]</f>
        <v>25</v>
      </c>
      <c r="I191" s="7">
        <f>STOCK[[#This Row],[Precio Venta Ideal (x1.5)]]</f>
        <v>24.500000000000004</v>
      </c>
      <c r="J191" s="8">
        <v>3</v>
      </c>
      <c r="K191" s="8">
        <f>SUMIFS(VENTAS[Cantidad],VENTAS[Código del producto Vendido],STOCK[[#This Row],[Code]])</f>
        <v>3</v>
      </c>
      <c r="L191" s="8">
        <f>STOCK[[#This Row],[Entradas]]-STOCK[[#This Row],[Salidas]]</f>
        <v>0</v>
      </c>
      <c r="M191" s="7">
        <f>STOCK[[#This Row],[Precio Final]]*10%</f>
        <v>2.5</v>
      </c>
      <c r="N191" s="7">
        <v>213</v>
      </c>
      <c r="O191" s="7">
        <v>18</v>
      </c>
      <c r="P191" s="7">
        <v>11.833333333333334</v>
      </c>
      <c r="Q191" s="8">
        <v>250</v>
      </c>
      <c r="R191" s="7">
        <v>8</v>
      </c>
      <c r="S191" s="7">
        <f>STOCK[[#This Row],[Peso (g)]]*STOCK[[#This Row],[Precio Envío Kilogramo (USD)]]/1000</f>
        <v>2</v>
      </c>
      <c r="T191" s="12">
        <f>STOCK[[#This Row],[Costo Unitario (USD)]]+STOCK[[#This Row],[Costo Envío (USD)]]+STOCK[[#This Row],[Comisión 10%]]</f>
        <v>16.333333333333336</v>
      </c>
      <c r="U191" s="7">
        <f>STOCK[[#This Row],[Costo total]]*1.5</f>
        <v>24.500000000000004</v>
      </c>
      <c r="V191" s="7">
        <v>25</v>
      </c>
      <c r="W191" s="7">
        <f>STOCK[[#This Row],[Precio Final]]-STOCK[[#This Row],[Costo total]]</f>
        <v>8.6666666666666643</v>
      </c>
      <c r="X191" s="7">
        <f>STOCK[[#This Row],[Ganancia Unitaria]]*STOCK[[#This Row],[Salidas]]</f>
        <v>25.999999999999993</v>
      </c>
      <c r="AA191" s="7">
        <f>STOCK[[#This Row],[Costo total]]*STOCK[[#This Row],[Entradas]]</f>
        <v>49.000000000000007</v>
      </c>
      <c r="AB191" s="7">
        <f>STOCK[[#This Row],[Stock Actual]]*STOCK[[#This Row],[Costo total]]</f>
        <v>0</v>
      </c>
    </row>
    <row r="192" spans="1:28" s="12" customFormat="1" ht="50" customHeight="1" x14ac:dyDescent="0.15">
      <c r="A192" s="12" t="s">
        <v>42</v>
      </c>
      <c r="B192" s="70"/>
      <c r="C192" s="12" t="s">
        <v>4</v>
      </c>
      <c r="D192" s="12" t="s">
        <v>211</v>
      </c>
      <c r="E192" s="12" t="s">
        <v>71</v>
      </c>
      <c r="F192" s="12" t="s">
        <v>244</v>
      </c>
      <c r="G192" s="12" t="s">
        <v>69</v>
      </c>
      <c r="H192" s="12">
        <f>STOCK[[#This Row],[Precio Final]]</f>
        <v>25</v>
      </c>
      <c r="I192" s="12">
        <f>STOCK[[#This Row],[Precio Venta Ideal (x1.5)]]</f>
        <v>24.500000000000004</v>
      </c>
      <c r="J192" s="87">
        <v>3</v>
      </c>
      <c r="K192" s="87">
        <f>SUMIFS(VENTAS[Cantidad],VENTAS[Código del producto Vendido],STOCK[[#This Row],[Code]])</f>
        <v>3</v>
      </c>
      <c r="L192" s="87">
        <f>STOCK[[#This Row],[Entradas]]-STOCK[[#This Row],[Salidas]]</f>
        <v>0</v>
      </c>
      <c r="M192" s="12">
        <f>STOCK[[#This Row],[Precio Final]]*10%</f>
        <v>2.5</v>
      </c>
      <c r="N192" s="12">
        <v>213</v>
      </c>
      <c r="O192" s="12">
        <v>18</v>
      </c>
      <c r="P192" s="12">
        <v>11.833333333333334</v>
      </c>
      <c r="Q192" s="87">
        <v>250</v>
      </c>
      <c r="R192" s="12">
        <v>8</v>
      </c>
      <c r="S192" s="12">
        <f>STOCK[[#This Row],[Peso (g)]]*STOCK[[#This Row],[Precio Envío Kilogramo (USD)]]/1000</f>
        <v>2</v>
      </c>
      <c r="T192" s="12">
        <f>STOCK[[#This Row],[Costo Unitario (USD)]]+STOCK[[#This Row],[Costo Envío (USD)]]+STOCK[[#This Row],[Comisión 10%]]</f>
        <v>16.333333333333336</v>
      </c>
      <c r="U192" s="12">
        <f>STOCK[[#This Row],[Costo total]]*1.5</f>
        <v>24.500000000000004</v>
      </c>
      <c r="V192" s="12">
        <v>25</v>
      </c>
      <c r="W192" s="12">
        <f>STOCK[[#This Row],[Precio Final]]-STOCK[[#This Row],[Costo total]]</f>
        <v>8.6666666666666643</v>
      </c>
      <c r="X192" s="12">
        <f>STOCK[[#This Row],[Ganancia Unitaria]]*STOCK[[#This Row],[Salidas]]</f>
        <v>25.999999999999993</v>
      </c>
      <c r="AA192" s="12">
        <f>STOCK[[#This Row],[Costo total]]*STOCK[[#This Row],[Entradas]]</f>
        <v>49.000000000000007</v>
      </c>
      <c r="AB192" s="12">
        <f>STOCK[[#This Row],[Stock Actual]]*STOCK[[#This Row],[Costo total]]</f>
        <v>0</v>
      </c>
    </row>
    <row r="193" spans="1:28" s="7" customFormat="1" ht="50" customHeight="1" x14ac:dyDescent="0.15">
      <c r="A193" s="7" t="s">
        <v>684</v>
      </c>
      <c r="B193" s="70"/>
      <c r="C193" s="7" t="s">
        <v>4</v>
      </c>
      <c r="D193" s="7" t="s">
        <v>460</v>
      </c>
      <c r="E193" s="7" t="s">
        <v>481</v>
      </c>
      <c r="F193" s="7" t="s">
        <v>2071</v>
      </c>
      <c r="G193" s="7" t="s">
        <v>69</v>
      </c>
      <c r="H193" s="7">
        <f>STOCK[[#This Row],[Precio Final]]</f>
        <v>23</v>
      </c>
      <c r="I193" s="7">
        <f>STOCK[[#This Row],[Precio Venta Ideal (x1.5)]]</f>
        <v>25.503333333333334</v>
      </c>
      <c r="J193" s="8">
        <v>1</v>
      </c>
      <c r="K193" s="8">
        <f>SUMIFS(VENTAS[Cantidad],VENTAS[Código del producto Vendido],STOCK[[#This Row],[Code]])</f>
        <v>1</v>
      </c>
      <c r="L193" s="8">
        <f>STOCK[[#This Row],[Entradas]]-STOCK[[#This Row],[Salidas]]</f>
        <v>0</v>
      </c>
      <c r="M193" s="7">
        <f>STOCK[[#This Row],[Precio Final]]*10%</f>
        <v>2.3000000000000003</v>
      </c>
      <c r="N193" s="7">
        <v>238</v>
      </c>
      <c r="O193" s="7">
        <v>18</v>
      </c>
      <c r="P193" s="7">
        <v>13.222222222222221</v>
      </c>
      <c r="Q193" s="8">
        <v>185</v>
      </c>
      <c r="R193" s="7">
        <v>8</v>
      </c>
      <c r="S193" s="7">
        <f>STOCK[[#This Row],[Peso (g)]]*STOCK[[#This Row],[Precio Envío Kilogramo (USD)]]/1000</f>
        <v>1.48</v>
      </c>
      <c r="T193" s="12">
        <f>STOCK[[#This Row],[Costo Unitario (USD)]]+STOCK[[#This Row],[Costo Envío (USD)]]+STOCK[[#This Row],[Comisión 10%]]</f>
        <v>17.002222222222223</v>
      </c>
      <c r="U193" s="7">
        <f>STOCK[[#This Row],[Costo total]]*1.5</f>
        <v>25.503333333333334</v>
      </c>
      <c r="V193" s="7">
        <v>23</v>
      </c>
      <c r="W193" s="7">
        <f>STOCK[[#This Row],[Precio Final]]-STOCK[[#This Row],[Costo total]]</f>
        <v>5.9977777777777774</v>
      </c>
      <c r="X193" s="7">
        <f>STOCK[[#This Row],[Ganancia Unitaria]]*STOCK[[#This Row],[Salidas]]</f>
        <v>5.9977777777777774</v>
      </c>
      <c r="AA193" s="7">
        <f>STOCK[[#This Row],[Costo total]]*STOCK[[#This Row],[Entradas]]</f>
        <v>17.002222222222223</v>
      </c>
      <c r="AB193" s="7">
        <f>STOCK[[#This Row],[Stock Actual]]*STOCK[[#This Row],[Costo total]]</f>
        <v>0</v>
      </c>
    </row>
    <row r="194" spans="1:28" s="12" customFormat="1" ht="50" customHeight="1" x14ac:dyDescent="0.15">
      <c r="A194" s="12" t="s">
        <v>685</v>
      </c>
      <c r="B194" s="70"/>
      <c r="C194" s="12" t="s">
        <v>4</v>
      </c>
      <c r="D194" s="12" t="s">
        <v>460</v>
      </c>
      <c r="E194" s="12" t="s">
        <v>1595</v>
      </c>
      <c r="F194" s="12" t="s">
        <v>243</v>
      </c>
      <c r="G194" s="12" t="s">
        <v>69</v>
      </c>
      <c r="H194" s="12">
        <f>STOCK[[#This Row],[Precio Final]]</f>
        <v>23</v>
      </c>
      <c r="I194" s="12">
        <f>STOCK[[#This Row],[Precio Venta Ideal (x1.5)]]</f>
        <v>25.503333333333334</v>
      </c>
      <c r="J194" s="87">
        <v>2</v>
      </c>
      <c r="K194" s="87">
        <f>SUMIFS(VENTAS[Cantidad],VENTAS[Código del producto Vendido],STOCK[[#This Row],[Code]])</f>
        <v>2</v>
      </c>
      <c r="L194" s="87">
        <f>STOCK[[#This Row],[Entradas]]-STOCK[[#This Row],[Salidas]]</f>
        <v>0</v>
      </c>
      <c r="M194" s="12">
        <f>STOCK[[#This Row],[Precio Final]]*10%</f>
        <v>2.3000000000000003</v>
      </c>
      <c r="N194" s="12">
        <v>238</v>
      </c>
      <c r="O194" s="12">
        <v>18</v>
      </c>
      <c r="P194" s="12">
        <v>13.222222222222221</v>
      </c>
      <c r="Q194" s="87">
        <v>185</v>
      </c>
      <c r="R194" s="12">
        <v>8</v>
      </c>
      <c r="S194" s="12">
        <f>STOCK[[#This Row],[Peso (g)]]*STOCK[[#This Row],[Precio Envío Kilogramo (USD)]]/1000</f>
        <v>1.48</v>
      </c>
      <c r="T194" s="12">
        <f>STOCK[[#This Row],[Costo Unitario (USD)]]+STOCK[[#This Row],[Costo Envío (USD)]]+STOCK[[#This Row],[Comisión 10%]]</f>
        <v>17.002222222222223</v>
      </c>
      <c r="U194" s="12">
        <f>STOCK[[#This Row],[Costo total]]*1.5</f>
        <v>25.503333333333334</v>
      </c>
      <c r="V194" s="12">
        <v>23</v>
      </c>
      <c r="W194" s="12">
        <f>STOCK[[#This Row],[Precio Final]]-STOCK[[#This Row],[Costo total]]</f>
        <v>5.9977777777777774</v>
      </c>
      <c r="X194" s="12">
        <f>STOCK[[#This Row],[Ganancia Unitaria]]*STOCK[[#This Row],[Salidas]]</f>
        <v>11.995555555555555</v>
      </c>
      <c r="AA194" s="12">
        <f>STOCK[[#This Row],[Costo total]]*STOCK[[#This Row],[Entradas]]</f>
        <v>34.004444444444445</v>
      </c>
      <c r="AB194" s="12">
        <f>STOCK[[#This Row],[Stock Actual]]*STOCK[[#This Row],[Costo total]]</f>
        <v>0</v>
      </c>
    </row>
    <row r="195" spans="1:28" s="7" customFormat="1" ht="50" customHeight="1" x14ac:dyDescent="0.15">
      <c r="A195" s="7" t="s">
        <v>133</v>
      </c>
      <c r="B195" s="70"/>
      <c r="C195" s="7" t="s">
        <v>4</v>
      </c>
      <c r="D195" s="7" t="s">
        <v>26</v>
      </c>
      <c r="E195" s="7" t="s">
        <v>482</v>
      </c>
      <c r="F195" s="7" t="s">
        <v>243</v>
      </c>
      <c r="G195" s="7" t="s">
        <v>69</v>
      </c>
      <c r="H195" s="7">
        <f>STOCK[[#This Row],[Precio Final]]</f>
        <v>28</v>
      </c>
      <c r="I195" s="7">
        <f>STOCK[[#This Row],[Precio Venta Ideal (x1.5)]]</f>
        <v>28.061666666666667</v>
      </c>
      <c r="J195" s="8">
        <v>1</v>
      </c>
      <c r="K195" s="8">
        <f>SUMIFS(VENTAS[Cantidad],VENTAS[Código del producto Vendido],STOCK[[#This Row],[Code]])</f>
        <v>1</v>
      </c>
      <c r="L195" s="8">
        <f>STOCK[[#This Row],[Entradas]]-STOCK[[#This Row],[Salidas]]</f>
        <v>0</v>
      </c>
      <c r="M195" s="7">
        <f>STOCK[[#This Row],[Precio Final]]*10%</f>
        <v>2.8000000000000003</v>
      </c>
      <c r="N195" s="7">
        <v>259.7</v>
      </c>
      <c r="O195" s="7">
        <v>18</v>
      </c>
      <c r="P195" s="7">
        <v>14.427777777777777</v>
      </c>
      <c r="Q195" s="8">
        <v>185</v>
      </c>
      <c r="R195" s="7">
        <v>8</v>
      </c>
      <c r="S195" s="7">
        <f>STOCK[[#This Row],[Peso (g)]]*STOCK[[#This Row],[Precio Envío Kilogramo (USD)]]/1000</f>
        <v>1.48</v>
      </c>
      <c r="T195" s="12">
        <f>STOCK[[#This Row],[Costo Unitario (USD)]]+STOCK[[#This Row],[Costo Envío (USD)]]+STOCK[[#This Row],[Comisión 10%]]</f>
        <v>18.707777777777778</v>
      </c>
      <c r="U195" s="7">
        <f>STOCK[[#This Row],[Costo total]]*1.5</f>
        <v>28.061666666666667</v>
      </c>
      <c r="V195" s="7">
        <v>28</v>
      </c>
      <c r="W195" s="7">
        <f>STOCK[[#This Row],[Precio Final]]-STOCK[[#This Row],[Costo total]]</f>
        <v>9.2922222222222217</v>
      </c>
      <c r="X195" s="7">
        <f>STOCK[[#This Row],[Ganancia Unitaria]]*STOCK[[#This Row],[Salidas]]</f>
        <v>9.2922222222222217</v>
      </c>
      <c r="AA195" s="7">
        <f>STOCK[[#This Row],[Costo total]]*STOCK[[#This Row],[Entradas]]</f>
        <v>18.707777777777778</v>
      </c>
      <c r="AB195" s="7">
        <f>STOCK[[#This Row],[Stock Actual]]*STOCK[[#This Row],[Costo total]]</f>
        <v>0</v>
      </c>
    </row>
    <row r="196" spans="1:28" s="12" customFormat="1" ht="50" customHeight="1" x14ac:dyDescent="0.15">
      <c r="A196" s="12" t="s">
        <v>686</v>
      </c>
      <c r="B196" s="70"/>
      <c r="C196" s="12" t="s">
        <v>4</v>
      </c>
      <c r="D196" s="12" t="s">
        <v>26</v>
      </c>
      <c r="E196" s="12" t="s">
        <v>482</v>
      </c>
      <c r="F196" s="12" t="s">
        <v>241</v>
      </c>
      <c r="G196" s="12" t="s">
        <v>69</v>
      </c>
      <c r="H196" s="12">
        <f>STOCK[[#This Row],[Precio Final]]</f>
        <v>28</v>
      </c>
      <c r="I196" s="12">
        <f>STOCK[[#This Row],[Precio Venta Ideal (x1.5)]]</f>
        <v>28.061666666666667</v>
      </c>
      <c r="J196" s="87">
        <v>1</v>
      </c>
      <c r="K196" s="87">
        <f>SUMIFS(VENTAS[Cantidad],VENTAS[Código del producto Vendido],STOCK[[#This Row],[Code]])</f>
        <v>1</v>
      </c>
      <c r="L196" s="87">
        <f>STOCK[[#This Row],[Entradas]]-STOCK[[#This Row],[Salidas]]</f>
        <v>0</v>
      </c>
      <c r="M196" s="12">
        <f>STOCK[[#This Row],[Precio Final]]*10%</f>
        <v>2.8000000000000003</v>
      </c>
      <c r="N196" s="12">
        <v>259.7</v>
      </c>
      <c r="O196" s="12">
        <v>18</v>
      </c>
      <c r="P196" s="12">
        <v>14.427777777777777</v>
      </c>
      <c r="Q196" s="87">
        <v>185</v>
      </c>
      <c r="R196" s="12">
        <v>8</v>
      </c>
      <c r="S196" s="12">
        <f>STOCK[[#This Row],[Peso (g)]]*STOCK[[#This Row],[Precio Envío Kilogramo (USD)]]/1000</f>
        <v>1.48</v>
      </c>
      <c r="T196" s="12">
        <f>STOCK[[#This Row],[Costo Unitario (USD)]]+STOCK[[#This Row],[Costo Envío (USD)]]+STOCK[[#This Row],[Comisión 10%]]</f>
        <v>18.707777777777778</v>
      </c>
      <c r="U196" s="12">
        <f>STOCK[[#This Row],[Costo total]]*1.5</f>
        <v>28.061666666666667</v>
      </c>
      <c r="V196" s="12">
        <v>28</v>
      </c>
      <c r="W196" s="12">
        <f>STOCK[[#This Row],[Precio Final]]-STOCK[[#This Row],[Costo total]]</f>
        <v>9.2922222222222217</v>
      </c>
      <c r="X196" s="12">
        <f>STOCK[[#This Row],[Ganancia Unitaria]]*STOCK[[#This Row],[Salidas]]</f>
        <v>9.2922222222222217</v>
      </c>
      <c r="AA196" s="12">
        <f>STOCK[[#This Row],[Costo total]]*STOCK[[#This Row],[Entradas]]</f>
        <v>18.707777777777778</v>
      </c>
      <c r="AB196" s="12">
        <f>STOCK[[#This Row],[Stock Actual]]*STOCK[[#This Row],[Costo total]]</f>
        <v>0</v>
      </c>
    </row>
    <row r="197" spans="1:28" s="7" customFormat="1" ht="50" customHeight="1" x14ac:dyDescent="0.15">
      <c r="A197" s="7" t="s">
        <v>135</v>
      </c>
      <c r="B197" s="70"/>
      <c r="C197" s="7" t="s">
        <v>4</v>
      </c>
      <c r="D197" s="7" t="s">
        <v>26</v>
      </c>
      <c r="E197" s="7" t="s">
        <v>379</v>
      </c>
      <c r="F197" s="7" t="s">
        <v>238</v>
      </c>
      <c r="G197" s="7" t="s">
        <v>69</v>
      </c>
      <c r="H197" s="7">
        <f>STOCK[[#This Row],[Precio Final]]</f>
        <v>28</v>
      </c>
      <c r="I197" s="7">
        <f>STOCK[[#This Row],[Precio Venta Ideal (x1.5)]]</f>
        <v>28.061666666666667</v>
      </c>
      <c r="J197" s="8">
        <v>1</v>
      </c>
      <c r="K197" s="8">
        <f>SUMIFS(VENTAS[Cantidad],VENTAS[Código del producto Vendido],STOCK[[#This Row],[Code]])</f>
        <v>1</v>
      </c>
      <c r="L197" s="8">
        <f>STOCK[[#This Row],[Entradas]]-STOCK[[#This Row],[Salidas]]</f>
        <v>0</v>
      </c>
      <c r="M197" s="7">
        <f>STOCK[[#This Row],[Precio Final]]*10%</f>
        <v>2.8000000000000003</v>
      </c>
      <c r="N197" s="7">
        <v>259.7</v>
      </c>
      <c r="O197" s="7">
        <v>18</v>
      </c>
      <c r="P197" s="7">
        <v>14.427777777777777</v>
      </c>
      <c r="Q197" s="8">
        <v>185</v>
      </c>
      <c r="R197" s="7">
        <v>8</v>
      </c>
      <c r="S197" s="7">
        <f>STOCK[[#This Row],[Peso (g)]]*STOCK[[#This Row],[Precio Envío Kilogramo (USD)]]/1000</f>
        <v>1.48</v>
      </c>
      <c r="T197" s="12">
        <f>STOCK[[#This Row],[Costo Unitario (USD)]]+STOCK[[#This Row],[Costo Envío (USD)]]+STOCK[[#This Row],[Comisión 10%]]</f>
        <v>18.707777777777778</v>
      </c>
      <c r="U197" s="7">
        <f>STOCK[[#This Row],[Costo total]]*1.5</f>
        <v>28.061666666666667</v>
      </c>
      <c r="V197" s="7">
        <v>28</v>
      </c>
      <c r="W197" s="7">
        <f>STOCK[[#This Row],[Precio Final]]-STOCK[[#This Row],[Costo total]]</f>
        <v>9.2922222222222217</v>
      </c>
      <c r="X197" s="7">
        <f>STOCK[[#This Row],[Ganancia Unitaria]]*STOCK[[#This Row],[Salidas]]</f>
        <v>9.2922222222222217</v>
      </c>
      <c r="AA197" s="7">
        <f>STOCK[[#This Row],[Costo total]]*STOCK[[#This Row],[Entradas]]</f>
        <v>18.707777777777778</v>
      </c>
      <c r="AB197" s="7">
        <f>STOCK[[#This Row],[Stock Actual]]*STOCK[[#This Row],[Costo total]]</f>
        <v>0</v>
      </c>
    </row>
    <row r="198" spans="1:28" s="12" customFormat="1" ht="50" customHeight="1" x14ac:dyDescent="0.15">
      <c r="A198" s="12" t="s">
        <v>687</v>
      </c>
      <c r="B198" s="70"/>
      <c r="C198" s="12" t="s">
        <v>4</v>
      </c>
      <c r="D198" s="12" t="s">
        <v>1898</v>
      </c>
      <c r="E198" s="12" t="s">
        <v>1596</v>
      </c>
      <c r="F198" s="12" t="s">
        <v>2095</v>
      </c>
      <c r="G198" s="12" t="s">
        <v>69</v>
      </c>
      <c r="H198" s="12">
        <f>STOCK[[#This Row],[Precio Final]]</f>
        <v>25</v>
      </c>
      <c r="I198" s="12">
        <f>STOCK[[#This Row],[Precio Venta Ideal (x1.5)]]</f>
        <v>28.135000000000002</v>
      </c>
      <c r="J198" s="87">
        <v>1</v>
      </c>
      <c r="K198" s="87">
        <f>SUMIFS(VENTAS[Cantidad],VENTAS[Código del producto Vendido],STOCK[[#This Row],[Code]])</f>
        <v>1</v>
      </c>
      <c r="L198" s="87">
        <f>STOCK[[#This Row],[Entradas]]-STOCK[[#This Row],[Salidas]]</f>
        <v>0</v>
      </c>
      <c r="M198" s="12">
        <f>STOCK[[#This Row],[Precio Final]]*10%</f>
        <v>2.5</v>
      </c>
      <c r="N198" s="12">
        <v>266.7</v>
      </c>
      <c r="O198" s="12">
        <v>18</v>
      </c>
      <c r="P198" s="12">
        <v>14.816666666666666</v>
      </c>
      <c r="Q198" s="87">
        <v>180</v>
      </c>
      <c r="R198" s="12">
        <v>8</v>
      </c>
      <c r="S198" s="12">
        <f>STOCK[[#This Row],[Peso (g)]]*STOCK[[#This Row],[Precio Envío Kilogramo (USD)]]/1000</f>
        <v>1.44</v>
      </c>
      <c r="T198" s="12">
        <f>STOCK[[#This Row],[Costo Unitario (USD)]]+STOCK[[#This Row],[Costo Envío (USD)]]+STOCK[[#This Row],[Comisión 10%]]</f>
        <v>18.756666666666668</v>
      </c>
      <c r="U198" s="12">
        <f>STOCK[[#This Row],[Costo total]]*1.5</f>
        <v>28.135000000000002</v>
      </c>
      <c r="V198" s="12">
        <v>25</v>
      </c>
      <c r="W198" s="12">
        <f>STOCK[[#This Row],[Precio Final]]-STOCK[[#This Row],[Costo total]]</f>
        <v>6.2433333333333323</v>
      </c>
      <c r="X198" s="12">
        <f>STOCK[[#This Row],[Ganancia Unitaria]]*STOCK[[#This Row],[Salidas]]</f>
        <v>6.2433333333333323</v>
      </c>
      <c r="AA198" s="12">
        <f>STOCK[[#This Row],[Costo total]]*STOCK[[#This Row],[Entradas]]</f>
        <v>18.756666666666668</v>
      </c>
      <c r="AB198" s="12">
        <f>STOCK[[#This Row],[Stock Actual]]*STOCK[[#This Row],[Costo total]]</f>
        <v>0</v>
      </c>
    </row>
    <row r="199" spans="1:28" s="7" customFormat="1" ht="50" customHeight="1" x14ac:dyDescent="0.15">
      <c r="A199" s="7" t="s">
        <v>688</v>
      </c>
      <c r="B199" s="70"/>
      <c r="C199" s="7" t="s">
        <v>4</v>
      </c>
      <c r="D199" s="7" t="s">
        <v>211</v>
      </c>
      <c r="E199" s="7" t="s">
        <v>240</v>
      </c>
      <c r="F199" s="7" t="s">
        <v>239</v>
      </c>
      <c r="G199" s="7" t="s">
        <v>69</v>
      </c>
      <c r="H199" s="7">
        <f>STOCK[[#This Row],[Precio Final]]</f>
        <v>25</v>
      </c>
      <c r="I199" s="7">
        <f>STOCK[[#This Row],[Precio Venta Ideal (x1.5)]]</f>
        <v>28.656666666666666</v>
      </c>
      <c r="J199" s="8">
        <v>2</v>
      </c>
      <c r="K199" s="8">
        <f>SUMIFS(VENTAS[Cantidad],VENTAS[Código del producto Vendido],STOCK[[#This Row],[Code]])</f>
        <v>2</v>
      </c>
      <c r="L199" s="8">
        <f>STOCK[[#This Row],[Entradas]]-STOCK[[#This Row],[Salidas]]</f>
        <v>0</v>
      </c>
      <c r="M199" s="7">
        <f>STOCK[[#This Row],[Precio Final]]*10%</f>
        <v>2.5</v>
      </c>
      <c r="N199" s="7">
        <v>249.2</v>
      </c>
      <c r="O199" s="7">
        <v>18</v>
      </c>
      <c r="P199" s="7">
        <v>13.844444444444443</v>
      </c>
      <c r="Q199" s="8">
        <v>345</v>
      </c>
      <c r="R199" s="7">
        <v>8</v>
      </c>
      <c r="S199" s="7">
        <f>STOCK[[#This Row],[Peso (g)]]*STOCK[[#This Row],[Precio Envío Kilogramo (USD)]]/1000</f>
        <v>2.76</v>
      </c>
      <c r="T199" s="12">
        <f>STOCK[[#This Row],[Costo Unitario (USD)]]+STOCK[[#This Row],[Costo Envío (USD)]]+STOCK[[#This Row],[Comisión 10%]]</f>
        <v>19.104444444444443</v>
      </c>
      <c r="U199" s="7">
        <f>STOCK[[#This Row],[Costo total]]*1.5</f>
        <v>28.656666666666666</v>
      </c>
      <c r="V199" s="7">
        <v>25</v>
      </c>
      <c r="W199" s="7">
        <f>STOCK[[#This Row],[Precio Final]]-STOCK[[#This Row],[Costo total]]</f>
        <v>5.895555555555557</v>
      </c>
      <c r="X199" s="7">
        <f>STOCK[[#This Row],[Ganancia Unitaria]]*STOCK[[#This Row],[Salidas]]</f>
        <v>11.791111111111114</v>
      </c>
      <c r="AA199" s="7">
        <f>STOCK[[#This Row],[Costo total]]*STOCK[[#This Row],[Entradas]]</f>
        <v>38.208888888888886</v>
      </c>
      <c r="AB199" s="7">
        <f>STOCK[[#This Row],[Stock Actual]]*STOCK[[#This Row],[Costo total]]</f>
        <v>0</v>
      </c>
    </row>
    <row r="200" spans="1:28" s="12" customFormat="1" ht="50" customHeight="1" x14ac:dyDescent="0.15">
      <c r="A200" s="12" t="s">
        <v>43</v>
      </c>
      <c r="B200" s="70"/>
      <c r="C200" s="12" t="s">
        <v>4</v>
      </c>
      <c r="D200" s="12" t="s">
        <v>211</v>
      </c>
      <c r="E200" s="12" t="s">
        <v>273</v>
      </c>
      <c r="F200" s="12" t="s">
        <v>239</v>
      </c>
      <c r="G200" s="12" t="s">
        <v>69</v>
      </c>
      <c r="H200" s="12">
        <f>STOCK[[#This Row],[Precio Final]]</f>
        <v>28</v>
      </c>
      <c r="I200" s="12">
        <f>STOCK[[#This Row],[Precio Venta Ideal (x1.5)]]</f>
        <v>27.925000000000001</v>
      </c>
      <c r="J200" s="87">
        <v>0</v>
      </c>
      <c r="K200" s="87">
        <f>SUMIFS(VENTAS[Cantidad],VENTAS[Código del producto Vendido],STOCK[[#This Row],[Code]])</f>
        <v>0</v>
      </c>
      <c r="L200" s="87">
        <f>STOCK[[#This Row],[Entradas]]-STOCK[[#This Row],[Salidas]]</f>
        <v>0</v>
      </c>
      <c r="M200" s="12">
        <f>STOCK[[#This Row],[Precio Final]]*10%</f>
        <v>2.8000000000000003</v>
      </c>
      <c r="N200" s="12">
        <v>241.5</v>
      </c>
      <c r="O200" s="12">
        <v>18</v>
      </c>
      <c r="P200" s="12">
        <v>13.416666666666666</v>
      </c>
      <c r="Q200" s="87">
        <v>300</v>
      </c>
      <c r="R200" s="12">
        <v>8</v>
      </c>
      <c r="S200" s="12">
        <f>STOCK[[#This Row],[Peso (g)]]*STOCK[[#This Row],[Precio Envío Kilogramo (USD)]]/1000</f>
        <v>2.4</v>
      </c>
      <c r="T200" s="12">
        <f>STOCK[[#This Row],[Costo Unitario (USD)]]+STOCK[[#This Row],[Costo Envío (USD)]]+STOCK[[#This Row],[Comisión 10%]]</f>
        <v>18.616666666666667</v>
      </c>
      <c r="U200" s="12">
        <f>STOCK[[#This Row],[Costo total]]*1.5</f>
        <v>27.925000000000001</v>
      </c>
      <c r="V200" s="12">
        <v>28</v>
      </c>
      <c r="W200" s="12">
        <f>STOCK[[#This Row],[Precio Final]]-STOCK[[#This Row],[Costo total]]</f>
        <v>9.3833333333333329</v>
      </c>
      <c r="X200" s="12">
        <f>STOCK[[#This Row],[Ganancia Unitaria]]*STOCK[[#This Row],[Salidas]]</f>
        <v>0</v>
      </c>
      <c r="AA200" s="12">
        <f>STOCK[[#This Row],[Costo total]]*STOCK[[#This Row],[Entradas]]</f>
        <v>0</v>
      </c>
      <c r="AB200" s="12">
        <f>STOCK[[#This Row],[Stock Actual]]*STOCK[[#This Row],[Costo total]]</f>
        <v>0</v>
      </c>
    </row>
    <row r="201" spans="1:28" s="7" customFormat="1" ht="50" customHeight="1" x14ac:dyDescent="0.15">
      <c r="A201" s="7" t="s">
        <v>689</v>
      </c>
      <c r="B201" s="70"/>
      <c r="C201" s="7" t="s">
        <v>4</v>
      </c>
      <c r="D201" s="7" t="s">
        <v>1898</v>
      </c>
      <c r="E201" s="7" t="s">
        <v>2056</v>
      </c>
      <c r="F201" s="7" t="s">
        <v>241</v>
      </c>
      <c r="G201" s="7" t="s">
        <v>69</v>
      </c>
      <c r="H201" s="7">
        <f>STOCK[[#This Row],[Precio Final]]</f>
        <v>12</v>
      </c>
      <c r="I201" s="7">
        <f>STOCK[[#This Row],[Precio Venta Ideal (x1.5)]]</f>
        <v>11.785</v>
      </c>
      <c r="J201" s="8">
        <v>1</v>
      </c>
      <c r="K201" s="8">
        <f>SUMIFS(VENTAS[Cantidad],VENTAS[Código del producto Vendido],STOCK[[#This Row],[Code]])</f>
        <v>0</v>
      </c>
      <c r="L201" s="8">
        <f>STOCK[[#This Row],[Entradas]]-STOCK[[#This Row],[Salidas]]</f>
        <v>1</v>
      </c>
      <c r="M201" s="7">
        <f>STOCK[[#This Row],[Precio Final]]*10%</f>
        <v>1.2000000000000002</v>
      </c>
      <c r="N201" s="7">
        <v>115.5</v>
      </c>
      <c r="O201" s="7">
        <v>18</v>
      </c>
      <c r="P201" s="7">
        <v>6.416666666666667</v>
      </c>
      <c r="Q201" s="8">
        <v>30</v>
      </c>
      <c r="R201" s="7">
        <v>8</v>
      </c>
      <c r="S201" s="7">
        <f>STOCK[[#This Row],[Peso (g)]]*STOCK[[#This Row],[Precio Envío Kilogramo (USD)]]/1000</f>
        <v>0.24</v>
      </c>
      <c r="T201" s="12">
        <f>STOCK[[#This Row],[Costo Unitario (USD)]]+STOCK[[#This Row],[Costo Envío (USD)]]+STOCK[[#This Row],[Comisión 10%]]</f>
        <v>7.8566666666666674</v>
      </c>
      <c r="U201" s="7">
        <f>STOCK[[#This Row],[Costo total]]*1.5</f>
        <v>11.785</v>
      </c>
      <c r="V201" s="7">
        <v>12</v>
      </c>
      <c r="W201" s="7">
        <f>STOCK[[#This Row],[Precio Final]]-STOCK[[#This Row],[Costo total]]</f>
        <v>4.1433333333333326</v>
      </c>
      <c r="X201" s="7">
        <f>STOCK[[#This Row],[Ganancia Unitaria]]*STOCK[[#This Row],[Salidas]]</f>
        <v>0</v>
      </c>
      <c r="AA201" s="7">
        <f>STOCK[[#This Row],[Costo total]]*STOCK[[#This Row],[Entradas]]</f>
        <v>7.8566666666666674</v>
      </c>
      <c r="AB201" s="7">
        <f>STOCK[[#This Row],[Stock Actual]]*STOCK[[#This Row],[Costo total]]</f>
        <v>7.8566666666666674</v>
      </c>
    </row>
    <row r="202" spans="1:28" s="12" customFormat="1" ht="50" customHeight="1" x14ac:dyDescent="0.15">
      <c r="A202" s="12" t="s">
        <v>690</v>
      </c>
      <c r="B202" s="70"/>
      <c r="C202" s="12" t="s">
        <v>4</v>
      </c>
      <c r="D202" s="12" t="s">
        <v>1898</v>
      </c>
      <c r="E202" s="12" t="s">
        <v>483</v>
      </c>
      <c r="F202" s="12" t="s">
        <v>459</v>
      </c>
      <c r="G202" s="12" t="s">
        <v>69</v>
      </c>
      <c r="H202" s="12">
        <f>STOCK[[#This Row],[Precio Final]]</f>
        <v>12</v>
      </c>
      <c r="I202" s="12">
        <f>STOCK[[#This Row],[Precio Venta Ideal (x1.5)]]</f>
        <v>12.951666666666666</v>
      </c>
      <c r="J202" s="87">
        <v>1</v>
      </c>
      <c r="K202" s="87">
        <f>SUMIFS(VENTAS[Cantidad],VENTAS[Código del producto Vendido],STOCK[[#This Row],[Code]])</f>
        <v>1</v>
      </c>
      <c r="L202" s="87">
        <f>STOCK[[#This Row],[Entradas]]-STOCK[[#This Row],[Salidas]]</f>
        <v>0</v>
      </c>
      <c r="M202" s="12">
        <f>STOCK[[#This Row],[Precio Final]]*10%</f>
        <v>1.2000000000000002</v>
      </c>
      <c r="N202" s="12">
        <v>129.5</v>
      </c>
      <c r="O202" s="12">
        <v>18</v>
      </c>
      <c r="P202" s="12">
        <v>7.1944444444444446</v>
      </c>
      <c r="Q202" s="87">
        <v>30</v>
      </c>
      <c r="R202" s="12">
        <v>8</v>
      </c>
      <c r="S202" s="12">
        <f>STOCK[[#This Row],[Peso (g)]]*STOCK[[#This Row],[Precio Envío Kilogramo (USD)]]/1000</f>
        <v>0.24</v>
      </c>
      <c r="T202" s="12">
        <f>STOCK[[#This Row],[Costo Unitario (USD)]]+STOCK[[#This Row],[Costo Envío (USD)]]+STOCK[[#This Row],[Comisión 10%]]</f>
        <v>8.6344444444444441</v>
      </c>
      <c r="U202" s="12">
        <f>STOCK[[#This Row],[Costo total]]*1.5</f>
        <v>12.951666666666666</v>
      </c>
      <c r="V202" s="12">
        <v>12</v>
      </c>
      <c r="W202" s="12">
        <f>STOCK[[#This Row],[Precio Final]]-STOCK[[#This Row],[Costo total]]</f>
        <v>3.3655555555555559</v>
      </c>
      <c r="X202" s="12">
        <f>STOCK[[#This Row],[Ganancia Unitaria]]*STOCK[[#This Row],[Salidas]]</f>
        <v>3.3655555555555559</v>
      </c>
      <c r="AA202" s="12">
        <f>STOCK[[#This Row],[Costo total]]*STOCK[[#This Row],[Entradas]]</f>
        <v>8.6344444444444441</v>
      </c>
      <c r="AB202" s="12">
        <f>STOCK[[#This Row],[Stock Actual]]*STOCK[[#This Row],[Costo total]]</f>
        <v>0</v>
      </c>
    </row>
    <row r="203" spans="1:28" s="7" customFormat="1" ht="50" customHeight="1" x14ac:dyDescent="0.15">
      <c r="A203" s="7" t="s">
        <v>691</v>
      </c>
      <c r="B203" s="70"/>
      <c r="C203" s="7" t="s">
        <v>4</v>
      </c>
      <c r="D203" s="7" t="s">
        <v>26</v>
      </c>
      <c r="E203" s="7" t="s">
        <v>391</v>
      </c>
      <c r="F203" s="7" t="s">
        <v>238</v>
      </c>
      <c r="G203" s="7" t="s">
        <v>69</v>
      </c>
      <c r="H203" s="7">
        <f>STOCK[[#This Row],[Precio Final]]</f>
        <v>16</v>
      </c>
      <c r="I203" s="7">
        <f>STOCK[[#This Row],[Precio Venta Ideal (x1.5)]]</f>
        <v>25.37</v>
      </c>
      <c r="J203" s="8">
        <v>1</v>
      </c>
      <c r="K203" s="8">
        <f>SUMIFS(VENTAS[Cantidad],VENTAS[Código del producto Vendido],STOCK[[#This Row],[Code]])</f>
        <v>1</v>
      </c>
      <c r="L203" s="8">
        <f>STOCK[[#This Row],[Entradas]]-STOCK[[#This Row],[Salidas]]</f>
        <v>0</v>
      </c>
      <c r="M203" s="7">
        <f>STOCK[[#This Row],[Precio Final]]*10%</f>
        <v>1.6</v>
      </c>
      <c r="N203" s="7">
        <v>256.2</v>
      </c>
      <c r="O203" s="7">
        <v>18</v>
      </c>
      <c r="P203" s="7">
        <v>14.233333333333333</v>
      </c>
      <c r="Q203" s="8">
        <v>135</v>
      </c>
      <c r="R203" s="7">
        <v>8</v>
      </c>
      <c r="S203" s="7">
        <f>STOCK[[#This Row],[Peso (g)]]*STOCK[[#This Row],[Precio Envío Kilogramo (USD)]]/1000</f>
        <v>1.08</v>
      </c>
      <c r="T203" s="12">
        <f>STOCK[[#This Row],[Costo Unitario (USD)]]+STOCK[[#This Row],[Costo Envío (USD)]]+STOCK[[#This Row],[Comisión 10%]]</f>
        <v>16.913333333333334</v>
      </c>
      <c r="U203" s="7">
        <f>STOCK[[#This Row],[Costo total]]*1.5</f>
        <v>25.37</v>
      </c>
      <c r="V203" s="7">
        <v>16</v>
      </c>
      <c r="W203" s="7">
        <f>STOCK[[#This Row],[Precio Final]]-STOCK[[#This Row],[Costo total]]</f>
        <v>-0.913333333333334</v>
      </c>
      <c r="X203" s="7">
        <f>STOCK[[#This Row],[Ganancia Unitaria]]*STOCK[[#This Row],[Salidas]]</f>
        <v>-0.913333333333334</v>
      </c>
      <c r="AA203" s="7">
        <f>STOCK[[#This Row],[Costo total]]*STOCK[[#This Row],[Entradas]]</f>
        <v>16.913333333333334</v>
      </c>
      <c r="AB203" s="7">
        <f>STOCK[[#This Row],[Stock Actual]]*STOCK[[#This Row],[Costo total]]</f>
        <v>0</v>
      </c>
    </row>
    <row r="204" spans="1:28" s="12" customFormat="1" ht="50" customHeight="1" x14ac:dyDescent="0.15">
      <c r="A204" s="12" t="s">
        <v>692</v>
      </c>
      <c r="B204" s="70"/>
      <c r="C204" s="12" t="s">
        <v>4</v>
      </c>
      <c r="D204" s="12" t="s">
        <v>1517</v>
      </c>
      <c r="E204" s="12" t="s">
        <v>484</v>
      </c>
      <c r="F204" s="12" t="s">
        <v>241</v>
      </c>
      <c r="G204" s="12" t="s">
        <v>69</v>
      </c>
      <c r="H204" s="12">
        <f>STOCK[[#This Row],[Precio Final]]</f>
        <v>15</v>
      </c>
      <c r="I204" s="12">
        <f>STOCK[[#This Row],[Precio Venta Ideal (x1.5)]]</f>
        <v>15.641666666666669</v>
      </c>
      <c r="J204" s="87">
        <v>1</v>
      </c>
      <c r="K204" s="87">
        <f>SUMIFS(VENTAS[Cantidad],VENTAS[Código del producto Vendido],STOCK[[#This Row],[Code]])</f>
        <v>1</v>
      </c>
      <c r="L204" s="87">
        <f>STOCK[[#This Row],[Entradas]]-STOCK[[#This Row],[Salidas]]</f>
        <v>0</v>
      </c>
      <c r="M204" s="12">
        <f>STOCK[[#This Row],[Precio Final]]*10%</f>
        <v>1.5</v>
      </c>
      <c r="N204" s="12">
        <v>146.30000000000001</v>
      </c>
      <c r="O204" s="12">
        <v>18</v>
      </c>
      <c r="P204" s="12">
        <v>8.1277777777777782</v>
      </c>
      <c r="Q204" s="87">
        <v>100</v>
      </c>
      <c r="R204" s="12">
        <v>8</v>
      </c>
      <c r="S204" s="12">
        <f>STOCK[[#This Row],[Peso (g)]]*STOCK[[#This Row],[Precio Envío Kilogramo (USD)]]/1000</f>
        <v>0.8</v>
      </c>
      <c r="T204" s="12">
        <f>STOCK[[#This Row],[Costo Unitario (USD)]]+STOCK[[#This Row],[Costo Envío (USD)]]+STOCK[[#This Row],[Comisión 10%]]</f>
        <v>10.427777777777779</v>
      </c>
      <c r="U204" s="12">
        <f>STOCK[[#This Row],[Costo total]]*1.5</f>
        <v>15.641666666666669</v>
      </c>
      <c r="V204" s="12">
        <v>15</v>
      </c>
      <c r="W204" s="12">
        <f>STOCK[[#This Row],[Precio Final]]-STOCK[[#This Row],[Costo total]]</f>
        <v>4.5722222222222211</v>
      </c>
      <c r="X204" s="12">
        <f>STOCK[[#This Row],[Ganancia Unitaria]]*STOCK[[#This Row],[Salidas]]</f>
        <v>4.5722222222222211</v>
      </c>
      <c r="AA204" s="12">
        <f>STOCK[[#This Row],[Costo total]]*STOCK[[#This Row],[Entradas]]</f>
        <v>10.427777777777779</v>
      </c>
      <c r="AB204" s="12">
        <f>STOCK[[#This Row],[Stock Actual]]*STOCK[[#This Row],[Costo total]]</f>
        <v>0</v>
      </c>
    </row>
    <row r="205" spans="1:28" s="7" customFormat="1" ht="50" customHeight="1" x14ac:dyDescent="0.15">
      <c r="A205" s="7" t="s">
        <v>44</v>
      </c>
      <c r="B205" s="70"/>
      <c r="C205" s="7" t="s">
        <v>4</v>
      </c>
      <c r="D205" s="7" t="s">
        <v>211</v>
      </c>
      <c r="E205" s="7" t="s">
        <v>273</v>
      </c>
      <c r="F205" s="7" t="s">
        <v>241</v>
      </c>
      <c r="G205" s="7" t="s">
        <v>69</v>
      </c>
      <c r="H205" s="7">
        <f>STOCK[[#This Row],[Precio Final]]</f>
        <v>25</v>
      </c>
      <c r="I205" s="7">
        <f>STOCK[[#This Row],[Precio Venta Ideal (x1.5)]]</f>
        <v>23.875</v>
      </c>
      <c r="J205" s="8">
        <v>2</v>
      </c>
      <c r="K205" s="8">
        <f>SUMIFS(VENTAS[Cantidad],VENTAS[Código del producto Vendido],STOCK[[#This Row],[Code]])</f>
        <v>2</v>
      </c>
      <c r="L205" s="8">
        <f>STOCK[[#This Row],[Entradas]]-STOCK[[#This Row],[Salidas]]</f>
        <v>0</v>
      </c>
      <c r="M205" s="7">
        <f>STOCK[[#This Row],[Precio Final]]*10%</f>
        <v>2.5</v>
      </c>
      <c r="N205" s="7">
        <v>241.5</v>
      </c>
      <c r="O205" s="7">
        <v>18</v>
      </c>
      <c r="P205" s="7">
        <v>13.416666666666666</v>
      </c>
      <c r="Q205" s="8"/>
      <c r="R205" s="7">
        <v>8</v>
      </c>
      <c r="S205" s="7">
        <f>STOCK[[#This Row],[Peso (g)]]*STOCK[[#This Row],[Precio Envío Kilogramo (USD)]]/1000</f>
        <v>0</v>
      </c>
      <c r="T205" s="12">
        <f>STOCK[[#This Row],[Costo Unitario (USD)]]+STOCK[[#This Row],[Costo Envío (USD)]]+STOCK[[#This Row],[Comisión 10%]]</f>
        <v>15.916666666666666</v>
      </c>
      <c r="U205" s="7">
        <f>STOCK[[#This Row],[Costo total]]*1.5</f>
        <v>23.875</v>
      </c>
      <c r="V205" s="7">
        <v>25</v>
      </c>
      <c r="W205" s="7">
        <f>STOCK[[#This Row],[Precio Final]]-STOCK[[#This Row],[Costo total]]</f>
        <v>9.0833333333333339</v>
      </c>
      <c r="X205" s="7">
        <f>STOCK[[#This Row],[Ganancia Unitaria]]*STOCK[[#This Row],[Salidas]]</f>
        <v>18.166666666666668</v>
      </c>
      <c r="AA205" s="7">
        <f>STOCK[[#This Row],[Costo total]]*STOCK[[#This Row],[Entradas]]</f>
        <v>31.833333333333332</v>
      </c>
      <c r="AB205" s="7">
        <f>STOCK[[#This Row],[Stock Actual]]*STOCK[[#This Row],[Costo total]]</f>
        <v>0</v>
      </c>
    </row>
    <row r="206" spans="1:28" s="12" customFormat="1" ht="50" customHeight="1" x14ac:dyDescent="0.15">
      <c r="A206" s="12" t="s">
        <v>693</v>
      </c>
      <c r="B206" s="70"/>
      <c r="C206" s="12" t="s">
        <v>4</v>
      </c>
      <c r="D206" s="12" t="s">
        <v>211</v>
      </c>
      <c r="E206" s="12" t="s">
        <v>273</v>
      </c>
      <c r="F206" s="12" t="s">
        <v>243</v>
      </c>
      <c r="G206" s="12" t="s">
        <v>69</v>
      </c>
      <c r="H206" s="12">
        <f>STOCK[[#This Row],[Precio Final]]</f>
        <v>25</v>
      </c>
      <c r="I206" s="12">
        <f>STOCK[[#This Row],[Precio Venta Ideal (x1.5)]]</f>
        <v>23.875</v>
      </c>
      <c r="J206" s="87">
        <v>4</v>
      </c>
      <c r="K206" s="87">
        <f>SUMIFS(VENTAS[Cantidad],VENTAS[Código del producto Vendido],STOCK[[#This Row],[Code]])</f>
        <v>4</v>
      </c>
      <c r="L206" s="87">
        <f>STOCK[[#This Row],[Entradas]]-STOCK[[#This Row],[Salidas]]</f>
        <v>0</v>
      </c>
      <c r="M206" s="12">
        <f>STOCK[[#This Row],[Precio Final]]*10%</f>
        <v>2.5</v>
      </c>
      <c r="N206" s="12">
        <v>241.5</v>
      </c>
      <c r="O206" s="12">
        <v>18</v>
      </c>
      <c r="P206" s="12">
        <v>13.416666666666666</v>
      </c>
      <c r="Q206" s="87"/>
      <c r="R206" s="12">
        <v>8</v>
      </c>
      <c r="S206" s="12">
        <f>STOCK[[#This Row],[Peso (g)]]*STOCK[[#This Row],[Precio Envío Kilogramo (USD)]]/1000</f>
        <v>0</v>
      </c>
      <c r="T206" s="12">
        <f>STOCK[[#This Row],[Costo Unitario (USD)]]+STOCK[[#This Row],[Costo Envío (USD)]]+STOCK[[#This Row],[Comisión 10%]]</f>
        <v>15.916666666666666</v>
      </c>
      <c r="U206" s="12">
        <f>STOCK[[#This Row],[Costo total]]*1.5</f>
        <v>23.875</v>
      </c>
      <c r="V206" s="12">
        <v>25</v>
      </c>
      <c r="W206" s="12">
        <f>STOCK[[#This Row],[Precio Final]]-STOCK[[#This Row],[Costo total]]</f>
        <v>9.0833333333333339</v>
      </c>
      <c r="X206" s="12">
        <f>STOCK[[#This Row],[Ganancia Unitaria]]*STOCK[[#This Row],[Salidas]]</f>
        <v>36.333333333333336</v>
      </c>
      <c r="AA206" s="12">
        <f>STOCK[[#This Row],[Costo total]]*STOCK[[#This Row],[Entradas]]</f>
        <v>63.666666666666664</v>
      </c>
      <c r="AB206" s="12">
        <f>STOCK[[#This Row],[Stock Actual]]*STOCK[[#This Row],[Costo total]]</f>
        <v>0</v>
      </c>
    </row>
    <row r="207" spans="1:28" s="7" customFormat="1" ht="50" customHeight="1" x14ac:dyDescent="0.15">
      <c r="A207" s="7" t="s">
        <v>45</v>
      </c>
      <c r="B207" s="70"/>
      <c r="C207" s="7" t="s">
        <v>4</v>
      </c>
      <c r="D207" s="7" t="s">
        <v>211</v>
      </c>
      <c r="E207" s="7" t="s">
        <v>273</v>
      </c>
      <c r="F207" s="7" t="s">
        <v>244</v>
      </c>
      <c r="G207" s="7" t="s">
        <v>69</v>
      </c>
      <c r="H207" s="7">
        <f>STOCK[[#This Row],[Precio Final]]</f>
        <v>25</v>
      </c>
      <c r="I207" s="7">
        <f>STOCK[[#This Row],[Precio Venta Ideal (x1.5)]]</f>
        <v>23.875</v>
      </c>
      <c r="J207" s="8">
        <v>2</v>
      </c>
      <c r="K207" s="8">
        <f>SUMIFS(VENTAS[Cantidad],VENTAS[Código del producto Vendido],STOCK[[#This Row],[Code]])</f>
        <v>2</v>
      </c>
      <c r="L207" s="8">
        <f>STOCK[[#This Row],[Entradas]]-STOCK[[#This Row],[Salidas]]</f>
        <v>0</v>
      </c>
      <c r="M207" s="7">
        <f>STOCK[[#This Row],[Precio Final]]*10%</f>
        <v>2.5</v>
      </c>
      <c r="N207" s="7">
        <v>241.5</v>
      </c>
      <c r="O207" s="7">
        <v>18</v>
      </c>
      <c r="P207" s="7">
        <v>13.416666666666666</v>
      </c>
      <c r="Q207" s="8"/>
      <c r="R207" s="7">
        <v>8</v>
      </c>
      <c r="S207" s="7">
        <f>STOCK[[#This Row],[Peso (g)]]*STOCK[[#This Row],[Precio Envío Kilogramo (USD)]]/1000</f>
        <v>0</v>
      </c>
      <c r="T207" s="12">
        <f>STOCK[[#This Row],[Costo Unitario (USD)]]+STOCK[[#This Row],[Costo Envío (USD)]]+STOCK[[#This Row],[Comisión 10%]]</f>
        <v>15.916666666666666</v>
      </c>
      <c r="U207" s="7">
        <f>STOCK[[#This Row],[Costo total]]*1.5</f>
        <v>23.875</v>
      </c>
      <c r="V207" s="7">
        <v>25</v>
      </c>
      <c r="W207" s="7">
        <f>STOCK[[#This Row],[Precio Final]]-STOCK[[#This Row],[Costo total]]</f>
        <v>9.0833333333333339</v>
      </c>
      <c r="X207" s="7">
        <f>STOCK[[#This Row],[Ganancia Unitaria]]*STOCK[[#This Row],[Salidas]]</f>
        <v>18.166666666666668</v>
      </c>
      <c r="AA207" s="7">
        <f>STOCK[[#This Row],[Costo total]]*STOCK[[#This Row],[Entradas]]</f>
        <v>31.833333333333332</v>
      </c>
      <c r="AB207" s="7">
        <f>STOCK[[#This Row],[Stock Actual]]*STOCK[[#This Row],[Costo total]]</f>
        <v>0</v>
      </c>
    </row>
    <row r="208" spans="1:28" s="12" customFormat="1" ht="50" customHeight="1" x14ac:dyDescent="0.15">
      <c r="A208" s="12" t="s">
        <v>694</v>
      </c>
      <c r="B208" s="70"/>
      <c r="C208" s="12" t="s">
        <v>4</v>
      </c>
      <c r="D208" s="12" t="s">
        <v>211</v>
      </c>
      <c r="E208" s="12" t="s">
        <v>349</v>
      </c>
      <c r="F208" s="12" t="s">
        <v>244</v>
      </c>
      <c r="G208" s="12" t="s">
        <v>69</v>
      </c>
      <c r="H208" s="12">
        <f>STOCK[[#This Row],[Precio Final]]</f>
        <v>28</v>
      </c>
      <c r="I208" s="12">
        <f>STOCK[[#This Row],[Precio Venta Ideal (x1.5)]]</f>
        <v>33.891666666666666</v>
      </c>
      <c r="J208" s="87">
        <v>4</v>
      </c>
      <c r="K208" s="87">
        <f>SUMIFS(VENTAS[Cantidad],VENTAS[Código del producto Vendido],STOCK[[#This Row],[Code]])</f>
        <v>4</v>
      </c>
      <c r="L208" s="87">
        <f>STOCK[[#This Row],[Entradas]]-STOCK[[#This Row],[Salidas]]</f>
        <v>0</v>
      </c>
      <c r="M208" s="12">
        <f>STOCK[[#This Row],[Precio Final]]*10%</f>
        <v>2.8000000000000003</v>
      </c>
      <c r="N208" s="12">
        <v>249.2</v>
      </c>
      <c r="O208" s="12">
        <v>18</v>
      </c>
      <c r="P208" s="12">
        <v>13.844444444444443</v>
      </c>
      <c r="Q208" s="87">
        <v>340</v>
      </c>
      <c r="R208" s="12">
        <v>17.5</v>
      </c>
      <c r="S208" s="12">
        <f>STOCK[[#This Row],[Peso (g)]]*STOCK[[#This Row],[Precio Envío Kilogramo (USD)]]/1000</f>
        <v>5.95</v>
      </c>
      <c r="T208" s="12">
        <f>STOCK[[#This Row],[Costo Unitario (USD)]]+STOCK[[#This Row],[Costo Envío (USD)]]+STOCK[[#This Row],[Comisión 10%]]</f>
        <v>22.594444444444445</v>
      </c>
      <c r="U208" s="12">
        <f>STOCK[[#This Row],[Costo total]]*1.5</f>
        <v>33.891666666666666</v>
      </c>
      <c r="V208" s="12">
        <v>28</v>
      </c>
      <c r="W208" s="12">
        <f>STOCK[[#This Row],[Precio Final]]-STOCK[[#This Row],[Costo total]]</f>
        <v>5.405555555555555</v>
      </c>
      <c r="X208" s="12">
        <f>STOCK[[#This Row],[Ganancia Unitaria]]*STOCK[[#This Row],[Salidas]]</f>
        <v>21.62222222222222</v>
      </c>
      <c r="AA208" s="12">
        <f>STOCK[[#This Row],[Costo total]]*STOCK[[#This Row],[Entradas]]</f>
        <v>90.37777777777778</v>
      </c>
      <c r="AB208" s="12">
        <f>STOCK[[#This Row],[Stock Actual]]*STOCK[[#This Row],[Costo total]]</f>
        <v>0</v>
      </c>
    </row>
    <row r="209" spans="1:28" s="7" customFormat="1" ht="50" customHeight="1" x14ac:dyDescent="0.15">
      <c r="A209" s="7" t="s">
        <v>695</v>
      </c>
      <c r="B209" s="70"/>
      <c r="C209" s="7" t="s">
        <v>4</v>
      </c>
      <c r="D209" s="7" t="s">
        <v>211</v>
      </c>
      <c r="E209" s="7" t="s">
        <v>349</v>
      </c>
      <c r="F209" s="7" t="s">
        <v>243</v>
      </c>
      <c r="G209" s="7" t="s">
        <v>69</v>
      </c>
      <c r="H209" s="7">
        <f>STOCK[[#This Row],[Precio Final]]</f>
        <v>25</v>
      </c>
      <c r="I209" s="7">
        <f>STOCK[[#This Row],[Precio Venta Ideal (x1.5)]]</f>
        <v>33.441666666666663</v>
      </c>
      <c r="J209" s="8">
        <v>4</v>
      </c>
      <c r="K209" s="8">
        <f>SUMIFS(VENTAS[Cantidad],VENTAS[Código del producto Vendido],STOCK[[#This Row],[Code]])</f>
        <v>4</v>
      </c>
      <c r="L209" s="8">
        <f>STOCK[[#This Row],[Entradas]]-STOCK[[#This Row],[Salidas]]</f>
        <v>0</v>
      </c>
      <c r="M209" s="7">
        <f>STOCK[[#This Row],[Precio Final]]*10%</f>
        <v>2.5</v>
      </c>
      <c r="N209" s="7">
        <v>249.2</v>
      </c>
      <c r="O209" s="7">
        <v>18</v>
      </c>
      <c r="P209" s="7">
        <v>13.844444444444443</v>
      </c>
      <c r="Q209" s="8">
        <v>340</v>
      </c>
      <c r="R209" s="7">
        <v>17.5</v>
      </c>
      <c r="S209" s="7">
        <f>STOCK[[#This Row],[Peso (g)]]*STOCK[[#This Row],[Precio Envío Kilogramo (USD)]]/1000</f>
        <v>5.95</v>
      </c>
      <c r="T209" s="12">
        <f>STOCK[[#This Row],[Costo Unitario (USD)]]+STOCK[[#This Row],[Costo Envío (USD)]]+STOCK[[#This Row],[Comisión 10%]]</f>
        <v>22.294444444444444</v>
      </c>
      <c r="U209" s="7">
        <f>STOCK[[#This Row],[Costo total]]*1.5</f>
        <v>33.441666666666663</v>
      </c>
      <c r="V209" s="7">
        <v>25</v>
      </c>
      <c r="W209" s="7">
        <f>STOCK[[#This Row],[Precio Final]]-STOCK[[#This Row],[Costo total]]</f>
        <v>2.7055555555555557</v>
      </c>
      <c r="X209" s="7">
        <f>STOCK[[#This Row],[Ganancia Unitaria]]*STOCK[[#This Row],[Salidas]]</f>
        <v>10.822222222222223</v>
      </c>
      <c r="AA209" s="7">
        <f>STOCK[[#This Row],[Costo total]]*STOCK[[#This Row],[Entradas]]</f>
        <v>89.177777777777777</v>
      </c>
      <c r="AB209" s="7">
        <f>STOCK[[#This Row],[Stock Actual]]*STOCK[[#This Row],[Costo total]]</f>
        <v>0</v>
      </c>
    </row>
    <row r="210" spans="1:28" s="12" customFormat="1" ht="50" customHeight="1" x14ac:dyDescent="0.15">
      <c r="A210" s="12" t="s">
        <v>696</v>
      </c>
      <c r="B210" s="70"/>
      <c r="C210" s="12" t="s">
        <v>4</v>
      </c>
      <c r="D210" s="12" t="s">
        <v>211</v>
      </c>
      <c r="E210" s="12" t="s">
        <v>485</v>
      </c>
      <c r="F210" s="12" t="s">
        <v>241</v>
      </c>
      <c r="G210" s="12" t="s">
        <v>69</v>
      </c>
      <c r="H210" s="12">
        <f>STOCK[[#This Row],[Precio Final]]</f>
        <v>25</v>
      </c>
      <c r="I210" s="12">
        <f>STOCK[[#This Row],[Precio Venta Ideal (x1.5)]]</f>
        <v>28.716666666666661</v>
      </c>
      <c r="J210" s="87">
        <v>1</v>
      </c>
      <c r="K210" s="87">
        <f>SUMIFS(VENTAS[Cantidad],VENTAS[Código del producto Vendido],STOCK[[#This Row],[Code]])</f>
        <v>1</v>
      </c>
      <c r="L210" s="87">
        <f>STOCK[[#This Row],[Entradas]]-STOCK[[#This Row],[Salidas]]</f>
        <v>0</v>
      </c>
      <c r="M210" s="12">
        <f>STOCK[[#This Row],[Precio Final]]*10%</f>
        <v>2.5</v>
      </c>
      <c r="N210" s="12">
        <v>249.2</v>
      </c>
      <c r="O210" s="12">
        <v>18</v>
      </c>
      <c r="P210" s="12">
        <v>13.844444444444443</v>
      </c>
      <c r="Q210" s="87">
        <v>350</v>
      </c>
      <c r="R210" s="12">
        <v>8</v>
      </c>
      <c r="S210" s="12">
        <f>STOCK[[#This Row],[Peso (g)]]*STOCK[[#This Row],[Precio Envío Kilogramo (USD)]]/1000</f>
        <v>2.8</v>
      </c>
      <c r="T210" s="12">
        <f>STOCK[[#This Row],[Costo Unitario (USD)]]+STOCK[[#This Row],[Costo Envío (USD)]]+STOCK[[#This Row],[Comisión 10%]]</f>
        <v>19.144444444444442</v>
      </c>
      <c r="U210" s="12">
        <f>STOCK[[#This Row],[Costo total]]*1.5</f>
        <v>28.716666666666661</v>
      </c>
      <c r="V210" s="12">
        <v>25</v>
      </c>
      <c r="W210" s="12">
        <f>STOCK[[#This Row],[Precio Final]]-STOCK[[#This Row],[Costo total]]</f>
        <v>5.8555555555555578</v>
      </c>
      <c r="X210" s="12">
        <f>STOCK[[#This Row],[Ganancia Unitaria]]*STOCK[[#This Row],[Salidas]]</f>
        <v>5.8555555555555578</v>
      </c>
      <c r="AA210" s="12">
        <f>STOCK[[#This Row],[Costo total]]*STOCK[[#This Row],[Entradas]]</f>
        <v>19.144444444444442</v>
      </c>
      <c r="AB210" s="12">
        <f>STOCK[[#This Row],[Stock Actual]]*STOCK[[#This Row],[Costo total]]</f>
        <v>0</v>
      </c>
    </row>
    <row r="211" spans="1:28" s="7" customFormat="1" ht="50" customHeight="1" x14ac:dyDescent="0.15">
      <c r="A211" s="7" t="s">
        <v>697</v>
      </c>
      <c r="B211" s="70"/>
      <c r="C211" s="7" t="s">
        <v>4</v>
      </c>
      <c r="D211" s="7" t="s">
        <v>88</v>
      </c>
      <c r="E211" s="7" t="s">
        <v>486</v>
      </c>
      <c r="F211" s="7" t="s">
        <v>1548</v>
      </c>
      <c r="G211" s="7" t="s">
        <v>69</v>
      </c>
      <c r="H211" s="7">
        <f>STOCK[[#This Row],[Precio Final]]</f>
        <v>15</v>
      </c>
      <c r="I211" s="7">
        <f>STOCK[[#This Row],[Precio Venta Ideal (x1.5)]]</f>
        <v>16.574999999999999</v>
      </c>
      <c r="J211" s="8">
        <v>2</v>
      </c>
      <c r="K211" s="8">
        <f>SUMIFS(VENTAS[Cantidad],VENTAS[Código del producto Vendido],STOCK[[#This Row],[Code]])</f>
        <v>2</v>
      </c>
      <c r="L211" s="8">
        <f>STOCK[[#This Row],[Entradas]]-STOCK[[#This Row],[Salidas]]</f>
        <v>0</v>
      </c>
      <c r="M211" s="7">
        <f>STOCK[[#This Row],[Precio Final]]*10%</f>
        <v>1.5</v>
      </c>
      <c r="N211" s="7">
        <v>143.1</v>
      </c>
      <c r="O211" s="7">
        <v>18</v>
      </c>
      <c r="P211" s="7">
        <v>7.9499999999999993</v>
      </c>
      <c r="Q211" s="8">
        <v>200</v>
      </c>
      <c r="R211" s="7">
        <v>8</v>
      </c>
      <c r="S211" s="7">
        <f>STOCK[[#This Row],[Peso (g)]]*STOCK[[#This Row],[Precio Envío Kilogramo (USD)]]/1000</f>
        <v>1.6</v>
      </c>
      <c r="T211" s="12">
        <f>STOCK[[#This Row],[Costo Unitario (USD)]]+STOCK[[#This Row],[Costo Envío (USD)]]+STOCK[[#This Row],[Comisión 10%]]</f>
        <v>11.049999999999999</v>
      </c>
      <c r="U211" s="7">
        <f>STOCK[[#This Row],[Costo total]]*1.5</f>
        <v>16.574999999999999</v>
      </c>
      <c r="V211" s="7">
        <v>15</v>
      </c>
      <c r="W211" s="7">
        <f>STOCK[[#This Row],[Precio Final]]-STOCK[[#This Row],[Costo total]]</f>
        <v>3.9500000000000011</v>
      </c>
      <c r="X211" s="7">
        <f>STOCK[[#This Row],[Ganancia Unitaria]]*STOCK[[#This Row],[Salidas]]</f>
        <v>7.9000000000000021</v>
      </c>
      <c r="AA211" s="7">
        <f>STOCK[[#This Row],[Costo total]]*STOCK[[#This Row],[Entradas]]</f>
        <v>22.099999999999998</v>
      </c>
      <c r="AB211" s="7">
        <f>STOCK[[#This Row],[Stock Actual]]*STOCK[[#This Row],[Costo total]]</f>
        <v>0</v>
      </c>
    </row>
    <row r="212" spans="1:28" s="12" customFormat="1" ht="50" customHeight="1" x14ac:dyDescent="0.15">
      <c r="A212" s="12" t="s">
        <v>195</v>
      </c>
      <c r="B212" s="70"/>
      <c r="C212" s="12" t="s">
        <v>4</v>
      </c>
      <c r="D212" s="12" t="s">
        <v>211</v>
      </c>
      <c r="E212" s="12" t="s">
        <v>75</v>
      </c>
      <c r="F212" s="12" t="s">
        <v>243</v>
      </c>
      <c r="G212" s="12" t="s">
        <v>69</v>
      </c>
      <c r="H212" s="12">
        <f>STOCK[[#This Row],[Precio Final]]</f>
        <v>22</v>
      </c>
      <c r="I212" s="12">
        <f>STOCK[[#This Row],[Precio Venta Ideal (x1.5)]]</f>
        <v>20.103333333333332</v>
      </c>
      <c r="J212" s="87">
        <v>1</v>
      </c>
      <c r="K212" s="87">
        <f>SUMIFS(VENTAS[Cantidad],VENTAS[Código del producto Vendido],STOCK[[#This Row],[Code]])</f>
        <v>1</v>
      </c>
      <c r="L212" s="87">
        <f>STOCK[[#This Row],[Entradas]]-STOCK[[#This Row],[Salidas]]</f>
        <v>0</v>
      </c>
      <c r="M212" s="12">
        <f>STOCK[[#This Row],[Precio Final]]*10%</f>
        <v>2.2000000000000002</v>
      </c>
      <c r="N212" s="12">
        <v>201.64</v>
      </c>
      <c r="O212" s="12">
        <v>18</v>
      </c>
      <c r="P212" s="12">
        <v>11.202222222222222</v>
      </c>
      <c r="Q212" s="87"/>
      <c r="S212" s="12">
        <f>STOCK[[#This Row],[Peso (g)]]*STOCK[[#This Row],[Precio Envío Kilogramo (USD)]]/1000</f>
        <v>0</v>
      </c>
      <c r="T212" s="12">
        <f>STOCK[[#This Row],[Costo Unitario (USD)]]+STOCK[[#This Row],[Costo Envío (USD)]]+STOCK[[#This Row],[Comisión 10%]]</f>
        <v>13.402222222222221</v>
      </c>
      <c r="U212" s="12">
        <f>STOCK[[#This Row],[Costo total]]*1.5</f>
        <v>20.103333333333332</v>
      </c>
      <c r="V212" s="12">
        <v>22</v>
      </c>
      <c r="W212" s="12">
        <f>STOCK[[#This Row],[Precio Final]]-STOCK[[#This Row],[Costo total]]</f>
        <v>8.5977777777777789</v>
      </c>
      <c r="X212" s="12">
        <f>STOCK[[#This Row],[Ganancia Unitaria]]*STOCK[[#This Row],[Salidas]]</f>
        <v>8.5977777777777789</v>
      </c>
      <c r="AA212" s="12">
        <f>STOCK[[#This Row],[Costo total]]*STOCK[[#This Row],[Entradas]]</f>
        <v>13.402222222222221</v>
      </c>
      <c r="AB212" s="12">
        <f>STOCK[[#This Row],[Stock Actual]]*STOCK[[#This Row],[Costo total]]</f>
        <v>0</v>
      </c>
    </row>
    <row r="213" spans="1:28" s="7" customFormat="1" ht="50" customHeight="1" x14ac:dyDescent="0.15">
      <c r="A213" s="7" t="s">
        <v>196</v>
      </c>
      <c r="B213" s="70"/>
      <c r="C213" s="7" t="s">
        <v>4</v>
      </c>
      <c r="D213" s="7" t="s">
        <v>211</v>
      </c>
      <c r="E213" s="7" t="s">
        <v>76</v>
      </c>
      <c r="F213" s="7" t="s">
        <v>243</v>
      </c>
      <c r="G213" s="7" t="s">
        <v>69</v>
      </c>
      <c r="H213" s="7">
        <f>STOCK[[#This Row],[Precio Final]]</f>
        <v>22</v>
      </c>
      <c r="I213" s="7">
        <f>STOCK[[#This Row],[Precio Venta Ideal (x1.5)]]</f>
        <v>20.404166666666669</v>
      </c>
      <c r="J213" s="8">
        <v>1</v>
      </c>
      <c r="K213" s="8">
        <f>SUMIFS(VENTAS[Cantidad],VENTAS[Código del producto Vendido],STOCK[[#This Row],[Code]])</f>
        <v>1</v>
      </c>
      <c r="L213" s="8">
        <f>STOCK[[#This Row],[Entradas]]-STOCK[[#This Row],[Salidas]]</f>
        <v>0</v>
      </c>
      <c r="M213" s="7">
        <f>STOCK[[#This Row],[Precio Final]]*10%</f>
        <v>2.2000000000000002</v>
      </c>
      <c r="N213" s="7">
        <v>205.25</v>
      </c>
      <c r="O213" s="7">
        <v>18</v>
      </c>
      <c r="P213" s="7">
        <v>11.402777777777779</v>
      </c>
      <c r="Q213" s="8"/>
      <c r="S213" s="7">
        <f>STOCK[[#This Row],[Peso (g)]]*STOCK[[#This Row],[Precio Envío Kilogramo (USD)]]/1000</f>
        <v>0</v>
      </c>
      <c r="T213" s="12">
        <f>STOCK[[#This Row],[Costo Unitario (USD)]]+STOCK[[#This Row],[Costo Envío (USD)]]+STOCK[[#This Row],[Comisión 10%]]</f>
        <v>13.602777777777778</v>
      </c>
      <c r="U213" s="7">
        <f>STOCK[[#This Row],[Costo total]]*1.5</f>
        <v>20.404166666666669</v>
      </c>
      <c r="V213" s="7">
        <v>22</v>
      </c>
      <c r="W213" s="7">
        <f>STOCK[[#This Row],[Precio Final]]-STOCK[[#This Row],[Costo total]]</f>
        <v>8.3972222222222221</v>
      </c>
      <c r="X213" s="7">
        <f>STOCK[[#This Row],[Ganancia Unitaria]]*STOCK[[#This Row],[Salidas]]</f>
        <v>8.3972222222222221</v>
      </c>
      <c r="AA213" s="7">
        <f>STOCK[[#This Row],[Costo total]]*STOCK[[#This Row],[Entradas]]</f>
        <v>13.602777777777778</v>
      </c>
      <c r="AB213" s="7">
        <f>STOCK[[#This Row],[Stock Actual]]*STOCK[[#This Row],[Costo total]]</f>
        <v>0</v>
      </c>
    </row>
    <row r="214" spans="1:28" s="12" customFormat="1" ht="50" customHeight="1" x14ac:dyDescent="0.15">
      <c r="A214" s="12" t="s">
        <v>698</v>
      </c>
      <c r="B214" s="70"/>
      <c r="C214" s="12" t="s">
        <v>4</v>
      </c>
      <c r="D214" s="12" t="s">
        <v>26</v>
      </c>
      <c r="E214" s="12" t="s">
        <v>380</v>
      </c>
      <c r="F214" s="12" t="s">
        <v>238</v>
      </c>
      <c r="G214" s="12" t="s">
        <v>69</v>
      </c>
      <c r="H214" s="12">
        <f>STOCK[[#This Row],[Precio Final]]</f>
        <v>25</v>
      </c>
      <c r="I214" s="12">
        <f>STOCK[[#This Row],[Precio Venta Ideal (x1.5)]]</f>
        <v>20.54</v>
      </c>
      <c r="J214" s="87">
        <v>1</v>
      </c>
      <c r="K214" s="87">
        <f>SUMIFS(VENTAS[Cantidad],VENTAS[Código del producto Vendido],STOCK[[#This Row],[Code]])</f>
        <v>1</v>
      </c>
      <c r="L214" s="87">
        <f>STOCK[[#This Row],[Entradas]]-STOCK[[#This Row],[Salidas]]</f>
        <v>0</v>
      </c>
      <c r="M214" s="12">
        <f>STOCK[[#This Row],[Precio Final]]*10%</f>
        <v>2.5</v>
      </c>
      <c r="N214" s="12">
        <v>159</v>
      </c>
      <c r="O214" s="12">
        <v>18</v>
      </c>
      <c r="P214" s="12">
        <v>8.8333333333333339</v>
      </c>
      <c r="Q214" s="87">
        <v>295</v>
      </c>
      <c r="R214" s="12">
        <v>8</v>
      </c>
      <c r="S214" s="12">
        <f>STOCK[[#This Row],[Peso (g)]]*STOCK[[#This Row],[Precio Envío Kilogramo (USD)]]/1000</f>
        <v>2.36</v>
      </c>
      <c r="T214" s="12">
        <f>STOCK[[#This Row],[Costo Unitario (USD)]]+STOCK[[#This Row],[Costo Envío (USD)]]+STOCK[[#This Row],[Comisión 10%]]</f>
        <v>13.693333333333333</v>
      </c>
      <c r="U214" s="12">
        <f>STOCK[[#This Row],[Costo total]]*1.5</f>
        <v>20.54</v>
      </c>
      <c r="V214" s="12">
        <v>25</v>
      </c>
      <c r="W214" s="12">
        <f>STOCK[[#This Row],[Precio Final]]-STOCK[[#This Row],[Costo total]]</f>
        <v>11.306666666666667</v>
      </c>
      <c r="X214" s="12">
        <f>STOCK[[#This Row],[Ganancia Unitaria]]*STOCK[[#This Row],[Salidas]]</f>
        <v>11.306666666666667</v>
      </c>
      <c r="AA214" s="12">
        <f>STOCK[[#This Row],[Costo total]]*STOCK[[#This Row],[Entradas]]</f>
        <v>13.693333333333333</v>
      </c>
      <c r="AB214" s="12">
        <f>STOCK[[#This Row],[Stock Actual]]*STOCK[[#This Row],[Costo total]]</f>
        <v>0</v>
      </c>
    </row>
    <row r="215" spans="1:28" s="7" customFormat="1" ht="50" customHeight="1" x14ac:dyDescent="0.15">
      <c r="A215" s="7" t="s">
        <v>699</v>
      </c>
      <c r="B215" s="70"/>
      <c r="C215" s="7" t="s">
        <v>4</v>
      </c>
      <c r="D215" s="7" t="s">
        <v>26</v>
      </c>
      <c r="E215" s="7" t="s">
        <v>1597</v>
      </c>
      <c r="F215" s="7" t="s">
        <v>238</v>
      </c>
      <c r="G215" s="7" t="s">
        <v>69</v>
      </c>
      <c r="H215" s="7">
        <f>STOCK[[#This Row],[Precio Final]]</f>
        <v>25</v>
      </c>
      <c r="I215" s="7">
        <f>STOCK[[#This Row],[Precio Venta Ideal (x1.5)]]</f>
        <v>28.482500000000002</v>
      </c>
      <c r="J215" s="8">
        <v>1</v>
      </c>
      <c r="K215" s="8">
        <f>SUMIFS(VENTAS[Cantidad],VENTAS[Código del producto Vendido],STOCK[[#This Row],[Code]])</f>
        <v>0</v>
      </c>
      <c r="L215" s="8">
        <f>STOCK[[#This Row],[Entradas]]-STOCK[[#This Row],[Salidas]]</f>
        <v>1</v>
      </c>
      <c r="M215" s="7">
        <f>STOCK[[#This Row],[Precio Final]]*10%</f>
        <v>2.5</v>
      </c>
      <c r="N215" s="7">
        <v>249.99</v>
      </c>
      <c r="O215" s="7">
        <v>18</v>
      </c>
      <c r="P215" s="7">
        <v>13.888333333333334</v>
      </c>
      <c r="Q215" s="8">
        <v>325</v>
      </c>
      <c r="R215" s="7">
        <v>8</v>
      </c>
      <c r="S215" s="7">
        <f>STOCK[[#This Row],[Peso (g)]]*STOCK[[#This Row],[Precio Envío Kilogramo (USD)]]/1000</f>
        <v>2.6</v>
      </c>
      <c r="T215" s="12">
        <f>STOCK[[#This Row],[Costo Unitario (USD)]]+STOCK[[#This Row],[Costo Envío (USD)]]+STOCK[[#This Row],[Comisión 10%]]</f>
        <v>18.988333333333333</v>
      </c>
      <c r="U215" s="7">
        <f>STOCK[[#This Row],[Costo total]]*1.5</f>
        <v>28.482500000000002</v>
      </c>
      <c r="V215" s="7">
        <v>25</v>
      </c>
      <c r="W215" s="7">
        <f>STOCK[[#This Row],[Precio Final]]-STOCK[[#This Row],[Costo total]]</f>
        <v>6.0116666666666667</v>
      </c>
      <c r="X215" s="7">
        <f>STOCK[[#This Row],[Ganancia Unitaria]]*STOCK[[#This Row],[Salidas]]</f>
        <v>0</v>
      </c>
      <c r="AA215" s="7">
        <f>STOCK[[#This Row],[Costo total]]*STOCK[[#This Row],[Entradas]]</f>
        <v>18.988333333333333</v>
      </c>
      <c r="AB215" s="7">
        <f>STOCK[[#This Row],[Stock Actual]]*STOCK[[#This Row],[Costo total]]</f>
        <v>18.988333333333333</v>
      </c>
    </row>
    <row r="216" spans="1:28" s="12" customFormat="1" ht="50" customHeight="1" x14ac:dyDescent="0.15">
      <c r="A216" s="12" t="s">
        <v>700</v>
      </c>
      <c r="B216" s="70"/>
      <c r="C216" s="12" t="s">
        <v>4</v>
      </c>
      <c r="D216" s="12" t="s">
        <v>26</v>
      </c>
      <c r="E216" s="12" t="s">
        <v>1597</v>
      </c>
      <c r="F216" s="12" t="s">
        <v>243</v>
      </c>
      <c r="G216" s="12" t="s">
        <v>69</v>
      </c>
      <c r="H216" s="12">
        <f>STOCK[[#This Row],[Precio Final]]</f>
        <v>25</v>
      </c>
      <c r="I216" s="12">
        <f>STOCK[[#This Row],[Precio Venta Ideal (x1.5)]]</f>
        <v>28.482500000000002</v>
      </c>
      <c r="J216" s="87">
        <v>1</v>
      </c>
      <c r="K216" s="87">
        <f>SUMIFS(VENTAS[Cantidad],VENTAS[Código del producto Vendido],STOCK[[#This Row],[Code]])</f>
        <v>0</v>
      </c>
      <c r="L216" s="87">
        <f>STOCK[[#This Row],[Entradas]]-STOCK[[#This Row],[Salidas]]</f>
        <v>1</v>
      </c>
      <c r="M216" s="12">
        <f>STOCK[[#This Row],[Precio Final]]*10%</f>
        <v>2.5</v>
      </c>
      <c r="N216" s="12">
        <v>249.99</v>
      </c>
      <c r="O216" s="12">
        <v>18</v>
      </c>
      <c r="P216" s="12">
        <v>13.888333333333334</v>
      </c>
      <c r="Q216" s="87">
        <v>325</v>
      </c>
      <c r="R216" s="12">
        <v>8</v>
      </c>
      <c r="S216" s="12">
        <f>STOCK[[#This Row],[Peso (g)]]*STOCK[[#This Row],[Precio Envío Kilogramo (USD)]]/1000</f>
        <v>2.6</v>
      </c>
      <c r="T216" s="12">
        <f>STOCK[[#This Row],[Costo Unitario (USD)]]+STOCK[[#This Row],[Costo Envío (USD)]]+STOCK[[#This Row],[Comisión 10%]]</f>
        <v>18.988333333333333</v>
      </c>
      <c r="U216" s="12">
        <f>STOCK[[#This Row],[Costo total]]*1.5</f>
        <v>28.482500000000002</v>
      </c>
      <c r="V216" s="12">
        <v>25</v>
      </c>
      <c r="W216" s="12">
        <f>STOCK[[#This Row],[Precio Final]]-STOCK[[#This Row],[Costo total]]</f>
        <v>6.0116666666666667</v>
      </c>
      <c r="X216" s="12">
        <f>STOCK[[#This Row],[Ganancia Unitaria]]*STOCK[[#This Row],[Salidas]]</f>
        <v>0</v>
      </c>
      <c r="AA216" s="12">
        <f>STOCK[[#This Row],[Costo total]]*STOCK[[#This Row],[Entradas]]</f>
        <v>18.988333333333333</v>
      </c>
      <c r="AB216" s="12">
        <f>STOCK[[#This Row],[Stock Actual]]*STOCK[[#This Row],[Costo total]]</f>
        <v>18.988333333333333</v>
      </c>
    </row>
    <row r="217" spans="1:28" s="7" customFormat="1" ht="50" customHeight="1" x14ac:dyDescent="0.15">
      <c r="A217" s="7" t="s">
        <v>701</v>
      </c>
      <c r="B217" s="70"/>
      <c r="C217" s="7" t="s">
        <v>4</v>
      </c>
      <c r="D217" s="7" t="s">
        <v>2614</v>
      </c>
      <c r="E217" s="7" t="s">
        <v>1598</v>
      </c>
      <c r="F217" s="7" t="s">
        <v>3051</v>
      </c>
      <c r="G217" s="7" t="s">
        <v>69</v>
      </c>
      <c r="H217" s="7">
        <f>STOCK[[#This Row],[Precio Final]]</f>
        <v>35</v>
      </c>
      <c r="I217" s="7">
        <f>STOCK[[#This Row],[Precio Venta Ideal (x1.5)]]</f>
        <v>30.590833333333332</v>
      </c>
      <c r="J217" s="8">
        <v>1</v>
      </c>
      <c r="K217" s="8">
        <f>SUMIFS(VENTAS[Cantidad],VENTAS[Código del producto Vendido],STOCK[[#This Row],[Code]])</f>
        <v>0</v>
      </c>
      <c r="L217" s="8">
        <f>STOCK[[#This Row],[Entradas]]-STOCK[[#This Row],[Salidas]]</f>
        <v>1</v>
      </c>
      <c r="M217" s="7">
        <f>STOCK[[#This Row],[Precio Final]]*10%</f>
        <v>3.5</v>
      </c>
      <c r="N217" s="7">
        <v>239.29</v>
      </c>
      <c r="O217" s="7">
        <v>18</v>
      </c>
      <c r="P217" s="7">
        <v>13.293888888888889</v>
      </c>
      <c r="Q217" s="8">
        <v>450</v>
      </c>
      <c r="R217" s="7">
        <v>8</v>
      </c>
      <c r="S217" s="7">
        <f>STOCK[[#This Row],[Peso (g)]]*STOCK[[#This Row],[Precio Envío Kilogramo (USD)]]/1000</f>
        <v>3.6</v>
      </c>
      <c r="T217" s="12">
        <f>STOCK[[#This Row],[Costo Unitario (USD)]]+STOCK[[#This Row],[Costo Envío (USD)]]+STOCK[[#This Row],[Comisión 10%]]</f>
        <v>20.393888888888888</v>
      </c>
      <c r="U217" s="7">
        <f>STOCK[[#This Row],[Costo total]]*1.5</f>
        <v>30.590833333333332</v>
      </c>
      <c r="V217" s="7">
        <v>35</v>
      </c>
      <c r="W217" s="7">
        <f>STOCK[[#This Row],[Precio Final]]-STOCK[[#This Row],[Costo total]]</f>
        <v>14.606111111111112</v>
      </c>
      <c r="X217" s="7">
        <f>STOCK[[#This Row],[Ganancia Unitaria]]*STOCK[[#This Row],[Salidas]]</f>
        <v>0</v>
      </c>
      <c r="AA217" s="7">
        <f>STOCK[[#This Row],[Costo total]]*STOCK[[#This Row],[Entradas]]</f>
        <v>20.393888888888888</v>
      </c>
      <c r="AB217" s="7">
        <f>STOCK[[#This Row],[Stock Actual]]*STOCK[[#This Row],[Costo total]]</f>
        <v>20.393888888888888</v>
      </c>
    </row>
    <row r="218" spans="1:28" s="12" customFormat="1" ht="50" customHeight="1" x14ac:dyDescent="0.15">
      <c r="A218" s="12" t="s">
        <v>702</v>
      </c>
      <c r="B218" s="70"/>
      <c r="C218" s="12" t="s">
        <v>4</v>
      </c>
      <c r="D218" s="12" t="s">
        <v>2612</v>
      </c>
      <c r="E218" s="12" t="s">
        <v>1598</v>
      </c>
      <c r="F218" s="12" t="s">
        <v>245</v>
      </c>
      <c r="G218" s="12" t="s">
        <v>69</v>
      </c>
      <c r="H218" s="12">
        <f>STOCK[[#This Row],[Precio Final]]</f>
        <v>35</v>
      </c>
      <c r="I218" s="12">
        <f>STOCK[[#This Row],[Precio Venta Ideal (x1.5)]]</f>
        <v>30.590833333333332</v>
      </c>
      <c r="J218" s="87">
        <v>1</v>
      </c>
      <c r="K218" s="87">
        <f>SUMIFS(VENTAS[Cantidad],VENTAS[Código del producto Vendido],STOCK[[#This Row],[Code]])</f>
        <v>0</v>
      </c>
      <c r="L218" s="87">
        <f>STOCK[[#This Row],[Entradas]]-STOCK[[#This Row],[Salidas]]</f>
        <v>1</v>
      </c>
      <c r="M218" s="12">
        <f>STOCK[[#This Row],[Precio Final]]*10%</f>
        <v>3.5</v>
      </c>
      <c r="N218" s="12">
        <v>239.29</v>
      </c>
      <c r="O218" s="12">
        <v>18</v>
      </c>
      <c r="P218" s="12">
        <v>13.293888888888889</v>
      </c>
      <c r="Q218" s="87">
        <v>450</v>
      </c>
      <c r="R218" s="12">
        <v>8</v>
      </c>
      <c r="S218" s="12">
        <f>STOCK[[#This Row],[Peso (g)]]*STOCK[[#This Row],[Precio Envío Kilogramo (USD)]]/1000</f>
        <v>3.6</v>
      </c>
      <c r="T218" s="12">
        <f>STOCK[[#This Row],[Costo Unitario (USD)]]+STOCK[[#This Row],[Costo Envío (USD)]]+STOCK[[#This Row],[Comisión 10%]]</f>
        <v>20.393888888888888</v>
      </c>
      <c r="U218" s="12">
        <f>STOCK[[#This Row],[Costo total]]*1.5</f>
        <v>30.590833333333332</v>
      </c>
      <c r="V218" s="12">
        <v>35</v>
      </c>
      <c r="W218" s="12">
        <f>STOCK[[#This Row],[Precio Final]]-STOCK[[#This Row],[Costo total]]</f>
        <v>14.606111111111112</v>
      </c>
      <c r="X218" s="12">
        <f>STOCK[[#This Row],[Ganancia Unitaria]]*STOCK[[#This Row],[Salidas]]</f>
        <v>0</v>
      </c>
      <c r="AA218" s="12">
        <f>STOCK[[#This Row],[Costo total]]*STOCK[[#This Row],[Entradas]]</f>
        <v>20.393888888888888</v>
      </c>
      <c r="AB218" s="12">
        <f>STOCK[[#This Row],[Stock Actual]]*STOCK[[#This Row],[Costo total]]</f>
        <v>20.393888888888888</v>
      </c>
    </row>
    <row r="219" spans="1:28" s="7" customFormat="1" ht="50" customHeight="1" x14ac:dyDescent="0.15">
      <c r="A219" s="7" t="s">
        <v>136</v>
      </c>
      <c r="B219" s="70"/>
      <c r="C219" s="7" t="s">
        <v>4</v>
      </c>
      <c r="D219" s="7" t="s">
        <v>26</v>
      </c>
      <c r="E219" s="7" t="s">
        <v>77</v>
      </c>
      <c r="G219" s="7" t="s">
        <v>69</v>
      </c>
      <c r="H219" s="7">
        <f>STOCK[[#This Row],[Precio Final]]</f>
        <v>25</v>
      </c>
      <c r="I219" s="7">
        <f>STOCK[[#This Row],[Precio Venta Ideal (x1.5)]]</f>
        <v>29.640833333333333</v>
      </c>
      <c r="J219" s="8">
        <v>1</v>
      </c>
      <c r="K219" s="8">
        <f>SUMIFS(VENTAS[Cantidad],VENTAS[Código del producto Vendido],STOCK[[#This Row],[Code]])</f>
        <v>1</v>
      </c>
      <c r="L219" s="8">
        <f>STOCK[[#This Row],[Entradas]]-STOCK[[#This Row],[Salidas]]</f>
        <v>0</v>
      </c>
      <c r="M219" s="7">
        <f>STOCK[[#This Row],[Precio Final]]*10%</f>
        <v>2.5</v>
      </c>
      <c r="N219" s="7">
        <v>267.49</v>
      </c>
      <c r="O219" s="7">
        <v>18</v>
      </c>
      <c r="P219" s="7">
        <v>14.860555555555557</v>
      </c>
      <c r="Q219" s="8">
        <v>300</v>
      </c>
      <c r="R219" s="7">
        <v>8</v>
      </c>
      <c r="S219" s="7">
        <f>STOCK[[#This Row],[Peso (g)]]*STOCK[[#This Row],[Precio Envío Kilogramo (USD)]]/1000</f>
        <v>2.4</v>
      </c>
      <c r="T219" s="12">
        <f>STOCK[[#This Row],[Costo Unitario (USD)]]+STOCK[[#This Row],[Costo Envío (USD)]]+STOCK[[#This Row],[Comisión 10%]]</f>
        <v>19.760555555555555</v>
      </c>
      <c r="U219" s="7">
        <f>STOCK[[#This Row],[Costo total]]*1.5</f>
        <v>29.640833333333333</v>
      </c>
      <c r="V219" s="7">
        <v>25</v>
      </c>
      <c r="W219" s="7">
        <f>STOCK[[#This Row],[Precio Final]]-STOCK[[#This Row],[Costo total]]</f>
        <v>5.2394444444444446</v>
      </c>
      <c r="X219" s="7">
        <f>STOCK[[#This Row],[Ganancia Unitaria]]*STOCK[[#This Row],[Salidas]]</f>
        <v>5.2394444444444446</v>
      </c>
      <c r="AA219" s="7">
        <f>STOCK[[#This Row],[Costo total]]*STOCK[[#This Row],[Entradas]]</f>
        <v>19.760555555555555</v>
      </c>
      <c r="AB219" s="7">
        <f>STOCK[[#This Row],[Stock Actual]]*STOCK[[#This Row],[Costo total]]</f>
        <v>0</v>
      </c>
    </row>
    <row r="220" spans="1:28" s="12" customFormat="1" ht="50" customHeight="1" x14ac:dyDescent="0.15">
      <c r="A220" s="12" t="s">
        <v>197</v>
      </c>
      <c r="B220" s="70"/>
      <c r="C220" s="12" t="s">
        <v>4</v>
      </c>
      <c r="D220" s="12" t="s">
        <v>211</v>
      </c>
      <c r="E220" s="12" t="s">
        <v>78</v>
      </c>
      <c r="F220" s="12" t="s">
        <v>244</v>
      </c>
      <c r="G220" s="12" t="s">
        <v>69</v>
      </c>
      <c r="H220" s="12">
        <f>STOCK[[#This Row],[Precio Final]]</f>
        <v>20</v>
      </c>
      <c r="I220" s="12">
        <f>STOCK[[#This Row],[Precio Venta Ideal (x1.5)]]</f>
        <v>19.501666666666665</v>
      </c>
      <c r="J220" s="87">
        <v>1</v>
      </c>
      <c r="K220" s="87">
        <f>SUMIFS(VENTAS[Cantidad],VENTAS[Código del producto Vendido],STOCK[[#This Row],[Code]])</f>
        <v>1</v>
      </c>
      <c r="L220" s="87">
        <f>STOCK[[#This Row],[Entradas]]-STOCK[[#This Row],[Salidas]]</f>
        <v>0</v>
      </c>
      <c r="M220" s="12">
        <f>STOCK[[#This Row],[Precio Final]]*10%</f>
        <v>2</v>
      </c>
      <c r="N220" s="12">
        <v>198.02</v>
      </c>
      <c r="O220" s="12">
        <v>18</v>
      </c>
      <c r="P220" s="12">
        <v>11.001111111111111</v>
      </c>
      <c r="Q220" s="87"/>
      <c r="S220" s="12">
        <f>STOCK[[#This Row],[Peso (g)]]*STOCK[[#This Row],[Precio Envío Kilogramo (USD)]]/1000</f>
        <v>0</v>
      </c>
      <c r="T220" s="12">
        <f>STOCK[[#This Row],[Costo Unitario (USD)]]+STOCK[[#This Row],[Costo Envío (USD)]]+STOCK[[#This Row],[Comisión 10%]]</f>
        <v>13.001111111111111</v>
      </c>
      <c r="U220" s="12">
        <f>STOCK[[#This Row],[Costo total]]*1.5</f>
        <v>19.501666666666665</v>
      </c>
      <c r="V220" s="12">
        <v>20</v>
      </c>
      <c r="W220" s="12">
        <f>STOCK[[#This Row],[Precio Final]]-STOCK[[#This Row],[Costo total]]</f>
        <v>6.9988888888888887</v>
      </c>
      <c r="X220" s="12">
        <f>STOCK[[#This Row],[Ganancia Unitaria]]*STOCK[[#This Row],[Salidas]]</f>
        <v>6.9988888888888887</v>
      </c>
      <c r="AA220" s="12">
        <f>STOCK[[#This Row],[Costo total]]*STOCK[[#This Row],[Entradas]]</f>
        <v>13.001111111111111</v>
      </c>
      <c r="AB220" s="12">
        <f>STOCK[[#This Row],[Stock Actual]]*STOCK[[#This Row],[Costo total]]</f>
        <v>0</v>
      </c>
    </row>
    <row r="221" spans="1:28" s="7" customFormat="1" ht="50" customHeight="1" x14ac:dyDescent="0.15">
      <c r="A221" s="7" t="s">
        <v>703</v>
      </c>
      <c r="B221" s="70"/>
      <c r="C221" s="7" t="s">
        <v>4</v>
      </c>
      <c r="D221" s="7" t="s">
        <v>26</v>
      </c>
      <c r="E221" s="7" t="s">
        <v>1599</v>
      </c>
      <c r="F221" s="7" t="s">
        <v>238</v>
      </c>
      <c r="G221" s="7" t="s">
        <v>69</v>
      </c>
      <c r="H221" s="7">
        <f>STOCK[[#This Row],[Precio Final]]</f>
        <v>18</v>
      </c>
      <c r="I221" s="7">
        <f>STOCK[[#This Row],[Precio Venta Ideal (x1.5)]]</f>
        <v>19.675000000000001</v>
      </c>
      <c r="J221" s="8">
        <v>1</v>
      </c>
      <c r="K221" s="8">
        <f>SUMIFS(VENTAS[Cantidad],VENTAS[Código del producto Vendido],STOCK[[#This Row],[Code]])</f>
        <v>1</v>
      </c>
      <c r="L221" s="8">
        <f>STOCK[[#This Row],[Entradas]]-STOCK[[#This Row],[Salidas]]</f>
        <v>0</v>
      </c>
      <c r="M221" s="7">
        <f>STOCK[[#This Row],[Precio Final]]*10%</f>
        <v>1.8</v>
      </c>
      <c r="N221" s="7">
        <v>160.5</v>
      </c>
      <c r="O221" s="7">
        <v>18</v>
      </c>
      <c r="P221" s="7">
        <v>8.9166666666666661</v>
      </c>
      <c r="Q221" s="8">
        <v>300</v>
      </c>
      <c r="R221" s="7">
        <v>8</v>
      </c>
      <c r="S221" s="7">
        <f>STOCK[[#This Row],[Peso (g)]]*STOCK[[#This Row],[Precio Envío Kilogramo (USD)]]/1000</f>
        <v>2.4</v>
      </c>
      <c r="T221" s="12">
        <f>STOCK[[#This Row],[Costo Unitario (USD)]]+STOCK[[#This Row],[Costo Envío (USD)]]+STOCK[[#This Row],[Comisión 10%]]</f>
        <v>13.116666666666667</v>
      </c>
      <c r="U221" s="7">
        <f>STOCK[[#This Row],[Costo total]]*1.5</f>
        <v>19.675000000000001</v>
      </c>
      <c r="V221" s="7">
        <v>18</v>
      </c>
      <c r="W221" s="7">
        <f>STOCK[[#This Row],[Precio Final]]-STOCK[[#This Row],[Costo total]]</f>
        <v>4.8833333333333329</v>
      </c>
      <c r="X221" s="7">
        <f>STOCK[[#This Row],[Ganancia Unitaria]]*STOCK[[#This Row],[Salidas]]</f>
        <v>4.8833333333333329</v>
      </c>
      <c r="AA221" s="7">
        <f>STOCK[[#This Row],[Costo total]]*STOCK[[#This Row],[Entradas]]</f>
        <v>13.116666666666667</v>
      </c>
      <c r="AB221" s="7">
        <f>STOCK[[#This Row],[Stock Actual]]*STOCK[[#This Row],[Costo total]]</f>
        <v>0</v>
      </c>
    </row>
    <row r="222" spans="1:28" s="12" customFormat="1" ht="50" customHeight="1" x14ac:dyDescent="0.15">
      <c r="A222" s="12" t="s">
        <v>704</v>
      </c>
      <c r="B222" s="70"/>
      <c r="C222" s="12" t="s">
        <v>4</v>
      </c>
      <c r="D222" s="12" t="s">
        <v>88</v>
      </c>
      <c r="E222" s="12" t="s">
        <v>381</v>
      </c>
      <c r="F222" s="12" t="s">
        <v>1548</v>
      </c>
      <c r="G222" s="12" t="s">
        <v>69</v>
      </c>
      <c r="H222" s="12">
        <f>STOCK[[#This Row],[Precio Final]]</f>
        <v>15</v>
      </c>
      <c r="I222" s="12">
        <f>STOCK[[#This Row],[Precio Venta Ideal (x1.5)]]</f>
        <v>11.756666666666666</v>
      </c>
      <c r="J222" s="87">
        <v>2</v>
      </c>
      <c r="K222" s="87">
        <f>SUMIFS(VENTAS[Cantidad],VENTAS[Código del producto Vendido],STOCK[[#This Row],[Code]])</f>
        <v>2</v>
      </c>
      <c r="L222" s="87">
        <f>STOCK[[#This Row],[Entradas]]-STOCK[[#This Row],[Salidas]]</f>
        <v>0</v>
      </c>
      <c r="M222" s="12">
        <f>STOCK[[#This Row],[Precio Final]]*10%</f>
        <v>1.5</v>
      </c>
      <c r="N222" s="12">
        <v>85.28</v>
      </c>
      <c r="O222" s="12">
        <v>18</v>
      </c>
      <c r="P222" s="12">
        <v>4.7377777777777776</v>
      </c>
      <c r="Q222" s="87">
        <v>200</v>
      </c>
      <c r="R222" s="12">
        <v>8</v>
      </c>
      <c r="S222" s="12">
        <f>STOCK[[#This Row],[Peso (g)]]*STOCK[[#This Row],[Precio Envío Kilogramo (USD)]]/1000</f>
        <v>1.6</v>
      </c>
      <c r="T222" s="12">
        <f>STOCK[[#This Row],[Costo Unitario (USD)]]+STOCK[[#This Row],[Costo Envío (USD)]]+STOCK[[#This Row],[Comisión 10%]]</f>
        <v>7.8377777777777773</v>
      </c>
      <c r="U222" s="12">
        <f>STOCK[[#This Row],[Costo total]]*1.5</f>
        <v>11.756666666666666</v>
      </c>
      <c r="V222" s="12">
        <v>15</v>
      </c>
      <c r="W222" s="12">
        <f>STOCK[[#This Row],[Precio Final]]-STOCK[[#This Row],[Costo total]]</f>
        <v>7.1622222222222227</v>
      </c>
      <c r="X222" s="12">
        <f>STOCK[[#This Row],[Ganancia Unitaria]]*STOCK[[#This Row],[Salidas]]</f>
        <v>14.324444444444445</v>
      </c>
      <c r="AA222" s="12">
        <f>STOCK[[#This Row],[Costo total]]*STOCK[[#This Row],[Entradas]]</f>
        <v>15.675555555555555</v>
      </c>
      <c r="AB222" s="12">
        <f>STOCK[[#This Row],[Stock Actual]]*STOCK[[#This Row],[Costo total]]</f>
        <v>0</v>
      </c>
    </row>
    <row r="223" spans="1:28" s="7" customFormat="1" ht="50" customHeight="1" x14ac:dyDescent="0.15">
      <c r="A223" s="7" t="s">
        <v>705</v>
      </c>
      <c r="B223" s="70"/>
      <c r="C223" s="7" t="s">
        <v>4</v>
      </c>
      <c r="D223" s="7" t="s">
        <v>211</v>
      </c>
      <c r="E223" s="7" t="s">
        <v>382</v>
      </c>
      <c r="F223" s="7" t="s">
        <v>241</v>
      </c>
      <c r="G223" s="7" t="s">
        <v>69</v>
      </c>
      <c r="H223" s="7">
        <f>STOCK[[#This Row],[Precio Final]]</f>
        <v>15</v>
      </c>
      <c r="I223" s="7">
        <f>STOCK[[#This Row],[Precio Venta Ideal (x1.5)]]</f>
        <v>15.430833333333334</v>
      </c>
      <c r="J223" s="8">
        <v>1</v>
      </c>
      <c r="K223" s="8">
        <f>SUMIFS(VENTAS[Cantidad],VENTAS[Código del producto Vendido],STOCK[[#This Row],[Code]])</f>
        <v>1</v>
      </c>
      <c r="L223" s="8">
        <f>STOCK[[#This Row],[Entradas]]-STOCK[[#This Row],[Salidas]]</f>
        <v>0</v>
      </c>
      <c r="M223" s="7">
        <f>STOCK[[#This Row],[Precio Final]]*10%</f>
        <v>1.5</v>
      </c>
      <c r="N223" s="7">
        <v>129.37</v>
      </c>
      <c r="O223" s="7">
        <v>18</v>
      </c>
      <c r="P223" s="7">
        <v>7.1872222222222222</v>
      </c>
      <c r="Q223" s="8">
        <v>200</v>
      </c>
      <c r="R223" s="7">
        <v>8</v>
      </c>
      <c r="S223" s="7">
        <f>STOCK[[#This Row],[Peso (g)]]*STOCK[[#This Row],[Precio Envío Kilogramo (USD)]]/1000</f>
        <v>1.6</v>
      </c>
      <c r="T223" s="12">
        <f>STOCK[[#This Row],[Costo Unitario (USD)]]+STOCK[[#This Row],[Costo Envío (USD)]]+STOCK[[#This Row],[Comisión 10%]]</f>
        <v>10.287222222222223</v>
      </c>
      <c r="U223" s="7">
        <f>STOCK[[#This Row],[Costo total]]*1.5</f>
        <v>15.430833333333334</v>
      </c>
      <c r="V223" s="7">
        <v>15</v>
      </c>
      <c r="W223" s="7">
        <f>STOCK[[#This Row],[Precio Final]]-STOCK[[#This Row],[Costo total]]</f>
        <v>4.7127777777777773</v>
      </c>
      <c r="X223" s="7">
        <f>STOCK[[#This Row],[Ganancia Unitaria]]*STOCK[[#This Row],[Salidas]]</f>
        <v>4.7127777777777773</v>
      </c>
      <c r="AA223" s="7">
        <f>STOCK[[#This Row],[Costo total]]*STOCK[[#This Row],[Entradas]]</f>
        <v>10.287222222222223</v>
      </c>
      <c r="AB223" s="7">
        <f>STOCK[[#This Row],[Stock Actual]]*STOCK[[#This Row],[Costo total]]</f>
        <v>0</v>
      </c>
    </row>
    <row r="224" spans="1:28" s="12" customFormat="1" ht="50" customHeight="1" x14ac:dyDescent="0.15">
      <c r="A224" s="12" t="s">
        <v>706</v>
      </c>
      <c r="B224" s="70"/>
      <c r="C224" s="12" t="s">
        <v>4</v>
      </c>
      <c r="D224" s="12" t="s">
        <v>211</v>
      </c>
      <c r="E224" s="12" t="s">
        <v>382</v>
      </c>
      <c r="F224" s="12" t="s">
        <v>243</v>
      </c>
      <c r="G224" s="12" t="s">
        <v>69</v>
      </c>
      <c r="H224" s="12">
        <f>STOCK[[#This Row],[Precio Final]]</f>
        <v>12</v>
      </c>
      <c r="I224" s="12">
        <f>STOCK[[#This Row],[Precio Venta Ideal (x1.5)]]</f>
        <v>14.980833333333333</v>
      </c>
      <c r="J224" s="87">
        <v>2</v>
      </c>
      <c r="K224" s="87">
        <f>SUMIFS(VENTAS[Cantidad],VENTAS[Código del producto Vendido],STOCK[[#This Row],[Code]])</f>
        <v>1</v>
      </c>
      <c r="L224" s="87">
        <f>STOCK[[#This Row],[Entradas]]-STOCK[[#This Row],[Salidas]]</f>
        <v>1</v>
      </c>
      <c r="M224" s="12">
        <f>STOCK[[#This Row],[Precio Final]]*10%</f>
        <v>1.2000000000000002</v>
      </c>
      <c r="N224" s="12">
        <v>129.37</v>
      </c>
      <c r="O224" s="12">
        <v>18</v>
      </c>
      <c r="P224" s="12">
        <v>7.1872222222222222</v>
      </c>
      <c r="Q224" s="87">
        <v>200</v>
      </c>
      <c r="R224" s="12">
        <v>8</v>
      </c>
      <c r="S224" s="12">
        <f>STOCK[[#This Row],[Peso (g)]]*STOCK[[#This Row],[Precio Envío Kilogramo (USD)]]/1000</f>
        <v>1.6</v>
      </c>
      <c r="T224" s="12">
        <f>STOCK[[#This Row],[Costo Unitario (USD)]]+STOCK[[#This Row],[Costo Envío (USD)]]+STOCK[[#This Row],[Comisión 10%]]</f>
        <v>9.987222222222222</v>
      </c>
      <c r="U224" s="12">
        <f>STOCK[[#This Row],[Costo total]]*1.5</f>
        <v>14.980833333333333</v>
      </c>
      <c r="V224" s="12">
        <v>12</v>
      </c>
      <c r="W224" s="12">
        <f>STOCK[[#This Row],[Precio Final]]-STOCK[[#This Row],[Costo total]]</f>
        <v>2.012777777777778</v>
      </c>
      <c r="X224" s="12">
        <f>STOCK[[#This Row],[Ganancia Unitaria]]*STOCK[[#This Row],[Salidas]]</f>
        <v>2.012777777777778</v>
      </c>
      <c r="AA224" s="12">
        <f>STOCK[[#This Row],[Costo total]]*STOCK[[#This Row],[Entradas]]</f>
        <v>19.974444444444444</v>
      </c>
      <c r="AB224" s="12">
        <f>STOCK[[#This Row],[Stock Actual]]*STOCK[[#This Row],[Costo total]]</f>
        <v>9.987222222222222</v>
      </c>
    </row>
    <row r="225" spans="1:28" s="7" customFormat="1" ht="50" customHeight="1" x14ac:dyDescent="0.15">
      <c r="A225" s="7" t="s">
        <v>707</v>
      </c>
      <c r="B225" s="70"/>
      <c r="C225" s="7" t="s">
        <v>4</v>
      </c>
      <c r="D225" s="7" t="s">
        <v>88</v>
      </c>
      <c r="E225" s="7" t="s">
        <v>306</v>
      </c>
      <c r="F225" s="7" t="s">
        <v>1548</v>
      </c>
      <c r="G225" s="7" t="s">
        <v>69</v>
      </c>
      <c r="H225" s="7">
        <f>STOCK[[#This Row],[Precio Final]]</f>
        <v>15</v>
      </c>
      <c r="I225" s="7">
        <f>STOCK[[#This Row],[Precio Venta Ideal (x1.5)]]</f>
        <v>15.546666666666667</v>
      </c>
      <c r="J225" s="8">
        <v>2</v>
      </c>
      <c r="K225" s="8">
        <f>SUMIFS(VENTAS[Cantidad],VENTAS[Código del producto Vendido],STOCK[[#This Row],[Code]])</f>
        <v>2</v>
      </c>
      <c r="L225" s="8">
        <f>STOCK[[#This Row],[Entradas]]-STOCK[[#This Row],[Salidas]]</f>
        <v>0</v>
      </c>
      <c r="M225" s="7">
        <f>STOCK[[#This Row],[Precio Final]]*10%</f>
        <v>1.5</v>
      </c>
      <c r="N225" s="7">
        <v>116.36</v>
      </c>
      <c r="O225" s="7">
        <v>18</v>
      </c>
      <c r="P225" s="7">
        <v>6.4644444444444442</v>
      </c>
      <c r="Q225" s="8">
        <v>300</v>
      </c>
      <c r="R225" s="7">
        <v>8</v>
      </c>
      <c r="S225" s="7">
        <f>STOCK[[#This Row],[Peso (g)]]*STOCK[[#This Row],[Precio Envío Kilogramo (USD)]]/1000</f>
        <v>2.4</v>
      </c>
      <c r="T225" s="12">
        <f>STOCK[[#This Row],[Costo Unitario (USD)]]+STOCK[[#This Row],[Costo Envío (USD)]]+STOCK[[#This Row],[Comisión 10%]]</f>
        <v>10.364444444444445</v>
      </c>
      <c r="U225" s="7">
        <f>STOCK[[#This Row],[Costo total]]*1.5</f>
        <v>15.546666666666667</v>
      </c>
      <c r="V225" s="7">
        <v>15</v>
      </c>
      <c r="W225" s="7">
        <f>STOCK[[#This Row],[Precio Final]]-STOCK[[#This Row],[Costo total]]</f>
        <v>4.6355555555555554</v>
      </c>
      <c r="X225" s="7">
        <f>STOCK[[#This Row],[Ganancia Unitaria]]*STOCK[[#This Row],[Salidas]]</f>
        <v>9.2711111111111109</v>
      </c>
      <c r="AA225" s="7">
        <f>STOCK[[#This Row],[Costo total]]*STOCK[[#This Row],[Entradas]]</f>
        <v>20.728888888888889</v>
      </c>
      <c r="AB225" s="7">
        <f>STOCK[[#This Row],[Stock Actual]]*STOCK[[#This Row],[Costo total]]</f>
        <v>0</v>
      </c>
    </row>
    <row r="226" spans="1:28" s="12" customFormat="1" ht="50" customHeight="1" x14ac:dyDescent="0.15">
      <c r="A226" s="12" t="s">
        <v>708</v>
      </c>
      <c r="B226" s="70"/>
      <c r="C226" s="12" t="s">
        <v>4</v>
      </c>
      <c r="D226" s="12" t="s">
        <v>2150</v>
      </c>
      <c r="E226" s="12" t="s">
        <v>1600</v>
      </c>
      <c r="F226" s="12" t="s">
        <v>2103</v>
      </c>
      <c r="G226" s="12" t="s">
        <v>69</v>
      </c>
      <c r="H226" s="12">
        <f>STOCK[[#This Row],[Precio Final]]</f>
        <v>12</v>
      </c>
      <c r="I226" s="12">
        <f>STOCK[[#This Row],[Precio Venta Ideal (x1.5)]]</f>
        <v>15.216666666666669</v>
      </c>
      <c r="J226" s="87">
        <v>2</v>
      </c>
      <c r="K226" s="87">
        <f>SUMIFS(VENTAS[Cantidad],VENTAS[Código del producto Vendido],STOCK[[#This Row],[Code]])</f>
        <v>2</v>
      </c>
      <c r="L226" s="87">
        <f>STOCK[[#This Row],[Entradas]]-STOCK[[#This Row],[Salidas]]</f>
        <v>0</v>
      </c>
      <c r="M226" s="12">
        <f>STOCK[[#This Row],[Precio Final]]*10%</f>
        <v>1.2000000000000002</v>
      </c>
      <c r="N226" s="12">
        <v>117.8</v>
      </c>
      <c r="O226" s="12">
        <v>18</v>
      </c>
      <c r="P226" s="12">
        <v>6.5444444444444443</v>
      </c>
      <c r="Q226" s="87">
        <v>300</v>
      </c>
      <c r="R226" s="12">
        <v>8</v>
      </c>
      <c r="S226" s="12">
        <f>STOCK[[#This Row],[Peso (g)]]*STOCK[[#This Row],[Precio Envío Kilogramo (USD)]]/1000</f>
        <v>2.4</v>
      </c>
      <c r="T226" s="12">
        <f>STOCK[[#This Row],[Costo Unitario (USD)]]+STOCK[[#This Row],[Costo Envío (USD)]]+STOCK[[#This Row],[Comisión 10%]]</f>
        <v>10.144444444444446</v>
      </c>
      <c r="U226" s="12">
        <f>STOCK[[#This Row],[Costo total]]*1.5</f>
        <v>15.216666666666669</v>
      </c>
      <c r="V226" s="12">
        <v>12</v>
      </c>
      <c r="W226" s="12">
        <f>STOCK[[#This Row],[Precio Final]]-STOCK[[#This Row],[Costo total]]</f>
        <v>1.8555555555555543</v>
      </c>
      <c r="X226" s="12">
        <f>STOCK[[#This Row],[Ganancia Unitaria]]*STOCK[[#This Row],[Salidas]]</f>
        <v>3.7111111111111086</v>
      </c>
      <c r="AA226" s="12">
        <f>STOCK[[#This Row],[Costo total]]*STOCK[[#This Row],[Entradas]]</f>
        <v>20.288888888888891</v>
      </c>
      <c r="AB226" s="12">
        <f>STOCK[[#This Row],[Stock Actual]]*STOCK[[#This Row],[Costo total]]</f>
        <v>0</v>
      </c>
    </row>
    <row r="227" spans="1:28" s="7" customFormat="1" ht="50" customHeight="1" x14ac:dyDescent="0.15">
      <c r="A227" s="7" t="s">
        <v>170</v>
      </c>
      <c r="B227" s="70"/>
      <c r="C227" s="7" t="s">
        <v>4</v>
      </c>
      <c r="D227" s="7" t="s">
        <v>88</v>
      </c>
      <c r="E227" s="7" t="s">
        <v>348</v>
      </c>
      <c r="F227" s="7" t="s">
        <v>1548</v>
      </c>
      <c r="G227" s="7" t="s">
        <v>69</v>
      </c>
      <c r="H227" s="7">
        <f>STOCK[[#This Row],[Precio Final]]</f>
        <v>10</v>
      </c>
      <c r="I227" s="7">
        <f>STOCK[[#This Row],[Precio Venta Ideal (x1.5)]]</f>
        <v>9.1958333333333329</v>
      </c>
      <c r="J227" s="8">
        <v>2</v>
      </c>
      <c r="K227" s="8">
        <f>SUMIFS(VENTAS[Cantidad],VENTAS[Código del producto Vendido],STOCK[[#This Row],[Code]])</f>
        <v>2</v>
      </c>
      <c r="L227" s="8">
        <f>STOCK[[#This Row],[Entradas]]-STOCK[[#This Row],[Salidas]]</f>
        <v>0</v>
      </c>
      <c r="M227" s="7">
        <f>STOCK[[#This Row],[Precio Final]]*10%</f>
        <v>1</v>
      </c>
      <c r="N227" s="7">
        <v>49.15</v>
      </c>
      <c r="O227" s="7">
        <v>18</v>
      </c>
      <c r="P227" s="7">
        <v>2.7305555555555556</v>
      </c>
      <c r="Q227" s="8">
        <v>300</v>
      </c>
      <c r="R227" s="7">
        <v>8</v>
      </c>
      <c r="S227" s="7">
        <f>STOCK[[#This Row],[Peso (g)]]*STOCK[[#This Row],[Precio Envío Kilogramo (USD)]]/1000</f>
        <v>2.4</v>
      </c>
      <c r="T227" s="12">
        <f>STOCK[[#This Row],[Costo Unitario (USD)]]+STOCK[[#This Row],[Costo Envío (USD)]]+STOCK[[#This Row],[Comisión 10%]]</f>
        <v>6.1305555555555555</v>
      </c>
      <c r="U227" s="7">
        <f>STOCK[[#This Row],[Costo total]]*1.5</f>
        <v>9.1958333333333329</v>
      </c>
      <c r="V227" s="7">
        <v>10</v>
      </c>
      <c r="W227" s="7">
        <f>STOCK[[#This Row],[Precio Final]]-STOCK[[#This Row],[Costo total]]</f>
        <v>3.8694444444444445</v>
      </c>
      <c r="X227" s="7">
        <f>STOCK[[#This Row],[Ganancia Unitaria]]*STOCK[[#This Row],[Salidas]]</f>
        <v>7.7388888888888889</v>
      </c>
      <c r="AA227" s="7">
        <f>STOCK[[#This Row],[Costo total]]*STOCK[[#This Row],[Entradas]]</f>
        <v>12.261111111111111</v>
      </c>
      <c r="AB227" s="7">
        <f>STOCK[[#This Row],[Stock Actual]]*STOCK[[#This Row],[Costo total]]</f>
        <v>0</v>
      </c>
    </row>
    <row r="228" spans="1:28" s="12" customFormat="1" ht="50" customHeight="1" x14ac:dyDescent="0.15">
      <c r="A228" s="12" t="s">
        <v>709</v>
      </c>
      <c r="B228" s="70"/>
      <c r="C228" s="12" t="s">
        <v>4</v>
      </c>
      <c r="D228" s="12" t="s">
        <v>1893</v>
      </c>
      <c r="E228" s="12" t="s">
        <v>2142</v>
      </c>
      <c r="F228" s="12" t="s">
        <v>2091</v>
      </c>
      <c r="G228" s="12" t="s">
        <v>69</v>
      </c>
      <c r="H228" s="12">
        <f>STOCK[[#This Row],[Precio Final]]</f>
        <v>25</v>
      </c>
      <c r="I228" s="12">
        <f>STOCK[[#This Row],[Precio Venta Ideal (x1.5)]]</f>
        <v>22.470833333333331</v>
      </c>
      <c r="J228" s="87">
        <v>2</v>
      </c>
      <c r="K228" s="87">
        <f>SUMIFS(VENTAS[Cantidad],VENTAS[Código del producto Vendido],STOCK[[#This Row],[Code]])</f>
        <v>2</v>
      </c>
      <c r="L228" s="87">
        <f>STOCK[[#This Row],[Entradas]]-STOCK[[#This Row],[Salidas]]</f>
        <v>0</v>
      </c>
      <c r="M228" s="12">
        <f>STOCK[[#This Row],[Precio Final]]*10%</f>
        <v>2.5</v>
      </c>
      <c r="N228" s="12">
        <v>195.85</v>
      </c>
      <c r="O228" s="12">
        <v>18</v>
      </c>
      <c r="P228" s="12">
        <v>10.880555555555555</v>
      </c>
      <c r="Q228" s="87">
        <v>200</v>
      </c>
      <c r="R228" s="12">
        <v>8</v>
      </c>
      <c r="S228" s="12">
        <f>STOCK[[#This Row],[Peso (g)]]*STOCK[[#This Row],[Precio Envío Kilogramo (USD)]]/1000</f>
        <v>1.6</v>
      </c>
      <c r="T228" s="12">
        <f>STOCK[[#This Row],[Costo Unitario (USD)]]+STOCK[[#This Row],[Costo Envío (USD)]]+STOCK[[#This Row],[Comisión 10%]]</f>
        <v>14.980555555555554</v>
      </c>
      <c r="U228" s="12">
        <f>STOCK[[#This Row],[Costo total]]*1.5</f>
        <v>22.470833333333331</v>
      </c>
      <c r="V228" s="12">
        <v>25</v>
      </c>
      <c r="W228" s="12">
        <f>STOCK[[#This Row],[Precio Final]]-STOCK[[#This Row],[Costo total]]</f>
        <v>10.019444444444446</v>
      </c>
      <c r="X228" s="12">
        <f>STOCK[[#This Row],[Ganancia Unitaria]]*STOCK[[#This Row],[Salidas]]</f>
        <v>20.038888888888891</v>
      </c>
      <c r="AA228" s="12">
        <f>STOCK[[#This Row],[Costo total]]*STOCK[[#This Row],[Entradas]]</f>
        <v>29.961111111111109</v>
      </c>
      <c r="AB228" s="12">
        <f>STOCK[[#This Row],[Stock Actual]]*STOCK[[#This Row],[Costo total]]</f>
        <v>0</v>
      </c>
    </row>
    <row r="229" spans="1:28" s="7" customFormat="1" ht="50" customHeight="1" x14ac:dyDescent="0.15">
      <c r="A229" s="7" t="s">
        <v>198</v>
      </c>
      <c r="B229" s="70"/>
      <c r="C229" s="7" t="s">
        <v>4</v>
      </c>
      <c r="D229" s="7" t="s">
        <v>211</v>
      </c>
      <c r="E229" s="7" t="s">
        <v>79</v>
      </c>
      <c r="F229" s="7" t="s">
        <v>241</v>
      </c>
      <c r="G229" s="7" t="s">
        <v>69</v>
      </c>
      <c r="H229" s="7">
        <f>STOCK[[#This Row],[Precio Final]]</f>
        <v>22</v>
      </c>
      <c r="I229" s="7">
        <f>STOCK[[#This Row],[Precio Venta Ideal (x1.5)]]</f>
        <v>22.020833333333329</v>
      </c>
      <c r="J229" s="8">
        <v>1</v>
      </c>
      <c r="K229" s="8">
        <f>SUMIFS(VENTAS[Cantidad],VENTAS[Código del producto Vendido],STOCK[[#This Row],[Code]])</f>
        <v>1</v>
      </c>
      <c r="L229" s="8">
        <f>STOCK[[#This Row],[Entradas]]-STOCK[[#This Row],[Salidas]]</f>
        <v>0</v>
      </c>
      <c r="M229" s="7">
        <f>STOCK[[#This Row],[Precio Final]]*10%</f>
        <v>2.2000000000000002</v>
      </c>
      <c r="N229" s="7">
        <v>195.85</v>
      </c>
      <c r="O229" s="7">
        <v>18</v>
      </c>
      <c r="P229" s="7">
        <v>10.880555555555555</v>
      </c>
      <c r="Q229" s="8">
        <v>200</v>
      </c>
      <c r="R229" s="7">
        <v>8</v>
      </c>
      <c r="S229" s="7">
        <f>STOCK[[#This Row],[Peso (g)]]*STOCK[[#This Row],[Precio Envío Kilogramo (USD)]]/1000</f>
        <v>1.6</v>
      </c>
      <c r="T229" s="12">
        <f>STOCK[[#This Row],[Costo Unitario (USD)]]+STOCK[[#This Row],[Costo Envío (USD)]]+STOCK[[#This Row],[Comisión 10%]]</f>
        <v>14.680555555555554</v>
      </c>
      <c r="U229" s="7">
        <f>STOCK[[#This Row],[Costo total]]*1.5</f>
        <v>22.020833333333329</v>
      </c>
      <c r="V229" s="7">
        <v>22</v>
      </c>
      <c r="W229" s="7">
        <f>STOCK[[#This Row],[Precio Final]]-STOCK[[#This Row],[Costo total]]</f>
        <v>7.3194444444444464</v>
      </c>
      <c r="X229" s="7">
        <f>STOCK[[#This Row],[Ganancia Unitaria]]*STOCK[[#This Row],[Salidas]]</f>
        <v>7.3194444444444464</v>
      </c>
      <c r="AA229" s="7">
        <f>STOCK[[#This Row],[Costo total]]*STOCK[[#This Row],[Entradas]]</f>
        <v>14.680555555555554</v>
      </c>
      <c r="AB229" s="7">
        <f>STOCK[[#This Row],[Stock Actual]]*STOCK[[#This Row],[Costo total]]</f>
        <v>0</v>
      </c>
    </row>
    <row r="230" spans="1:28" s="12" customFormat="1" ht="50" customHeight="1" x14ac:dyDescent="0.15">
      <c r="A230" s="12" t="s">
        <v>710</v>
      </c>
      <c r="B230" s="70"/>
      <c r="C230" s="12" t="s">
        <v>4</v>
      </c>
      <c r="D230" s="12" t="s">
        <v>1893</v>
      </c>
      <c r="E230" s="12" t="s">
        <v>3050</v>
      </c>
      <c r="F230" s="12" t="s">
        <v>238</v>
      </c>
      <c r="G230" s="12" t="s">
        <v>69</v>
      </c>
      <c r="H230" s="12">
        <f>STOCK[[#This Row],[Precio Final]]</f>
        <v>15</v>
      </c>
      <c r="I230" s="12">
        <f>STOCK[[#This Row],[Precio Venta Ideal (x1.5)]]</f>
        <v>15.430833333333334</v>
      </c>
      <c r="J230" s="87">
        <v>2</v>
      </c>
      <c r="K230" s="87">
        <f>SUMIFS(VENTAS[Cantidad],VENTAS[Código del producto Vendido],STOCK[[#This Row],[Code]])</f>
        <v>1</v>
      </c>
      <c r="L230" s="87">
        <f>STOCK[[#This Row],[Entradas]]-STOCK[[#This Row],[Salidas]]</f>
        <v>1</v>
      </c>
      <c r="M230" s="12">
        <f>STOCK[[#This Row],[Precio Final]]*10%</f>
        <v>1.5</v>
      </c>
      <c r="N230" s="12">
        <v>129.37</v>
      </c>
      <c r="O230" s="12">
        <v>18</v>
      </c>
      <c r="P230" s="12">
        <v>7.1872222222222222</v>
      </c>
      <c r="Q230" s="87">
        <v>200</v>
      </c>
      <c r="R230" s="12">
        <v>8</v>
      </c>
      <c r="S230" s="12">
        <f>STOCK[[#This Row],[Peso (g)]]*STOCK[[#This Row],[Precio Envío Kilogramo (USD)]]/1000</f>
        <v>1.6</v>
      </c>
      <c r="T230" s="12">
        <f>STOCK[[#This Row],[Costo Unitario (USD)]]+STOCK[[#This Row],[Costo Envío (USD)]]+STOCK[[#This Row],[Comisión 10%]]</f>
        <v>10.287222222222223</v>
      </c>
      <c r="U230" s="12">
        <f>STOCK[[#This Row],[Costo total]]*1.5</f>
        <v>15.430833333333334</v>
      </c>
      <c r="V230" s="12">
        <v>15</v>
      </c>
      <c r="W230" s="12">
        <f>STOCK[[#This Row],[Precio Final]]-STOCK[[#This Row],[Costo total]]</f>
        <v>4.7127777777777773</v>
      </c>
      <c r="X230" s="12">
        <f>STOCK[[#This Row],[Ganancia Unitaria]]*STOCK[[#This Row],[Salidas]]</f>
        <v>4.7127777777777773</v>
      </c>
      <c r="AA230" s="12">
        <f>STOCK[[#This Row],[Costo total]]*STOCK[[#This Row],[Entradas]]</f>
        <v>20.574444444444445</v>
      </c>
      <c r="AB230" s="12">
        <f>STOCK[[#This Row],[Stock Actual]]*STOCK[[#This Row],[Costo total]]</f>
        <v>10.287222222222223</v>
      </c>
    </row>
    <row r="231" spans="1:28" s="7" customFormat="1" ht="50" customHeight="1" x14ac:dyDescent="0.15">
      <c r="A231" s="7" t="s">
        <v>137</v>
      </c>
      <c r="B231" s="70"/>
      <c r="C231" s="7" t="s">
        <v>4</v>
      </c>
      <c r="D231" s="7" t="s">
        <v>1780</v>
      </c>
      <c r="E231" s="7" t="s">
        <v>1594</v>
      </c>
      <c r="F231" s="7" t="s">
        <v>239</v>
      </c>
      <c r="G231" s="7" t="s">
        <v>69</v>
      </c>
      <c r="H231" s="7">
        <f>STOCK[[#This Row],[Precio Final]]</f>
        <v>20</v>
      </c>
      <c r="I231" s="7">
        <f>STOCK[[#This Row],[Precio Venta Ideal (x1.5)]]</f>
        <v>18.284166666666668</v>
      </c>
      <c r="J231" s="8">
        <v>2</v>
      </c>
      <c r="K231" s="8">
        <f>SUMIFS(VENTAS[Cantidad],VENTAS[Código del producto Vendido],STOCK[[#This Row],[Code]])</f>
        <v>2</v>
      </c>
      <c r="L231" s="8">
        <f>STOCK[[#This Row],[Entradas]]-STOCK[[#This Row],[Salidas]]</f>
        <v>0</v>
      </c>
      <c r="M231" s="7">
        <f>STOCK[[#This Row],[Precio Final]]*10%</f>
        <v>2</v>
      </c>
      <c r="N231" s="7">
        <v>140.21</v>
      </c>
      <c r="O231" s="7">
        <v>18</v>
      </c>
      <c r="P231" s="7">
        <v>7.7894444444444453</v>
      </c>
      <c r="Q231" s="8">
        <v>300</v>
      </c>
      <c r="R231" s="7">
        <v>8</v>
      </c>
      <c r="S231" s="7">
        <f>STOCK[[#This Row],[Peso (g)]]*STOCK[[#This Row],[Precio Envío Kilogramo (USD)]]/1000</f>
        <v>2.4</v>
      </c>
      <c r="T231" s="12">
        <f>STOCK[[#This Row],[Costo Unitario (USD)]]+STOCK[[#This Row],[Costo Envío (USD)]]+STOCK[[#This Row],[Comisión 10%]]</f>
        <v>12.189444444444446</v>
      </c>
      <c r="U231" s="7">
        <f>STOCK[[#This Row],[Costo total]]*1.5</f>
        <v>18.284166666666668</v>
      </c>
      <c r="V231" s="7">
        <v>20</v>
      </c>
      <c r="W231" s="7">
        <f>STOCK[[#This Row],[Precio Final]]-STOCK[[#This Row],[Costo total]]</f>
        <v>7.8105555555555544</v>
      </c>
      <c r="X231" s="7">
        <f>STOCK[[#This Row],[Ganancia Unitaria]]*STOCK[[#This Row],[Salidas]]</f>
        <v>15.621111111111109</v>
      </c>
      <c r="AA231" s="7">
        <f>STOCK[[#This Row],[Costo total]]*STOCK[[#This Row],[Entradas]]</f>
        <v>24.378888888888891</v>
      </c>
      <c r="AB231" s="7">
        <f>STOCK[[#This Row],[Stock Actual]]*STOCK[[#This Row],[Costo total]]</f>
        <v>0</v>
      </c>
    </row>
    <row r="232" spans="1:28" s="12" customFormat="1" ht="50" customHeight="1" x14ac:dyDescent="0.15">
      <c r="A232" s="12" t="s">
        <v>711</v>
      </c>
      <c r="B232" s="70"/>
      <c r="C232" s="12" t="s">
        <v>4</v>
      </c>
      <c r="D232" s="12" t="s">
        <v>26</v>
      </c>
      <c r="E232" s="12" t="s">
        <v>1594</v>
      </c>
      <c r="F232" s="12" t="s">
        <v>2071</v>
      </c>
      <c r="G232" s="12" t="s">
        <v>69</v>
      </c>
      <c r="H232" s="12">
        <f>STOCK[[#This Row],[Precio Final]]</f>
        <v>20</v>
      </c>
      <c r="I232" s="12">
        <f>STOCK[[#This Row],[Precio Venta Ideal (x1.5)]]</f>
        <v>17.68416666666667</v>
      </c>
      <c r="J232" s="87">
        <v>1</v>
      </c>
      <c r="K232" s="87">
        <f>SUMIFS(VENTAS[Cantidad],VENTAS[Código del producto Vendido],STOCK[[#This Row],[Code]])</f>
        <v>1</v>
      </c>
      <c r="L232" s="87">
        <f>STOCK[[#This Row],[Entradas]]-STOCK[[#This Row],[Salidas]]</f>
        <v>0</v>
      </c>
      <c r="M232" s="12">
        <f>STOCK[[#This Row],[Precio Final]]*10%</f>
        <v>2</v>
      </c>
      <c r="N232" s="12">
        <v>140.21</v>
      </c>
      <c r="O232" s="12">
        <v>18</v>
      </c>
      <c r="P232" s="12">
        <v>7.7894444444444453</v>
      </c>
      <c r="Q232" s="87">
        <v>250</v>
      </c>
      <c r="R232" s="12">
        <v>8</v>
      </c>
      <c r="S232" s="12">
        <f>STOCK[[#This Row],[Peso (g)]]*STOCK[[#This Row],[Precio Envío Kilogramo (USD)]]/1000</f>
        <v>2</v>
      </c>
      <c r="T232" s="12">
        <f>STOCK[[#This Row],[Costo Unitario (USD)]]+STOCK[[#This Row],[Costo Envío (USD)]]+STOCK[[#This Row],[Comisión 10%]]</f>
        <v>11.789444444444445</v>
      </c>
      <c r="U232" s="12">
        <f>STOCK[[#This Row],[Costo total]]*1.5</f>
        <v>17.68416666666667</v>
      </c>
      <c r="V232" s="12">
        <v>20</v>
      </c>
      <c r="W232" s="12">
        <f>STOCK[[#This Row],[Precio Final]]-STOCK[[#This Row],[Costo total]]</f>
        <v>8.2105555555555547</v>
      </c>
      <c r="X232" s="12">
        <f>STOCK[[#This Row],[Ganancia Unitaria]]*STOCK[[#This Row],[Salidas]]</f>
        <v>8.2105555555555547</v>
      </c>
      <c r="AA232" s="12">
        <f>STOCK[[#This Row],[Costo total]]*STOCK[[#This Row],[Entradas]]</f>
        <v>11.789444444444445</v>
      </c>
      <c r="AB232" s="12">
        <f>STOCK[[#This Row],[Stock Actual]]*STOCK[[#This Row],[Costo total]]</f>
        <v>0</v>
      </c>
    </row>
    <row r="233" spans="1:28" s="7" customFormat="1" ht="50" customHeight="1" x14ac:dyDescent="0.15">
      <c r="A233" s="7" t="s">
        <v>208</v>
      </c>
      <c r="B233" s="70"/>
      <c r="C233" s="7" t="s">
        <v>4</v>
      </c>
      <c r="D233" s="7" t="s">
        <v>211</v>
      </c>
      <c r="E233" s="7" t="s">
        <v>308</v>
      </c>
      <c r="F233" s="7" t="s">
        <v>243</v>
      </c>
      <c r="G233" s="7" t="s">
        <v>69</v>
      </c>
      <c r="H233" s="7">
        <f>STOCK[[#This Row],[Precio Final]]</f>
        <v>25</v>
      </c>
      <c r="I233" s="7">
        <f>STOCK[[#This Row],[Precio Venta Ideal (x1.5)]]</f>
        <v>28.583333333333336</v>
      </c>
      <c r="J233" s="8">
        <v>2</v>
      </c>
      <c r="K233" s="8">
        <f>SUMIFS(VENTAS[Cantidad],VENTAS[Código del producto Vendido],STOCK[[#This Row],[Code]])</f>
        <v>2</v>
      </c>
      <c r="L233" s="8">
        <f>STOCK[[#This Row],[Entradas]]-STOCK[[#This Row],[Salidas]]</f>
        <v>0</v>
      </c>
      <c r="M233" s="7">
        <f>STOCK[[#This Row],[Precio Final]]*10%</f>
        <v>2.5</v>
      </c>
      <c r="N233" s="7">
        <v>254.8</v>
      </c>
      <c r="O233" s="7">
        <v>18</v>
      </c>
      <c r="P233" s="7">
        <v>14.155555555555557</v>
      </c>
      <c r="Q233" s="8">
        <v>300</v>
      </c>
      <c r="R233" s="7">
        <v>8</v>
      </c>
      <c r="S233" s="7">
        <f>STOCK[[#This Row],[Peso (g)]]*STOCK[[#This Row],[Precio Envío Kilogramo (USD)]]/1000</f>
        <v>2.4</v>
      </c>
      <c r="T233" s="12">
        <f>STOCK[[#This Row],[Costo Unitario (USD)]]+STOCK[[#This Row],[Costo Envío (USD)]]+STOCK[[#This Row],[Comisión 10%]]</f>
        <v>19.055555555555557</v>
      </c>
      <c r="U233" s="7">
        <f>STOCK[[#This Row],[Costo total]]*1.5</f>
        <v>28.583333333333336</v>
      </c>
      <c r="V233" s="7">
        <v>25</v>
      </c>
      <c r="W233" s="7">
        <f>STOCK[[#This Row],[Precio Final]]-STOCK[[#This Row],[Costo total]]</f>
        <v>5.9444444444444429</v>
      </c>
      <c r="X233" s="7">
        <f>STOCK[[#This Row],[Ganancia Unitaria]]*STOCK[[#This Row],[Salidas]]</f>
        <v>11.888888888888886</v>
      </c>
      <c r="AA233" s="7">
        <f>STOCK[[#This Row],[Costo total]]*STOCK[[#This Row],[Entradas]]</f>
        <v>38.111111111111114</v>
      </c>
      <c r="AB233" s="7">
        <f>STOCK[[#This Row],[Stock Actual]]*STOCK[[#This Row],[Costo total]]</f>
        <v>0</v>
      </c>
    </row>
    <row r="234" spans="1:28" s="12" customFormat="1" ht="50" customHeight="1" x14ac:dyDescent="0.15">
      <c r="A234" s="12" t="s">
        <v>712</v>
      </c>
      <c r="B234" s="70"/>
      <c r="C234" s="12" t="s">
        <v>4</v>
      </c>
      <c r="D234" s="12" t="s">
        <v>211</v>
      </c>
      <c r="E234" s="12" t="s">
        <v>503</v>
      </c>
      <c r="F234" s="12" t="s">
        <v>241</v>
      </c>
      <c r="G234" s="12" t="s">
        <v>69</v>
      </c>
      <c r="H234" s="12">
        <f>STOCK[[#This Row],[Precio Final]]</f>
        <v>25</v>
      </c>
      <c r="I234" s="12">
        <f>STOCK[[#This Row],[Precio Venta Ideal (x1.5)]]</f>
        <v>28.583333333333336</v>
      </c>
      <c r="J234" s="87">
        <v>2</v>
      </c>
      <c r="K234" s="87">
        <f>SUMIFS(VENTAS[Cantidad],VENTAS[Código del producto Vendido],STOCK[[#This Row],[Code]])</f>
        <v>2</v>
      </c>
      <c r="L234" s="87">
        <f>STOCK[[#This Row],[Entradas]]-STOCK[[#This Row],[Salidas]]</f>
        <v>0</v>
      </c>
      <c r="M234" s="12">
        <f>STOCK[[#This Row],[Precio Final]]*10%</f>
        <v>2.5</v>
      </c>
      <c r="N234" s="12">
        <v>254.8</v>
      </c>
      <c r="O234" s="12">
        <v>18</v>
      </c>
      <c r="P234" s="12">
        <v>14.155555555555557</v>
      </c>
      <c r="Q234" s="87">
        <v>300</v>
      </c>
      <c r="R234" s="12">
        <v>8</v>
      </c>
      <c r="S234" s="12">
        <f>STOCK[[#This Row],[Peso (g)]]*STOCK[[#This Row],[Precio Envío Kilogramo (USD)]]/1000</f>
        <v>2.4</v>
      </c>
      <c r="T234" s="12">
        <f>STOCK[[#This Row],[Costo Unitario (USD)]]+STOCK[[#This Row],[Costo Envío (USD)]]+STOCK[[#This Row],[Comisión 10%]]</f>
        <v>19.055555555555557</v>
      </c>
      <c r="U234" s="12">
        <f>STOCK[[#This Row],[Costo total]]*1.5</f>
        <v>28.583333333333336</v>
      </c>
      <c r="V234" s="12">
        <v>25</v>
      </c>
      <c r="W234" s="12">
        <f>STOCK[[#This Row],[Precio Final]]-STOCK[[#This Row],[Costo total]]</f>
        <v>5.9444444444444429</v>
      </c>
      <c r="X234" s="12">
        <f>STOCK[[#This Row],[Ganancia Unitaria]]*STOCK[[#This Row],[Salidas]]</f>
        <v>11.888888888888886</v>
      </c>
      <c r="AA234" s="12">
        <f>STOCK[[#This Row],[Costo total]]*STOCK[[#This Row],[Entradas]]</f>
        <v>38.111111111111114</v>
      </c>
      <c r="AB234" s="12">
        <f>STOCK[[#This Row],[Stock Actual]]*STOCK[[#This Row],[Costo total]]</f>
        <v>0</v>
      </c>
    </row>
    <row r="235" spans="1:28" s="7" customFormat="1" ht="50" customHeight="1" x14ac:dyDescent="0.15">
      <c r="A235" s="7" t="s">
        <v>713</v>
      </c>
      <c r="B235" s="70"/>
      <c r="C235" s="7" t="s">
        <v>4</v>
      </c>
      <c r="D235" s="7" t="s">
        <v>1781</v>
      </c>
      <c r="E235" s="7" t="s">
        <v>383</v>
      </c>
      <c r="F235" s="7" t="s">
        <v>244</v>
      </c>
      <c r="G235" s="7" t="s">
        <v>69</v>
      </c>
      <c r="H235" s="7">
        <f>STOCK[[#This Row],[Precio Final]]</f>
        <v>21</v>
      </c>
      <c r="I235" s="7">
        <f>STOCK[[#This Row],[Precio Venta Ideal (x1.5)]]</f>
        <v>23.920833333333334</v>
      </c>
      <c r="J235" s="8">
        <v>1</v>
      </c>
      <c r="K235" s="8">
        <f>SUMIFS(VENTAS[Cantidad],VENTAS[Código del producto Vendido],STOCK[[#This Row],[Code]])</f>
        <v>0</v>
      </c>
      <c r="L235" s="8">
        <f>STOCK[[#This Row],[Entradas]]-STOCK[[#This Row],[Salidas]]</f>
        <v>1</v>
      </c>
      <c r="M235" s="7">
        <f>STOCK[[#This Row],[Precio Final]]*10%</f>
        <v>2.1</v>
      </c>
      <c r="N235" s="7">
        <v>206.05</v>
      </c>
      <c r="O235" s="7">
        <v>18</v>
      </c>
      <c r="P235" s="7">
        <v>11.447222222222223</v>
      </c>
      <c r="Q235" s="8">
        <v>300</v>
      </c>
      <c r="R235" s="7">
        <v>8</v>
      </c>
      <c r="S235" s="7">
        <f>STOCK[[#This Row],[Peso (g)]]*STOCK[[#This Row],[Precio Envío Kilogramo (USD)]]/1000</f>
        <v>2.4</v>
      </c>
      <c r="T235" s="12">
        <f>STOCK[[#This Row],[Costo Unitario (USD)]]+STOCK[[#This Row],[Costo Envío (USD)]]+STOCK[[#This Row],[Comisión 10%]]</f>
        <v>15.947222222222223</v>
      </c>
      <c r="U235" s="7">
        <f>STOCK[[#This Row],[Costo total]]*1.5</f>
        <v>23.920833333333334</v>
      </c>
      <c r="V235" s="7">
        <v>21</v>
      </c>
      <c r="W235" s="7">
        <f>STOCK[[#This Row],[Precio Final]]-STOCK[[#This Row],[Costo total]]</f>
        <v>5.0527777777777771</v>
      </c>
      <c r="X235" s="7">
        <f>STOCK[[#This Row],[Ganancia Unitaria]]*STOCK[[#This Row],[Salidas]]</f>
        <v>0</v>
      </c>
      <c r="AA235" s="7">
        <f>STOCK[[#This Row],[Costo total]]*STOCK[[#This Row],[Entradas]]</f>
        <v>15.947222222222223</v>
      </c>
      <c r="AB235" s="7">
        <f>STOCK[[#This Row],[Stock Actual]]*STOCK[[#This Row],[Costo total]]</f>
        <v>15.947222222222223</v>
      </c>
    </row>
    <row r="236" spans="1:28" s="12" customFormat="1" ht="50" customHeight="1" x14ac:dyDescent="0.15">
      <c r="A236" s="12" t="s">
        <v>209</v>
      </c>
      <c r="B236" s="70"/>
      <c r="C236" s="12" t="s">
        <v>4</v>
      </c>
      <c r="D236" s="12" t="s">
        <v>211</v>
      </c>
      <c r="E236" s="12" t="s">
        <v>307</v>
      </c>
      <c r="F236" s="12" t="s">
        <v>243</v>
      </c>
      <c r="G236" s="12" t="s">
        <v>69</v>
      </c>
      <c r="H236" s="12">
        <f>STOCK[[#This Row],[Precio Final]]</f>
        <v>25</v>
      </c>
      <c r="I236" s="12">
        <f>STOCK[[#This Row],[Precio Venta Ideal (x1.5)]]</f>
        <v>27.816666666666666</v>
      </c>
      <c r="J236" s="87">
        <v>2</v>
      </c>
      <c r="K236" s="87">
        <f>SUMIFS(VENTAS[Cantidad],VENTAS[Código del producto Vendido],STOCK[[#This Row],[Code]])</f>
        <v>2</v>
      </c>
      <c r="L236" s="87">
        <f>STOCK[[#This Row],[Entradas]]-STOCK[[#This Row],[Salidas]]</f>
        <v>0</v>
      </c>
      <c r="M236" s="12">
        <f>STOCK[[#This Row],[Precio Final]]*10%</f>
        <v>2.5</v>
      </c>
      <c r="N236" s="12">
        <v>260</v>
      </c>
      <c r="O236" s="12">
        <v>18</v>
      </c>
      <c r="P236" s="12">
        <v>14.444444444444445</v>
      </c>
      <c r="Q236" s="87">
        <v>200</v>
      </c>
      <c r="R236" s="12">
        <v>8</v>
      </c>
      <c r="S236" s="12">
        <f>STOCK[[#This Row],[Peso (g)]]*STOCK[[#This Row],[Precio Envío Kilogramo (USD)]]/1000</f>
        <v>1.6</v>
      </c>
      <c r="T236" s="12">
        <f>STOCK[[#This Row],[Costo Unitario (USD)]]+STOCK[[#This Row],[Costo Envío (USD)]]+STOCK[[#This Row],[Comisión 10%]]</f>
        <v>18.544444444444444</v>
      </c>
      <c r="U236" s="12">
        <f>STOCK[[#This Row],[Costo total]]*1.5</f>
        <v>27.816666666666666</v>
      </c>
      <c r="V236" s="12">
        <v>25</v>
      </c>
      <c r="W236" s="12">
        <f>STOCK[[#This Row],[Precio Final]]-STOCK[[#This Row],[Costo total]]</f>
        <v>6.4555555555555557</v>
      </c>
      <c r="X236" s="12">
        <f>STOCK[[#This Row],[Ganancia Unitaria]]*STOCK[[#This Row],[Salidas]]</f>
        <v>12.911111111111111</v>
      </c>
      <c r="AA236" s="12">
        <f>STOCK[[#This Row],[Costo total]]*STOCK[[#This Row],[Entradas]]</f>
        <v>37.088888888888889</v>
      </c>
      <c r="AB236" s="12">
        <f>STOCK[[#This Row],[Stock Actual]]*STOCK[[#This Row],[Costo total]]</f>
        <v>0</v>
      </c>
    </row>
    <row r="237" spans="1:28" s="7" customFormat="1" ht="50" customHeight="1" x14ac:dyDescent="0.15">
      <c r="A237" s="7" t="s">
        <v>714</v>
      </c>
      <c r="B237" s="70"/>
      <c r="C237" s="7" t="s">
        <v>4</v>
      </c>
      <c r="D237" s="7" t="s">
        <v>2215</v>
      </c>
      <c r="E237" s="7" t="s">
        <v>1601</v>
      </c>
      <c r="F237" s="7" t="s">
        <v>2071</v>
      </c>
      <c r="G237" s="7" t="s">
        <v>69</v>
      </c>
      <c r="H237" s="7">
        <f>STOCK[[#This Row],[Precio Final]]</f>
        <v>25</v>
      </c>
      <c r="I237" s="7">
        <f>STOCK[[#This Row],[Precio Venta Ideal (x1.5)]]</f>
        <v>27.816666666666666</v>
      </c>
      <c r="J237" s="8">
        <v>2</v>
      </c>
      <c r="K237" s="8">
        <f>SUMIFS(VENTAS[Cantidad],VENTAS[Código del producto Vendido],STOCK[[#This Row],[Code]])</f>
        <v>2</v>
      </c>
      <c r="L237" s="8">
        <f>STOCK[[#This Row],[Entradas]]-STOCK[[#This Row],[Salidas]]</f>
        <v>0</v>
      </c>
      <c r="M237" s="7">
        <f>STOCK[[#This Row],[Precio Final]]*10%</f>
        <v>2.5</v>
      </c>
      <c r="N237" s="7">
        <v>260</v>
      </c>
      <c r="O237" s="7">
        <v>18</v>
      </c>
      <c r="P237" s="7">
        <v>14.444444444444445</v>
      </c>
      <c r="Q237" s="8">
        <v>200</v>
      </c>
      <c r="R237" s="7">
        <v>8</v>
      </c>
      <c r="S237" s="7">
        <f>STOCK[[#This Row],[Peso (g)]]*STOCK[[#This Row],[Precio Envío Kilogramo (USD)]]/1000</f>
        <v>1.6</v>
      </c>
      <c r="T237" s="12">
        <f>STOCK[[#This Row],[Costo Unitario (USD)]]+STOCK[[#This Row],[Costo Envío (USD)]]+STOCK[[#This Row],[Comisión 10%]]</f>
        <v>18.544444444444444</v>
      </c>
      <c r="U237" s="7">
        <f>STOCK[[#This Row],[Costo total]]*1.5</f>
        <v>27.816666666666666</v>
      </c>
      <c r="V237" s="7">
        <v>25</v>
      </c>
      <c r="W237" s="7">
        <f>STOCK[[#This Row],[Precio Final]]-STOCK[[#This Row],[Costo total]]</f>
        <v>6.4555555555555557</v>
      </c>
      <c r="X237" s="7">
        <f>STOCK[[#This Row],[Ganancia Unitaria]]*STOCK[[#This Row],[Salidas]]</f>
        <v>12.911111111111111</v>
      </c>
      <c r="AA237" s="7">
        <f>STOCK[[#This Row],[Costo total]]*STOCK[[#This Row],[Entradas]]</f>
        <v>37.088888888888889</v>
      </c>
      <c r="AB237" s="7">
        <f>STOCK[[#This Row],[Stock Actual]]*STOCK[[#This Row],[Costo total]]</f>
        <v>0</v>
      </c>
    </row>
    <row r="238" spans="1:28" s="12" customFormat="1" ht="50" customHeight="1" x14ac:dyDescent="0.15">
      <c r="A238" s="12" t="s">
        <v>715</v>
      </c>
      <c r="B238" s="70"/>
      <c r="C238" s="12" t="s">
        <v>4</v>
      </c>
      <c r="E238" s="12" t="s">
        <v>384</v>
      </c>
      <c r="F238" s="12" t="s">
        <v>249</v>
      </c>
      <c r="G238" s="12" t="s">
        <v>69</v>
      </c>
      <c r="H238" s="12">
        <f>STOCK[[#This Row],[Precio Final]]</f>
        <v>5</v>
      </c>
      <c r="I238" s="12">
        <f>STOCK[[#This Row],[Precio Venta Ideal (x1.5)]]</f>
        <v>4.8291666666666666</v>
      </c>
      <c r="J238" s="87">
        <v>0</v>
      </c>
      <c r="K238" s="87">
        <f>SUMIFS(VENTAS[Cantidad],VENTAS[Código del producto Vendido],STOCK[[#This Row],[Code]])</f>
        <v>0</v>
      </c>
      <c r="L238" s="87">
        <f>STOCK[[#This Row],[Entradas]]-STOCK[[#This Row],[Salidas]]</f>
        <v>0</v>
      </c>
      <c r="M238" s="12">
        <f>STOCK[[#This Row],[Precio Final]]*10%</f>
        <v>0.5</v>
      </c>
      <c r="N238" s="12">
        <v>46.07</v>
      </c>
      <c r="O238" s="12">
        <v>18</v>
      </c>
      <c r="P238" s="12">
        <v>2.5594444444444444</v>
      </c>
      <c r="Q238" s="87">
        <v>20</v>
      </c>
      <c r="R238" s="12">
        <v>8</v>
      </c>
      <c r="S238" s="12">
        <f>STOCK[[#This Row],[Peso (g)]]*STOCK[[#This Row],[Precio Envío Kilogramo (USD)]]/1000</f>
        <v>0.16</v>
      </c>
      <c r="T238" s="12">
        <f>STOCK[[#This Row],[Costo Unitario (USD)]]+STOCK[[#This Row],[Costo Envío (USD)]]+STOCK[[#This Row],[Comisión 10%]]</f>
        <v>3.2194444444444446</v>
      </c>
      <c r="U238" s="12">
        <f>STOCK[[#This Row],[Costo total]]*1.5</f>
        <v>4.8291666666666666</v>
      </c>
      <c r="V238" s="12">
        <v>5</v>
      </c>
      <c r="W238" s="12">
        <f>STOCK[[#This Row],[Precio Final]]-STOCK[[#This Row],[Costo total]]</f>
        <v>1.7805555555555554</v>
      </c>
      <c r="X238" s="12">
        <f>STOCK[[#This Row],[Ganancia Unitaria]]*STOCK[[#This Row],[Salidas]]</f>
        <v>0</v>
      </c>
      <c r="AA238" s="12">
        <f>STOCK[[#This Row],[Costo total]]*STOCK[[#This Row],[Entradas]]</f>
        <v>0</v>
      </c>
      <c r="AB238" s="12">
        <f>STOCK[[#This Row],[Stock Actual]]*STOCK[[#This Row],[Costo total]]</f>
        <v>0</v>
      </c>
    </row>
    <row r="239" spans="1:28" s="7" customFormat="1" ht="50" customHeight="1" x14ac:dyDescent="0.15">
      <c r="A239" s="7" t="s">
        <v>716</v>
      </c>
      <c r="B239" s="70"/>
      <c r="C239" s="7" t="s">
        <v>4</v>
      </c>
      <c r="D239" s="7" t="s">
        <v>101</v>
      </c>
      <c r="E239" s="7" t="s">
        <v>502</v>
      </c>
      <c r="F239" s="7" t="s">
        <v>250</v>
      </c>
      <c r="G239" s="7" t="s">
        <v>69</v>
      </c>
      <c r="H239" s="7">
        <f>STOCK[[#This Row],[Precio Final]]</f>
        <v>20</v>
      </c>
      <c r="I239" s="7">
        <f>STOCK[[#This Row],[Precio Venta Ideal (x1.5)]]</f>
        <v>21.955833333333334</v>
      </c>
      <c r="J239" s="8">
        <v>1</v>
      </c>
      <c r="K239" s="8">
        <f>SUMIFS(VENTAS[Cantidad],VENTAS[Código del producto Vendido],STOCK[[#This Row],[Code]])</f>
        <v>1</v>
      </c>
      <c r="L239" s="8">
        <f>STOCK[[#This Row],[Entradas]]-STOCK[[#This Row],[Salidas]]</f>
        <v>0</v>
      </c>
      <c r="M239" s="7">
        <f>STOCK[[#This Row],[Precio Final]]*10%</f>
        <v>2</v>
      </c>
      <c r="N239" s="7">
        <v>184.27</v>
      </c>
      <c r="O239" s="7">
        <v>18</v>
      </c>
      <c r="P239" s="7">
        <v>10.237222222222222</v>
      </c>
      <c r="Q239" s="8">
        <v>300</v>
      </c>
      <c r="R239" s="7">
        <v>8</v>
      </c>
      <c r="S239" s="7">
        <f>STOCK[[#This Row],[Peso (g)]]*STOCK[[#This Row],[Precio Envío Kilogramo (USD)]]/1000</f>
        <v>2.4</v>
      </c>
      <c r="T239" s="12">
        <f>STOCK[[#This Row],[Costo Unitario (USD)]]+STOCK[[#This Row],[Costo Envío (USD)]]+STOCK[[#This Row],[Comisión 10%]]</f>
        <v>14.637222222222222</v>
      </c>
      <c r="U239" s="7">
        <f>STOCK[[#This Row],[Costo total]]*1.5</f>
        <v>21.955833333333334</v>
      </c>
      <c r="V239" s="7">
        <v>20</v>
      </c>
      <c r="W239" s="7">
        <f>STOCK[[#This Row],[Precio Final]]-STOCK[[#This Row],[Costo total]]</f>
        <v>5.3627777777777776</v>
      </c>
      <c r="X239" s="7">
        <f>STOCK[[#This Row],[Ganancia Unitaria]]*STOCK[[#This Row],[Salidas]]</f>
        <v>5.3627777777777776</v>
      </c>
      <c r="AA239" s="7">
        <f>STOCK[[#This Row],[Costo total]]*STOCK[[#This Row],[Entradas]]</f>
        <v>14.637222222222222</v>
      </c>
      <c r="AB239" s="7">
        <f>STOCK[[#This Row],[Stock Actual]]*STOCK[[#This Row],[Costo total]]</f>
        <v>0</v>
      </c>
    </row>
    <row r="240" spans="1:28" s="12" customFormat="1" ht="50" customHeight="1" x14ac:dyDescent="0.15">
      <c r="A240" s="12" t="s">
        <v>717</v>
      </c>
      <c r="B240" s="70"/>
      <c r="C240" s="12" t="s">
        <v>4</v>
      </c>
      <c r="D240" s="12" t="s">
        <v>88</v>
      </c>
      <c r="E240" s="12" t="s">
        <v>458</v>
      </c>
      <c r="F240" s="12" t="s">
        <v>249</v>
      </c>
      <c r="G240" s="12" t="s">
        <v>69</v>
      </c>
      <c r="H240" s="12">
        <f>STOCK[[#This Row],[Precio Final]]</f>
        <v>2</v>
      </c>
      <c r="I240" s="12">
        <f>STOCK[[#This Row],[Precio Venta Ideal (x1.5)]]</f>
        <v>1.5666666666666669</v>
      </c>
      <c r="J240" s="87">
        <v>10</v>
      </c>
      <c r="K240" s="87">
        <f>SUMIFS(VENTAS[Cantidad],VENTAS[Código del producto Vendido],STOCK[[#This Row],[Code]])</f>
        <v>10</v>
      </c>
      <c r="L240" s="87">
        <f>STOCK[[#This Row],[Entradas]]-STOCK[[#This Row],[Salidas]]</f>
        <v>0</v>
      </c>
      <c r="M240" s="12">
        <f>STOCK[[#This Row],[Precio Final]]*10%</f>
        <v>0.2</v>
      </c>
      <c r="N240" s="12">
        <v>8</v>
      </c>
      <c r="O240" s="12">
        <v>18</v>
      </c>
      <c r="P240" s="12">
        <v>0.44444444444444442</v>
      </c>
      <c r="Q240" s="87">
        <v>50</v>
      </c>
      <c r="R240" s="12">
        <v>8</v>
      </c>
      <c r="S240" s="12">
        <f>STOCK[[#This Row],[Peso (g)]]*STOCK[[#This Row],[Precio Envío Kilogramo (USD)]]/1000</f>
        <v>0.4</v>
      </c>
      <c r="T240" s="12">
        <f>STOCK[[#This Row],[Costo Unitario (USD)]]+STOCK[[#This Row],[Costo Envío (USD)]]+STOCK[[#This Row],[Comisión 10%]]</f>
        <v>1.0444444444444445</v>
      </c>
      <c r="U240" s="12">
        <f>STOCK[[#This Row],[Costo total]]*1.5</f>
        <v>1.5666666666666669</v>
      </c>
      <c r="V240" s="12">
        <v>2</v>
      </c>
      <c r="W240" s="12">
        <f>STOCK[[#This Row],[Precio Final]]-STOCK[[#This Row],[Costo total]]</f>
        <v>0.95555555555555549</v>
      </c>
      <c r="X240" s="12">
        <f>STOCK[[#This Row],[Ganancia Unitaria]]*STOCK[[#This Row],[Salidas]]</f>
        <v>9.5555555555555554</v>
      </c>
      <c r="AA240" s="12">
        <f>STOCK[[#This Row],[Costo total]]*STOCK[[#This Row],[Entradas]]</f>
        <v>10.444444444444445</v>
      </c>
      <c r="AB240" s="12">
        <f>STOCK[[#This Row],[Stock Actual]]*STOCK[[#This Row],[Costo total]]</f>
        <v>0</v>
      </c>
    </row>
    <row r="241" spans="1:29" s="7" customFormat="1" ht="50" customHeight="1" x14ac:dyDescent="0.15">
      <c r="A241" s="7" t="s">
        <v>718</v>
      </c>
      <c r="B241" s="70"/>
      <c r="C241" s="7" t="s">
        <v>4</v>
      </c>
      <c r="D241" s="7" t="s">
        <v>101</v>
      </c>
      <c r="E241" s="7" t="s">
        <v>385</v>
      </c>
      <c r="F241" s="7" t="s">
        <v>250</v>
      </c>
      <c r="G241" s="7" t="s">
        <v>69</v>
      </c>
      <c r="H241" s="7">
        <f>STOCK[[#This Row],[Precio Final]]</f>
        <v>26</v>
      </c>
      <c r="I241" s="7">
        <f>STOCK[[#This Row],[Precio Venta Ideal (x1.5)]]</f>
        <v>29.28916666666667</v>
      </c>
      <c r="J241" s="8">
        <v>1</v>
      </c>
      <c r="K241" s="8">
        <f>SUMIFS(VENTAS[Cantidad],VENTAS[Código del producto Vendido],STOCK[[#This Row],[Code]])</f>
        <v>1</v>
      </c>
      <c r="L241" s="8">
        <f>STOCK[[#This Row],[Entradas]]-STOCK[[#This Row],[Salidas]]</f>
        <v>0</v>
      </c>
      <c r="M241" s="7">
        <f>STOCK[[#This Row],[Precio Final]]*10%</f>
        <v>2.6</v>
      </c>
      <c r="N241" s="7">
        <v>261.47000000000003</v>
      </c>
      <c r="O241" s="7">
        <v>18</v>
      </c>
      <c r="P241" s="7">
        <v>14.526111111111113</v>
      </c>
      <c r="Q241" s="8">
        <v>300</v>
      </c>
      <c r="R241" s="7">
        <v>8</v>
      </c>
      <c r="S241" s="7">
        <f>STOCK[[#This Row],[Peso (g)]]*STOCK[[#This Row],[Precio Envío Kilogramo (USD)]]/1000</f>
        <v>2.4</v>
      </c>
      <c r="T241" s="12">
        <f>STOCK[[#This Row],[Costo Unitario (USD)]]+STOCK[[#This Row],[Costo Envío (USD)]]+STOCK[[#This Row],[Comisión 10%]]</f>
        <v>19.526111111111113</v>
      </c>
      <c r="U241" s="7">
        <f>STOCK[[#This Row],[Costo total]]*1.5</f>
        <v>29.28916666666667</v>
      </c>
      <c r="V241" s="7">
        <v>26</v>
      </c>
      <c r="W241" s="7">
        <f>STOCK[[#This Row],[Precio Final]]-STOCK[[#This Row],[Costo total]]</f>
        <v>6.4738888888888866</v>
      </c>
      <c r="X241" s="7">
        <f>STOCK[[#This Row],[Ganancia Unitaria]]*STOCK[[#This Row],[Salidas]]</f>
        <v>6.4738888888888866</v>
      </c>
      <c r="AA241" s="7">
        <f>STOCK[[#This Row],[Costo total]]*STOCK[[#This Row],[Entradas]]</f>
        <v>19.526111111111113</v>
      </c>
      <c r="AB241" s="7">
        <f>STOCK[[#This Row],[Stock Actual]]*STOCK[[#This Row],[Costo total]]</f>
        <v>0</v>
      </c>
    </row>
    <row r="242" spans="1:29" s="12" customFormat="1" ht="50" customHeight="1" x14ac:dyDescent="0.15">
      <c r="A242" s="12" t="s">
        <v>719</v>
      </c>
      <c r="B242" s="70"/>
      <c r="C242" s="12" t="s">
        <v>4</v>
      </c>
      <c r="D242" s="12" t="s">
        <v>1933</v>
      </c>
      <c r="E242" s="12" t="s">
        <v>1602</v>
      </c>
      <c r="F242" s="12" t="s">
        <v>1515</v>
      </c>
      <c r="G242" s="12" t="s">
        <v>69</v>
      </c>
      <c r="H242" s="12">
        <f>STOCK[[#This Row],[Precio Final]]</f>
        <v>1</v>
      </c>
      <c r="I242" s="12">
        <f>STOCK[[#This Row],[Precio Venta Ideal (x1.5)]]</f>
        <v>0.51208333333333322</v>
      </c>
      <c r="J242" s="87">
        <v>8</v>
      </c>
      <c r="K242" s="87">
        <f>SUMIFS(VENTAS[Cantidad],VENTAS[Código del producto Vendido],STOCK[[#This Row],[Code]])</f>
        <v>3</v>
      </c>
      <c r="L242" s="87">
        <f>STOCK[[#This Row],[Entradas]]-STOCK[[#This Row],[Salidas]]</f>
        <v>5</v>
      </c>
      <c r="M242" s="12">
        <f>STOCK[[#This Row],[Precio Final]]*10%</f>
        <v>0.1</v>
      </c>
      <c r="N242" s="12">
        <v>2.5000000000000001E-2</v>
      </c>
      <c r="O242" s="12">
        <v>18</v>
      </c>
      <c r="P242" s="12">
        <v>1.3888888888888889E-3</v>
      </c>
      <c r="Q242" s="87">
        <v>30</v>
      </c>
      <c r="R242" s="12">
        <v>8</v>
      </c>
      <c r="S242" s="12">
        <f>STOCK[[#This Row],[Peso (g)]]*STOCK[[#This Row],[Precio Envío Kilogramo (USD)]]/1000</f>
        <v>0.24</v>
      </c>
      <c r="T242" s="12">
        <f>STOCK[[#This Row],[Costo Unitario (USD)]]+STOCK[[#This Row],[Costo Envío (USD)]]+STOCK[[#This Row],[Comisión 10%]]</f>
        <v>0.34138888888888885</v>
      </c>
      <c r="U242" s="12">
        <f>STOCK[[#This Row],[Costo total]]*1.5</f>
        <v>0.51208333333333322</v>
      </c>
      <c r="V242" s="12">
        <v>1</v>
      </c>
      <c r="W242" s="12">
        <f>STOCK[[#This Row],[Precio Final]]-STOCK[[#This Row],[Costo total]]</f>
        <v>0.65861111111111115</v>
      </c>
      <c r="X242" s="12">
        <f>STOCK[[#This Row],[Ganancia Unitaria]]*STOCK[[#This Row],[Salidas]]</f>
        <v>1.9758333333333336</v>
      </c>
      <c r="AA242" s="12">
        <f>STOCK[[#This Row],[Costo total]]*STOCK[[#This Row],[Entradas]]</f>
        <v>2.7311111111111108</v>
      </c>
      <c r="AB242" s="12">
        <f>STOCK[[#This Row],[Stock Actual]]*STOCK[[#This Row],[Costo total]]</f>
        <v>1.7069444444444444</v>
      </c>
    </row>
    <row r="243" spans="1:29" s="7" customFormat="1" ht="50" customHeight="1" x14ac:dyDescent="0.15">
      <c r="A243" s="7" t="s">
        <v>720</v>
      </c>
      <c r="B243" s="70"/>
      <c r="C243" s="7" t="s">
        <v>4</v>
      </c>
      <c r="D243" s="7" t="s">
        <v>1933</v>
      </c>
      <c r="E243" s="7" t="s">
        <v>1603</v>
      </c>
      <c r="F243" s="7" t="s">
        <v>2069</v>
      </c>
      <c r="G243" s="7" t="s">
        <v>69</v>
      </c>
      <c r="H243" s="7">
        <f>STOCK[[#This Row],[Precio Final]]</f>
        <v>30</v>
      </c>
      <c r="I243" s="7">
        <f>STOCK[[#This Row],[Precio Venta Ideal (x1.5)]]</f>
        <v>29.576666666666664</v>
      </c>
      <c r="J243" s="8">
        <v>1</v>
      </c>
      <c r="K243" s="8">
        <f>SUMIFS(VENTAS[Cantidad],VENTAS[Código del producto Vendido],STOCK[[#This Row],[Code]])</f>
        <v>1</v>
      </c>
      <c r="L243" s="8">
        <f>STOCK[[#This Row],[Entradas]]-STOCK[[#This Row],[Salidas]]</f>
        <v>0</v>
      </c>
      <c r="M243" s="7">
        <f>STOCK[[#This Row],[Precio Final]]*10%</f>
        <v>3</v>
      </c>
      <c r="N243" s="7">
        <v>228.92</v>
      </c>
      <c r="O243" s="7">
        <v>18</v>
      </c>
      <c r="P243" s="7">
        <v>12.717777777777776</v>
      </c>
      <c r="Q243" s="8">
        <v>500</v>
      </c>
      <c r="R243" s="7">
        <v>8</v>
      </c>
      <c r="S243" s="7">
        <f>STOCK[[#This Row],[Peso (g)]]*STOCK[[#This Row],[Precio Envío Kilogramo (USD)]]/1000</f>
        <v>4</v>
      </c>
      <c r="T243" s="12">
        <f>STOCK[[#This Row],[Costo Unitario (USD)]]+STOCK[[#This Row],[Costo Envío (USD)]]+STOCK[[#This Row],[Comisión 10%]]</f>
        <v>19.717777777777776</v>
      </c>
      <c r="U243" s="7">
        <f>STOCK[[#This Row],[Costo total]]*1.5</f>
        <v>29.576666666666664</v>
      </c>
      <c r="V243" s="7">
        <v>30</v>
      </c>
      <c r="W243" s="7">
        <f>STOCK[[#This Row],[Precio Final]]-STOCK[[#This Row],[Costo total]]</f>
        <v>10.282222222222224</v>
      </c>
      <c r="X243" s="7">
        <f>STOCK[[#This Row],[Ganancia Unitaria]]*STOCK[[#This Row],[Salidas]]</f>
        <v>10.282222222222224</v>
      </c>
      <c r="AA243" s="7">
        <f>STOCK[[#This Row],[Costo total]]*STOCK[[#This Row],[Entradas]]</f>
        <v>19.717777777777776</v>
      </c>
      <c r="AB243" s="7">
        <f>STOCK[[#This Row],[Stock Actual]]*STOCK[[#This Row],[Costo total]]</f>
        <v>0</v>
      </c>
    </row>
    <row r="244" spans="1:29" s="12" customFormat="1" ht="50" customHeight="1" x14ac:dyDescent="0.15">
      <c r="A244" s="12" t="s">
        <v>721</v>
      </c>
      <c r="B244" s="70"/>
      <c r="C244" s="12" t="s">
        <v>4</v>
      </c>
      <c r="D244" s="12" t="s">
        <v>1933</v>
      </c>
      <c r="E244" s="12" t="s">
        <v>386</v>
      </c>
      <c r="F244" s="12" t="s">
        <v>1515</v>
      </c>
      <c r="G244" s="12" t="s">
        <v>69</v>
      </c>
      <c r="H244" s="12">
        <f>STOCK[[#This Row],[Precio Final]]</f>
        <v>1</v>
      </c>
      <c r="I244" s="12">
        <f>STOCK[[#This Row],[Precio Venta Ideal (x1.5)]]</f>
        <v>0.8041666666666667</v>
      </c>
      <c r="J244" s="87">
        <v>7</v>
      </c>
      <c r="K244" s="87">
        <f>SUMIFS(VENTAS[Cantidad],VENTAS[Código del producto Vendido],STOCK[[#This Row],[Code]])</f>
        <v>4</v>
      </c>
      <c r="L244" s="87">
        <f>STOCK[[#This Row],[Entradas]]-STOCK[[#This Row],[Salidas]]</f>
        <v>3</v>
      </c>
      <c r="M244" s="12">
        <f>STOCK[[#This Row],[Precio Final]]*10%</f>
        <v>0.1</v>
      </c>
      <c r="N244" s="12">
        <v>0.65</v>
      </c>
      <c r="O244" s="12">
        <v>18</v>
      </c>
      <c r="P244" s="12">
        <v>3.6111111111111115E-2</v>
      </c>
      <c r="Q244" s="87">
        <v>50</v>
      </c>
      <c r="R244" s="12">
        <v>8</v>
      </c>
      <c r="S244" s="12">
        <f>STOCK[[#This Row],[Peso (g)]]*STOCK[[#This Row],[Precio Envío Kilogramo (USD)]]/1000</f>
        <v>0.4</v>
      </c>
      <c r="T244" s="12">
        <f>STOCK[[#This Row],[Costo Unitario (USD)]]+STOCK[[#This Row],[Costo Envío (USD)]]+STOCK[[#This Row],[Comisión 10%]]</f>
        <v>0.53611111111111109</v>
      </c>
      <c r="U244" s="12">
        <f>STOCK[[#This Row],[Costo total]]*1.5</f>
        <v>0.8041666666666667</v>
      </c>
      <c r="V244" s="12">
        <v>1</v>
      </c>
      <c r="W244" s="12">
        <f>STOCK[[#This Row],[Precio Final]]-STOCK[[#This Row],[Costo total]]</f>
        <v>0.46388888888888891</v>
      </c>
      <c r="X244" s="12">
        <f>STOCK[[#This Row],[Ganancia Unitaria]]*STOCK[[#This Row],[Salidas]]</f>
        <v>1.8555555555555556</v>
      </c>
      <c r="AA244" s="12">
        <f>STOCK[[#This Row],[Costo total]]*STOCK[[#This Row],[Entradas]]</f>
        <v>3.7527777777777778</v>
      </c>
      <c r="AB244" s="12">
        <f>STOCK[[#This Row],[Stock Actual]]*STOCK[[#This Row],[Costo total]]</f>
        <v>1.6083333333333334</v>
      </c>
    </row>
    <row r="245" spans="1:29" s="7" customFormat="1" ht="50" customHeight="1" x14ac:dyDescent="0.15">
      <c r="A245" s="7" t="s">
        <v>722</v>
      </c>
      <c r="B245" s="70"/>
      <c r="C245" s="7" t="s">
        <v>4</v>
      </c>
      <c r="D245" s="7" t="s">
        <v>1898</v>
      </c>
      <c r="E245" s="7" t="s">
        <v>80</v>
      </c>
      <c r="G245" s="7" t="s">
        <v>69</v>
      </c>
      <c r="H245" s="7">
        <f>STOCK[[#This Row],[Precio Final]]</f>
        <v>1</v>
      </c>
      <c r="I245" s="7">
        <f>STOCK[[#This Row],[Precio Venta Ideal (x1.5)]]</f>
        <v>3.2216666666666667</v>
      </c>
      <c r="J245" s="8">
        <v>1</v>
      </c>
      <c r="K245" s="8">
        <f>SUMIFS(VENTAS[Cantidad],VENTAS[Código del producto Vendido],STOCK[[#This Row],[Code]])</f>
        <v>1</v>
      </c>
      <c r="L245" s="8">
        <f>STOCK[[#This Row],[Entradas]]-STOCK[[#This Row],[Salidas]]</f>
        <v>0</v>
      </c>
      <c r="M245" s="7">
        <f>STOCK[[#This Row],[Precio Final]]*10%</f>
        <v>0.1</v>
      </c>
      <c r="N245" s="7">
        <v>36.86</v>
      </c>
      <c r="O245" s="7">
        <v>18</v>
      </c>
      <c r="P245" s="7">
        <v>2.0477777777777777</v>
      </c>
      <c r="Q245" s="8"/>
      <c r="R245" s="7">
        <v>8</v>
      </c>
      <c r="S245" s="7">
        <f>STOCK[[#This Row],[Peso (g)]]*STOCK[[#This Row],[Precio Envío Kilogramo (USD)]]/1000</f>
        <v>0</v>
      </c>
      <c r="T245" s="12">
        <f>STOCK[[#This Row],[Costo Unitario (USD)]]+STOCK[[#This Row],[Costo Envío (USD)]]+STOCK[[#This Row],[Comisión 10%]]</f>
        <v>2.1477777777777778</v>
      </c>
      <c r="U245" s="7">
        <f>STOCK[[#This Row],[Costo total]]*1.5</f>
        <v>3.2216666666666667</v>
      </c>
      <c r="V245" s="7">
        <v>1</v>
      </c>
      <c r="W245" s="7">
        <f>STOCK[[#This Row],[Precio Final]]-STOCK[[#This Row],[Costo total]]</f>
        <v>-1.1477777777777778</v>
      </c>
      <c r="X245" s="7">
        <f>STOCK[[#This Row],[Ganancia Unitaria]]*STOCK[[#This Row],[Salidas]]</f>
        <v>-1.1477777777777778</v>
      </c>
      <c r="AA245" s="7">
        <f>STOCK[[#This Row],[Costo total]]*STOCK[[#This Row],[Entradas]]</f>
        <v>2.1477777777777778</v>
      </c>
      <c r="AB245" s="7">
        <f>STOCK[[#This Row],[Stock Actual]]*STOCK[[#This Row],[Costo total]]</f>
        <v>0</v>
      </c>
    </row>
    <row r="246" spans="1:29" s="12" customFormat="1" ht="50" customHeight="1" x14ac:dyDescent="0.15">
      <c r="A246" s="12" t="s">
        <v>723</v>
      </c>
      <c r="B246" s="70"/>
      <c r="C246" s="12" t="s">
        <v>4</v>
      </c>
      <c r="D246" s="12" t="s">
        <v>26</v>
      </c>
      <c r="E246" s="12" t="s">
        <v>2094</v>
      </c>
      <c r="F246" s="12" t="s">
        <v>2095</v>
      </c>
      <c r="G246" s="12" t="s">
        <v>69</v>
      </c>
      <c r="H246" s="12">
        <f>STOCK[[#This Row],[Precio Final]]</f>
        <v>18</v>
      </c>
      <c r="I246" s="12">
        <f>STOCK[[#This Row],[Precio Venta Ideal (x1.5)]]</f>
        <v>24.766666666666669</v>
      </c>
      <c r="J246" s="87">
        <v>1</v>
      </c>
      <c r="K246" s="87">
        <f>SUMIFS(VENTAS[Cantidad],VENTAS[Código del producto Vendido],STOCK[[#This Row],[Code]])</f>
        <v>1</v>
      </c>
      <c r="L246" s="87">
        <f>STOCK[[#This Row],[Entradas]]-STOCK[[#This Row],[Salidas]]</f>
        <v>0</v>
      </c>
      <c r="M246" s="12">
        <f>STOCK[[#This Row],[Precio Final]]*10%</f>
        <v>1.8</v>
      </c>
      <c r="N246" s="12">
        <v>228.8</v>
      </c>
      <c r="O246" s="12">
        <v>18</v>
      </c>
      <c r="P246" s="12">
        <v>12.711111111111112</v>
      </c>
      <c r="Q246" s="87">
        <v>250</v>
      </c>
      <c r="R246" s="12">
        <v>8</v>
      </c>
      <c r="S246" s="12">
        <f>STOCK[[#This Row],[Peso (g)]]*STOCK[[#This Row],[Precio Envío Kilogramo (USD)]]/1000</f>
        <v>2</v>
      </c>
      <c r="T246" s="12">
        <f>STOCK[[#This Row],[Costo Unitario (USD)]]+STOCK[[#This Row],[Costo Envío (USD)]]+STOCK[[#This Row],[Comisión 10%]]</f>
        <v>16.511111111111113</v>
      </c>
      <c r="U246" s="12">
        <f>STOCK[[#This Row],[Costo total]]*1.5</f>
        <v>24.766666666666669</v>
      </c>
      <c r="V246" s="12">
        <v>18</v>
      </c>
      <c r="W246" s="12">
        <f>STOCK[[#This Row],[Precio Final]]-STOCK[[#This Row],[Costo total]]</f>
        <v>1.4888888888888872</v>
      </c>
      <c r="X246" s="12">
        <f>STOCK[[#This Row],[Ganancia Unitaria]]*STOCK[[#This Row],[Salidas]]</f>
        <v>1.4888888888888872</v>
      </c>
      <c r="AA246" s="12">
        <f>STOCK[[#This Row],[Costo total]]*STOCK[[#This Row],[Entradas]]</f>
        <v>16.511111111111113</v>
      </c>
      <c r="AB246" s="12">
        <f>STOCK[[#This Row],[Stock Actual]]*STOCK[[#This Row],[Costo total]]</f>
        <v>0</v>
      </c>
    </row>
    <row r="247" spans="1:29" s="7" customFormat="1" ht="50" customHeight="1" x14ac:dyDescent="0.15">
      <c r="A247" s="7" t="s">
        <v>724</v>
      </c>
      <c r="B247" s="70"/>
      <c r="C247" s="7" t="s">
        <v>4</v>
      </c>
      <c r="D247" s="7" t="s">
        <v>88</v>
      </c>
      <c r="E247" s="7" t="s">
        <v>487</v>
      </c>
      <c r="F247" s="7" t="s">
        <v>2104</v>
      </c>
      <c r="G247" s="7" t="s">
        <v>69</v>
      </c>
      <c r="H247" s="7">
        <f>STOCK[[#This Row],[Precio Final]]</f>
        <v>12</v>
      </c>
      <c r="I247" s="7">
        <f>STOCK[[#This Row],[Precio Venta Ideal (x1.5)]]</f>
        <v>10.545833333333334</v>
      </c>
      <c r="J247" s="8">
        <v>2</v>
      </c>
      <c r="K247" s="8">
        <f>SUMIFS(VENTAS[Cantidad],VENTAS[Código del producto Vendido],STOCK[[#This Row],[Code]])</f>
        <v>2</v>
      </c>
      <c r="L247" s="8">
        <f>STOCK[[#This Row],[Entradas]]-STOCK[[#This Row],[Salidas]]</f>
        <v>0</v>
      </c>
      <c r="M247" s="7">
        <f>STOCK[[#This Row],[Precio Final]]*10%</f>
        <v>1.2000000000000002</v>
      </c>
      <c r="N247" s="7">
        <v>97.75</v>
      </c>
      <c r="O247" s="7">
        <v>18</v>
      </c>
      <c r="P247" s="7">
        <v>5.4305555555555554</v>
      </c>
      <c r="Q247" s="8">
        <v>50</v>
      </c>
      <c r="R247" s="7">
        <v>8</v>
      </c>
      <c r="S247" s="7">
        <f>STOCK[[#This Row],[Peso (g)]]*STOCK[[#This Row],[Precio Envío Kilogramo (USD)]]/1000</f>
        <v>0.4</v>
      </c>
      <c r="T247" s="12">
        <f>STOCK[[#This Row],[Costo Unitario (USD)]]+STOCK[[#This Row],[Costo Envío (USD)]]+STOCK[[#This Row],[Comisión 10%]]</f>
        <v>7.0305555555555559</v>
      </c>
      <c r="U247" s="7">
        <f>STOCK[[#This Row],[Costo total]]*1.5</f>
        <v>10.545833333333334</v>
      </c>
      <c r="V247" s="7">
        <v>12</v>
      </c>
      <c r="W247" s="7">
        <f>STOCK[[#This Row],[Precio Final]]-STOCK[[#This Row],[Costo total]]</f>
        <v>4.9694444444444441</v>
      </c>
      <c r="X247" s="7">
        <f>STOCK[[#This Row],[Ganancia Unitaria]]*STOCK[[#This Row],[Salidas]]</f>
        <v>9.9388888888888882</v>
      </c>
      <c r="AA247" s="7">
        <f>STOCK[[#This Row],[Costo total]]*STOCK[[#This Row],[Entradas]]</f>
        <v>14.061111111111112</v>
      </c>
      <c r="AB247" s="7">
        <f>STOCK[[#This Row],[Stock Actual]]*STOCK[[#This Row],[Costo total]]</f>
        <v>0</v>
      </c>
    </row>
    <row r="248" spans="1:29" s="12" customFormat="1" ht="50" customHeight="1" x14ac:dyDescent="0.15">
      <c r="A248" s="12" t="s">
        <v>185</v>
      </c>
      <c r="B248" s="70"/>
      <c r="C248" s="12" t="s">
        <v>4</v>
      </c>
      <c r="D248" s="12" t="s">
        <v>101</v>
      </c>
      <c r="E248" s="12" t="s">
        <v>81</v>
      </c>
      <c r="F248" s="12" t="s">
        <v>252</v>
      </c>
      <c r="G248" s="12" t="s">
        <v>69</v>
      </c>
      <c r="H248" s="12">
        <f>STOCK[[#This Row],[Precio Final]]</f>
        <v>38</v>
      </c>
      <c r="I248" s="12">
        <f>STOCK[[#This Row],[Precio Venta Ideal (x1.5)]]</f>
        <v>47.583333333333329</v>
      </c>
      <c r="J248" s="87">
        <v>1</v>
      </c>
      <c r="K248" s="87">
        <f>SUMIFS(VENTAS[Cantidad],VENTAS[Código del producto Vendido],STOCK[[#This Row],[Code]])</f>
        <v>1</v>
      </c>
      <c r="L248" s="87">
        <f>STOCK[[#This Row],[Entradas]]-STOCK[[#This Row],[Salidas]]</f>
        <v>0</v>
      </c>
      <c r="M248" s="12">
        <f>STOCK[[#This Row],[Precio Final]]*10%</f>
        <v>3.8000000000000003</v>
      </c>
      <c r="N248" s="12">
        <v>452.2</v>
      </c>
      <c r="O248" s="12">
        <v>18</v>
      </c>
      <c r="P248" s="12">
        <v>25.12222222222222</v>
      </c>
      <c r="Q248" s="87">
        <v>350</v>
      </c>
      <c r="R248" s="12">
        <v>8</v>
      </c>
      <c r="S248" s="12">
        <f>STOCK[[#This Row],[Peso (g)]]*STOCK[[#This Row],[Precio Envío Kilogramo (USD)]]/1000</f>
        <v>2.8</v>
      </c>
      <c r="T248" s="12">
        <f>STOCK[[#This Row],[Costo Unitario (USD)]]+STOCK[[#This Row],[Costo Envío (USD)]]+STOCK[[#This Row],[Comisión 10%]]</f>
        <v>31.722222222222221</v>
      </c>
      <c r="U248" s="12">
        <f>STOCK[[#This Row],[Costo total]]*1.5</f>
        <v>47.583333333333329</v>
      </c>
      <c r="V248" s="12">
        <v>38</v>
      </c>
      <c r="W248" s="12">
        <f>STOCK[[#This Row],[Precio Final]]-STOCK[[#This Row],[Costo total]]</f>
        <v>6.2777777777777786</v>
      </c>
      <c r="X248" s="12">
        <f>STOCK[[#This Row],[Ganancia Unitaria]]*STOCK[[#This Row],[Salidas]]</f>
        <v>6.2777777777777786</v>
      </c>
      <c r="AA248" s="12">
        <f>STOCK[[#This Row],[Costo total]]*STOCK[[#This Row],[Entradas]]</f>
        <v>31.722222222222221</v>
      </c>
      <c r="AB248" s="12">
        <f>STOCK[[#This Row],[Stock Actual]]*STOCK[[#This Row],[Costo total]]</f>
        <v>0</v>
      </c>
    </row>
    <row r="249" spans="1:29" s="7" customFormat="1" ht="50" customHeight="1" x14ac:dyDescent="0.15">
      <c r="A249" s="7" t="s">
        <v>200</v>
      </c>
      <c r="B249" s="70"/>
      <c r="C249" s="7" t="s">
        <v>4</v>
      </c>
      <c r="D249" s="7" t="s">
        <v>1517</v>
      </c>
      <c r="E249" s="7" t="s">
        <v>82</v>
      </c>
      <c r="F249" s="7" t="s">
        <v>241</v>
      </c>
      <c r="G249" s="7" t="s">
        <v>69</v>
      </c>
      <c r="H249" s="7">
        <f>STOCK[[#This Row],[Precio Final]]</f>
        <v>20</v>
      </c>
      <c r="I249" s="7">
        <f>STOCK[[#This Row],[Precio Venta Ideal (x1.5)]]</f>
        <v>21.783333333333331</v>
      </c>
      <c r="J249" s="8">
        <v>1</v>
      </c>
      <c r="K249" s="8">
        <f>SUMIFS(VENTAS[Cantidad],VENTAS[Código del producto Vendido],STOCK[[#This Row],[Code]])</f>
        <v>1</v>
      </c>
      <c r="L249" s="8">
        <f>STOCK[[#This Row],[Entradas]]-STOCK[[#This Row],[Salidas]]</f>
        <v>0</v>
      </c>
      <c r="M249" s="7">
        <f>STOCK[[#This Row],[Precio Final]]*10%</f>
        <v>2</v>
      </c>
      <c r="N249" s="7">
        <v>211</v>
      </c>
      <c r="O249" s="7">
        <v>18</v>
      </c>
      <c r="P249" s="7">
        <v>11.722222222222221</v>
      </c>
      <c r="Q249" s="8">
        <v>100</v>
      </c>
      <c r="R249" s="7">
        <v>8</v>
      </c>
      <c r="S249" s="7">
        <f>STOCK[[#This Row],[Peso (g)]]*STOCK[[#This Row],[Precio Envío Kilogramo (USD)]]/1000</f>
        <v>0.8</v>
      </c>
      <c r="T249" s="12">
        <f>STOCK[[#This Row],[Costo Unitario (USD)]]+STOCK[[#This Row],[Costo Envío (USD)]]+STOCK[[#This Row],[Comisión 10%]]</f>
        <v>14.522222222222222</v>
      </c>
      <c r="U249" s="7">
        <f>STOCK[[#This Row],[Costo total]]*1.5</f>
        <v>21.783333333333331</v>
      </c>
      <c r="V249" s="7">
        <v>20</v>
      </c>
      <c r="W249" s="7">
        <f>STOCK[[#This Row],[Precio Final]]-STOCK[[#This Row],[Costo total]]</f>
        <v>5.4777777777777779</v>
      </c>
      <c r="X249" s="7">
        <f>STOCK[[#This Row],[Ganancia Unitaria]]*STOCK[[#This Row],[Salidas]]</f>
        <v>5.4777777777777779</v>
      </c>
      <c r="AA249" s="7">
        <f>STOCK[[#This Row],[Costo total]]*STOCK[[#This Row],[Entradas]]</f>
        <v>14.522222222222222</v>
      </c>
      <c r="AB249" s="7">
        <f>STOCK[[#This Row],[Stock Actual]]*STOCK[[#This Row],[Costo total]]</f>
        <v>0</v>
      </c>
    </row>
    <row r="250" spans="1:29" s="12" customFormat="1" ht="50" customHeight="1" x14ac:dyDescent="0.15">
      <c r="A250" s="12" t="s">
        <v>725</v>
      </c>
      <c r="B250" s="70"/>
      <c r="C250" s="12" t="s">
        <v>4</v>
      </c>
      <c r="D250" s="12" t="s">
        <v>1898</v>
      </c>
      <c r="E250" s="12" t="s">
        <v>488</v>
      </c>
      <c r="F250" s="12" t="s">
        <v>241</v>
      </c>
      <c r="G250" s="12" t="s">
        <v>69</v>
      </c>
      <c r="H250" s="12">
        <f>STOCK[[#This Row],[Precio Final]]</f>
        <v>15</v>
      </c>
      <c r="I250" s="12">
        <f>STOCK[[#This Row],[Precio Venta Ideal (x1.5)]]</f>
        <v>17.856666666666666</v>
      </c>
      <c r="J250" s="87">
        <v>1</v>
      </c>
      <c r="K250" s="87">
        <f>SUMIFS(VENTAS[Cantidad],VENTAS[Código del producto Vendido],STOCK[[#This Row],[Code]])</f>
        <v>1</v>
      </c>
      <c r="L250" s="87">
        <f>STOCK[[#This Row],[Entradas]]-STOCK[[#This Row],[Salidas]]</f>
        <v>0</v>
      </c>
      <c r="M250" s="12">
        <f>STOCK[[#This Row],[Precio Final]]*10%</f>
        <v>1.5</v>
      </c>
      <c r="N250" s="12">
        <v>170</v>
      </c>
      <c r="O250" s="12">
        <v>18</v>
      </c>
      <c r="P250" s="12">
        <v>9.4444444444444446</v>
      </c>
      <c r="Q250" s="87">
        <v>120</v>
      </c>
      <c r="R250" s="12">
        <v>8</v>
      </c>
      <c r="S250" s="12">
        <f>STOCK[[#This Row],[Peso (g)]]*STOCK[[#This Row],[Precio Envío Kilogramo (USD)]]/1000</f>
        <v>0.96</v>
      </c>
      <c r="T250" s="12">
        <f>STOCK[[#This Row],[Costo Unitario (USD)]]+STOCK[[#This Row],[Costo Envío (USD)]]+STOCK[[#This Row],[Comisión 10%]]</f>
        <v>11.904444444444444</v>
      </c>
      <c r="U250" s="12">
        <f>STOCK[[#This Row],[Costo total]]*1.5</f>
        <v>17.856666666666666</v>
      </c>
      <c r="V250" s="12">
        <v>15</v>
      </c>
      <c r="W250" s="12">
        <f>STOCK[[#This Row],[Precio Final]]-STOCK[[#This Row],[Costo total]]</f>
        <v>3.0955555555555563</v>
      </c>
      <c r="X250" s="12">
        <f>STOCK[[#This Row],[Ganancia Unitaria]]*STOCK[[#This Row],[Salidas]]</f>
        <v>3.0955555555555563</v>
      </c>
      <c r="AA250" s="12">
        <f>STOCK[[#This Row],[Costo total]]*STOCK[[#This Row],[Entradas]]</f>
        <v>11.904444444444444</v>
      </c>
      <c r="AB250" s="12">
        <f>STOCK[[#This Row],[Stock Actual]]*STOCK[[#This Row],[Costo total]]</f>
        <v>0</v>
      </c>
    </row>
    <row r="251" spans="1:29" s="7" customFormat="1" ht="50" customHeight="1" x14ac:dyDescent="0.15">
      <c r="A251" s="7" t="s">
        <v>212</v>
      </c>
      <c r="B251" s="70"/>
      <c r="C251" s="7" t="s">
        <v>4</v>
      </c>
      <c r="D251" s="7" t="s">
        <v>134</v>
      </c>
      <c r="E251" s="7" t="s">
        <v>310</v>
      </c>
      <c r="F251" s="7" t="s">
        <v>309</v>
      </c>
      <c r="G251" s="7" t="s">
        <v>69</v>
      </c>
      <c r="H251" s="7">
        <f>STOCK[[#This Row],[Precio Final]]</f>
        <v>8</v>
      </c>
      <c r="I251" s="7">
        <f>STOCK[[#This Row],[Precio Venta Ideal (x1.5)]]</f>
        <v>6.9966666666666661</v>
      </c>
      <c r="J251" s="8">
        <v>1</v>
      </c>
      <c r="K251" s="8">
        <f>SUMIFS(VENTAS[Cantidad],VENTAS[Código del producto Vendido],STOCK[[#This Row],[Code]])</f>
        <v>1</v>
      </c>
      <c r="L251" s="8">
        <f>STOCK[[#This Row],[Entradas]]-STOCK[[#This Row],[Salidas]]</f>
        <v>0</v>
      </c>
      <c r="M251" s="7">
        <f>STOCK[[#This Row],[Precio Final]]*10%</f>
        <v>0.8</v>
      </c>
      <c r="N251" s="7">
        <v>62.36</v>
      </c>
      <c r="O251" s="7">
        <v>18</v>
      </c>
      <c r="P251" s="7">
        <v>3.4644444444444442</v>
      </c>
      <c r="Q251" s="8">
        <v>50</v>
      </c>
      <c r="R251" s="7">
        <v>8</v>
      </c>
      <c r="S251" s="7">
        <f>STOCK[[#This Row],[Peso (g)]]*STOCK[[#This Row],[Precio Envío Kilogramo (USD)]]/1000</f>
        <v>0.4</v>
      </c>
      <c r="T251" s="12">
        <f>STOCK[[#This Row],[Costo Unitario (USD)]]+STOCK[[#This Row],[Costo Envío (USD)]]+STOCK[[#This Row],[Comisión 10%]]</f>
        <v>4.6644444444444444</v>
      </c>
      <c r="U251" s="7">
        <f>STOCK[[#This Row],[Costo total]]*1.5</f>
        <v>6.9966666666666661</v>
      </c>
      <c r="V251" s="7">
        <v>8</v>
      </c>
      <c r="W251" s="7">
        <f>STOCK[[#This Row],[Precio Final]]-STOCK[[#This Row],[Costo total]]</f>
        <v>3.3355555555555556</v>
      </c>
      <c r="X251" s="7">
        <f>STOCK[[#This Row],[Ganancia Unitaria]]*STOCK[[#This Row],[Salidas]]</f>
        <v>3.3355555555555556</v>
      </c>
      <c r="AA251" s="7">
        <f>STOCK[[#This Row],[Costo total]]*STOCK[[#This Row],[Entradas]]</f>
        <v>4.6644444444444444</v>
      </c>
      <c r="AB251" s="7">
        <f>STOCK[[#This Row],[Stock Actual]]*STOCK[[#This Row],[Costo total]]</f>
        <v>0</v>
      </c>
    </row>
    <row r="252" spans="1:29" s="12" customFormat="1" ht="50" customHeight="1" x14ac:dyDescent="0.15">
      <c r="A252" s="12" t="s">
        <v>726</v>
      </c>
      <c r="B252" s="70"/>
      <c r="C252" s="12" t="s">
        <v>4</v>
      </c>
      <c r="D252" s="12" t="s">
        <v>1517</v>
      </c>
      <c r="E252" s="12" t="s">
        <v>387</v>
      </c>
      <c r="F252" s="12" t="s">
        <v>238</v>
      </c>
      <c r="G252" s="12" t="s">
        <v>69</v>
      </c>
      <c r="H252" s="12">
        <f>STOCK[[#This Row],[Precio Final]]</f>
        <v>13</v>
      </c>
      <c r="I252" s="12">
        <f>STOCK[[#This Row],[Precio Venta Ideal (x1.5)]]</f>
        <v>14.214166666666669</v>
      </c>
      <c r="J252" s="87">
        <v>1</v>
      </c>
      <c r="K252" s="87">
        <f>SUMIFS(VENTAS[Cantidad],VENTAS[Código del producto Vendido],STOCK[[#This Row],[Code]])</f>
        <v>1</v>
      </c>
      <c r="L252" s="87">
        <f>STOCK[[#This Row],[Entradas]]-STOCK[[#This Row],[Salidas]]</f>
        <v>0</v>
      </c>
      <c r="M252" s="12">
        <f>STOCK[[#This Row],[Precio Final]]*10%</f>
        <v>1.3</v>
      </c>
      <c r="N252" s="12">
        <v>132.77000000000001</v>
      </c>
      <c r="O252" s="12">
        <v>18</v>
      </c>
      <c r="P252" s="12">
        <v>7.3761111111111113</v>
      </c>
      <c r="Q252" s="87">
        <v>100</v>
      </c>
      <c r="R252" s="12">
        <v>8</v>
      </c>
      <c r="S252" s="12">
        <f>STOCK[[#This Row],[Peso (g)]]*STOCK[[#This Row],[Precio Envío Kilogramo (USD)]]/1000</f>
        <v>0.8</v>
      </c>
      <c r="T252" s="12">
        <f>STOCK[[#This Row],[Costo Unitario (USD)]]+STOCK[[#This Row],[Costo Envío (USD)]]+STOCK[[#This Row],[Comisión 10%]]</f>
        <v>9.4761111111111127</v>
      </c>
      <c r="U252" s="12">
        <f>STOCK[[#This Row],[Costo total]]*1.5</f>
        <v>14.214166666666669</v>
      </c>
      <c r="V252" s="12">
        <v>13</v>
      </c>
      <c r="W252" s="12">
        <f>STOCK[[#This Row],[Precio Final]]-STOCK[[#This Row],[Costo total]]</f>
        <v>3.5238888888888873</v>
      </c>
      <c r="X252" s="12">
        <f>STOCK[[#This Row],[Ganancia Unitaria]]*STOCK[[#This Row],[Salidas]]</f>
        <v>3.5238888888888873</v>
      </c>
      <c r="AA252" s="12">
        <f>STOCK[[#This Row],[Costo total]]*STOCK[[#This Row],[Entradas]]</f>
        <v>9.4761111111111127</v>
      </c>
      <c r="AB252" s="12">
        <f>STOCK[[#This Row],[Stock Actual]]*STOCK[[#This Row],[Costo total]]</f>
        <v>0</v>
      </c>
    </row>
    <row r="253" spans="1:29" s="7" customFormat="1" ht="50" customHeight="1" x14ac:dyDescent="0.15">
      <c r="A253" s="7" t="s">
        <v>186</v>
      </c>
      <c r="B253" s="70"/>
      <c r="C253" s="7" t="s">
        <v>4</v>
      </c>
      <c r="D253" s="7" t="s">
        <v>101</v>
      </c>
      <c r="E253" s="7" t="s">
        <v>311</v>
      </c>
      <c r="F253" s="7" t="s">
        <v>252</v>
      </c>
      <c r="G253" s="7" t="s">
        <v>69</v>
      </c>
      <c r="H253" s="7">
        <f>STOCK[[#This Row],[Precio Final]]</f>
        <v>45</v>
      </c>
      <c r="I253" s="7">
        <f>STOCK[[#This Row],[Precio Venta Ideal (x1.5)]]</f>
        <v>48.429166666666667</v>
      </c>
      <c r="J253" s="8">
        <v>1</v>
      </c>
      <c r="K253" s="8">
        <f>SUMIFS(VENTAS[Cantidad],VENTAS[Código del producto Vendido],STOCK[[#This Row],[Code]])</f>
        <v>1</v>
      </c>
      <c r="L253" s="8">
        <f>STOCK[[#This Row],[Entradas]]-STOCK[[#This Row],[Salidas]]</f>
        <v>0</v>
      </c>
      <c r="M253" s="7">
        <f>STOCK[[#This Row],[Precio Final]]*10%</f>
        <v>4.5</v>
      </c>
      <c r="N253" s="7">
        <v>442.55</v>
      </c>
      <c r="O253" s="7">
        <v>18</v>
      </c>
      <c r="P253" s="7">
        <v>24.586111111111112</v>
      </c>
      <c r="Q253" s="8">
        <v>400</v>
      </c>
      <c r="R253" s="7">
        <v>8</v>
      </c>
      <c r="S253" s="7">
        <f>STOCK[[#This Row],[Peso (g)]]*STOCK[[#This Row],[Precio Envío Kilogramo (USD)]]/1000</f>
        <v>3.2</v>
      </c>
      <c r="T253" s="12">
        <f>STOCK[[#This Row],[Costo Unitario (USD)]]+STOCK[[#This Row],[Costo Envío (USD)]]+STOCK[[#This Row],[Comisión 10%]]</f>
        <v>32.286111111111111</v>
      </c>
      <c r="U253" s="7">
        <f>STOCK[[#This Row],[Costo total]]*1.5</f>
        <v>48.429166666666667</v>
      </c>
      <c r="V253" s="7">
        <v>45</v>
      </c>
      <c r="W253" s="7">
        <f>STOCK[[#This Row],[Precio Final]]-STOCK[[#This Row],[Costo total]]</f>
        <v>12.713888888888889</v>
      </c>
      <c r="X253" s="7">
        <f>STOCK[[#This Row],[Ganancia Unitaria]]*STOCK[[#This Row],[Salidas]]</f>
        <v>12.713888888888889</v>
      </c>
      <c r="AA253" s="7">
        <f>STOCK[[#This Row],[Costo total]]*STOCK[[#This Row],[Entradas]]</f>
        <v>32.286111111111111</v>
      </c>
      <c r="AB253" s="7">
        <f>STOCK[[#This Row],[Stock Actual]]*STOCK[[#This Row],[Costo total]]</f>
        <v>0</v>
      </c>
    </row>
    <row r="254" spans="1:29" s="12" customFormat="1" ht="50" customHeight="1" x14ac:dyDescent="0.15">
      <c r="A254" s="12" t="s">
        <v>201</v>
      </c>
      <c r="B254" s="70"/>
      <c r="C254" s="12" t="s">
        <v>4</v>
      </c>
      <c r="D254" s="12" t="s">
        <v>1517</v>
      </c>
      <c r="E254" s="12" t="s">
        <v>83</v>
      </c>
      <c r="F254" s="12" t="s">
        <v>238</v>
      </c>
      <c r="G254" s="12" t="s">
        <v>69</v>
      </c>
      <c r="H254" s="12">
        <f>STOCK[[#This Row],[Precio Final]]</f>
        <v>15</v>
      </c>
      <c r="I254" s="12">
        <f>STOCK[[#This Row],[Precio Venta Ideal (x1.5)]]</f>
        <v>17.084166666666668</v>
      </c>
      <c r="J254" s="87">
        <v>1</v>
      </c>
      <c r="K254" s="87">
        <f>SUMIFS(VENTAS[Cantidad],VENTAS[Código del producto Vendido],STOCK[[#This Row],[Code]])</f>
        <v>1</v>
      </c>
      <c r="L254" s="87">
        <f>STOCK[[#This Row],[Entradas]]-STOCK[[#This Row],[Salidas]]</f>
        <v>0</v>
      </c>
      <c r="M254" s="12">
        <f>STOCK[[#This Row],[Precio Final]]*10%</f>
        <v>1.5</v>
      </c>
      <c r="N254" s="12">
        <v>163.61000000000001</v>
      </c>
      <c r="O254" s="12">
        <v>18</v>
      </c>
      <c r="P254" s="12">
        <v>9.089444444444446</v>
      </c>
      <c r="Q254" s="87">
        <v>100</v>
      </c>
      <c r="R254" s="12">
        <v>8</v>
      </c>
      <c r="S254" s="12">
        <f>STOCK[[#This Row],[Peso (g)]]*STOCK[[#This Row],[Precio Envío Kilogramo (USD)]]/1000</f>
        <v>0.8</v>
      </c>
      <c r="T254" s="12">
        <f>STOCK[[#This Row],[Costo Unitario (USD)]]+STOCK[[#This Row],[Costo Envío (USD)]]+STOCK[[#This Row],[Comisión 10%]]</f>
        <v>11.389444444444447</v>
      </c>
      <c r="U254" s="12">
        <f>STOCK[[#This Row],[Costo total]]*1.5</f>
        <v>17.084166666666668</v>
      </c>
      <c r="V254" s="12">
        <v>15</v>
      </c>
      <c r="W254" s="12">
        <f>STOCK[[#This Row],[Precio Final]]-STOCK[[#This Row],[Costo total]]</f>
        <v>3.6105555555555533</v>
      </c>
      <c r="X254" s="12">
        <f>STOCK[[#This Row],[Ganancia Unitaria]]*STOCK[[#This Row],[Salidas]]</f>
        <v>3.6105555555555533</v>
      </c>
      <c r="AA254" s="12">
        <f>STOCK[[#This Row],[Costo total]]*STOCK[[#This Row],[Entradas]]</f>
        <v>11.389444444444447</v>
      </c>
      <c r="AB254" s="12">
        <f>STOCK[[#This Row],[Stock Actual]]*STOCK[[#This Row],[Costo total]]</f>
        <v>0</v>
      </c>
    </row>
    <row r="255" spans="1:29" s="7" customFormat="1" ht="50" customHeight="1" x14ac:dyDescent="0.15">
      <c r="A255" s="7" t="s">
        <v>727</v>
      </c>
      <c r="B255" s="70"/>
      <c r="C255" s="7" t="s">
        <v>4</v>
      </c>
      <c r="D255" s="12" t="s">
        <v>101</v>
      </c>
      <c r="E255" s="7" t="s">
        <v>2992</v>
      </c>
      <c r="F255" s="7" t="s">
        <v>252</v>
      </c>
      <c r="G255" s="7" t="s">
        <v>69</v>
      </c>
      <c r="H255" s="7">
        <f>STOCK[[#This Row],[Precio Final]]</f>
        <v>45</v>
      </c>
      <c r="I255" s="7">
        <f>STOCK[[#This Row],[Precio Venta Ideal (x1.5)]]</f>
        <v>45.802499999999995</v>
      </c>
      <c r="J255" s="8">
        <v>1</v>
      </c>
      <c r="K255" s="8">
        <f>SUMIFS(VENTAS[Cantidad],VENTAS[Código del producto Vendido],STOCK[[#This Row],[Code]])</f>
        <v>0</v>
      </c>
      <c r="L255" s="8">
        <f>STOCK[[#This Row],[Entradas]]-STOCK[[#This Row],[Salidas]]</f>
        <v>1</v>
      </c>
      <c r="M255" s="7">
        <f>STOCK[[#This Row],[Precio Final]]*10%</f>
        <v>4.5</v>
      </c>
      <c r="N255" s="7">
        <v>411.03</v>
      </c>
      <c r="O255" s="7">
        <v>18</v>
      </c>
      <c r="P255" s="7">
        <v>22.834999999999997</v>
      </c>
      <c r="Q255" s="8">
        <v>400</v>
      </c>
      <c r="R255" s="7">
        <v>8</v>
      </c>
      <c r="S255" s="7">
        <f>STOCK[[#This Row],[Peso (g)]]*STOCK[[#This Row],[Precio Envío Kilogramo (USD)]]/1000</f>
        <v>3.2</v>
      </c>
      <c r="T255" s="12">
        <f>STOCK[[#This Row],[Costo Unitario (USD)]]+STOCK[[#This Row],[Costo Envío (USD)]]+STOCK[[#This Row],[Comisión 10%]]</f>
        <v>30.534999999999997</v>
      </c>
      <c r="U255" s="7">
        <f>STOCK[[#This Row],[Costo total]]*1.5</f>
        <v>45.802499999999995</v>
      </c>
      <c r="V255" s="7">
        <v>45</v>
      </c>
      <c r="W255" s="7">
        <f>STOCK[[#This Row],[Precio Final]]-STOCK[[#This Row],[Costo total]]</f>
        <v>14.465000000000003</v>
      </c>
      <c r="X255" s="7">
        <f>STOCK[[#This Row],[Ganancia Unitaria]]*STOCK[[#This Row],[Salidas]]</f>
        <v>0</v>
      </c>
      <c r="AA255" s="7">
        <f>STOCK[[#This Row],[Costo total]]*STOCK[[#This Row],[Entradas]]</f>
        <v>30.534999999999997</v>
      </c>
      <c r="AB255" s="7">
        <f>STOCK[[#This Row],[Stock Actual]]*STOCK[[#This Row],[Costo total]]</f>
        <v>30.534999999999997</v>
      </c>
      <c r="AC255" s="7">
        <v>25</v>
      </c>
    </row>
    <row r="256" spans="1:29" s="12" customFormat="1" ht="50" customHeight="1" x14ac:dyDescent="0.15">
      <c r="A256" s="12" t="s">
        <v>728</v>
      </c>
      <c r="B256" s="70"/>
      <c r="C256" s="12" t="s">
        <v>4</v>
      </c>
      <c r="D256" s="12" t="s">
        <v>26</v>
      </c>
      <c r="E256" s="12" t="s">
        <v>1604</v>
      </c>
      <c r="F256" s="12" t="s">
        <v>238</v>
      </c>
      <c r="G256" s="12" t="s">
        <v>69</v>
      </c>
      <c r="H256" s="12">
        <f>STOCK[[#This Row],[Precio Final]]</f>
        <v>55</v>
      </c>
      <c r="I256" s="12">
        <f>STOCK[[#This Row],[Precio Venta Ideal (x1.5)]]</f>
        <v>62.329166666666666</v>
      </c>
      <c r="J256" s="87">
        <v>1</v>
      </c>
      <c r="K256" s="87">
        <f>SUMIFS(VENTAS[Cantidad],VENTAS[Código del producto Vendido],STOCK[[#This Row],[Code]])</f>
        <v>0</v>
      </c>
      <c r="L256" s="87">
        <f>STOCK[[#This Row],[Entradas]]-STOCK[[#This Row],[Salidas]]</f>
        <v>1</v>
      </c>
      <c r="M256" s="12">
        <f>STOCK[[#This Row],[Precio Final]]*10%</f>
        <v>5.5</v>
      </c>
      <c r="N256" s="12">
        <v>572.63</v>
      </c>
      <c r="O256" s="12">
        <v>18</v>
      </c>
      <c r="P256" s="12">
        <v>31.812777777777779</v>
      </c>
      <c r="Q256" s="87">
        <v>530</v>
      </c>
      <c r="R256" s="12">
        <v>8</v>
      </c>
      <c r="S256" s="12">
        <f>STOCK[[#This Row],[Peso (g)]]*STOCK[[#This Row],[Precio Envío Kilogramo (USD)]]/1000</f>
        <v>4.24</v>
      </c>
      <c r="T256" s="12">
        <f>STOCK[[#This Row],[Costo Unitario (USD)]]+STOCK[[#This Row],[Costo Envío (USD)]]+STOCK[[#This Row],[Comisión 10%]]</f>
        <v>41.552777777777777</v>
      </c>
      <c r="U256" s="12">
        <f>STOCK[[#This Row],[Costo total]]*1.5</f>
        <v>62.329166666666666</v>
      </c>
      <c r="V256" s="12">
        <v>55</v>
      </c>
      <c r="W256" s="12">
        <f>STOCK[[#This Row],[Precio Final]]-STOCK[[#This Row],[Costo total]]</f>
        <v>13.447222222222223</v>
      </c>
      <c r="X256" s="12">
        <f>STOCK[[#This Row],[Ganancia Unitaria]]*STOCK[[#This Row],[Salidas]]</f>
        <v>0</v>
      </c>
      <c r="AA256" s="12">
        <f>STOCK[[#This Row],[Costo total]]*STOCK[[#This Row],[Entradas]]</f>
        <v>41.552777777777777</v>
      </c>
      <c r="AB256" s="12">
        <f>STOCK[[#This Row],[Stock Actual]]*STOCK[[#This Row],[Costo total]]</f>
        <v>41.552777777777777</v>
      </c>
    </row>
    <row r="257" spans="1:28" s="7" customFormat="1" ht="50" customHeight="1" x14ac:dyDescent="0.15">
      <c r="A257" s="7" t="s">
        <v>729</v>
      </c>
      <c r="B257" s="70"/>
      <c r="C257" s="7" t="s">
        <v>4</v>
      </c>
      <c r="D257" s="7" t="s">
        <v>1517</v>
      </c>
      <c r="E257" s="7" t="s">
        <v>312</v>
      </c>
      <c r="F257" s="7" t="s">
        <v>238</v>
      </c>
      <c r="G257" s="7" t="s">
        <v>69</v>
      </c>
      <c r="H257" s="7">
        <f>STOCK[[#This Row],[Precio Final]]</f>
        <v>15</v>
      </c>
      <c r="I257" s="7">
        <f>STOCK[[#This Row],[Precio Venta Ideal (x1.5)]]</f>
        <v>12.248333333333335</v>
      </c>
      <c r="J257" s="8">
        <v>1</v>
      </c>
      <c r="K257" s="8">
        <f>SUMIFS(VENTAS[Cantidad],VENTAS[Código del producto Vendido],STOCK[[#This Row],[Code]])</f>
        <v>1</v>
      </c>
      <c r="L257" s="8">
        <f>STOCK[[#This Row],[Entradas]]-STOCK[[#This Row],[Salidas]]</f>
        <v>0</v>
      </c>
      <c r="M257" s="7">
        <f>STOCK[[#This Row],[Precio Final]]*10%</f>
        <v>1.5</v>
      </c>
      <c r="N257" s="7">
        <v>109.9</v>
      </c>
      <c r="O257" s="7">
        <v>18</v>
      </c>
      <c r="P257" s="7">
        <v>6.1055555555555561</v>
      </c>
      <c r="Q257" s="8">
        <v>70</v>
      </c>
      <c r="R257" s="7">
        <v>8</v>
      </c>
      <c r="S257" s="7">
        <f>STOCK[[#This Row],[Peso (g)]]*STOCK[[#This Row],[Precio Envío Kilogramo (USD)]]/1000</f>
        <v>0.56000000000000005</v>
      </c>
      <c r="T257" s="12">
        <f>STOCK[[#This Row],[Costo Unitario (USD)]]+STOCK[[#This Row],[Costo Envío (USD)]]+STOCK[[#This Row],[Comisión 10%]]</f>
        <v>8.1655555555555566</v>
      </c>
      <c r="U257" s="7">
        <f>STOCK[[#This Row],[Costo total]]*1.5</f>
        <v>12.248333333333335</v>
      </c>
      <c r="V257" s="7">
        <v>15</v>
      </c>
      <c r="W257" s="7">
        <f>STOCK[[#This Row],[Precio Final]]-STOCK[[#This Row],[Costo total]]</f>
        <v>6.8344444444444434</v>
      </c>
      <c r="X257" s="7">
        <f>STOCK[[#This Row],[Ganancia Unitaria]]*STOCK[[#This Row],[Salidas]]</f>
        <v>6.8344444444444434</v>
      </c>
      <c r="AA257" s="7">
        <f>STOCK[[#This Row],[Costo total]]*STOCK[[#This Row],[Entradas]]</f>
        <v>8.1655555555555566</v>
      </c>
      <c r="AB257" s="7">
        <f>STOCK[[#This Row],[Stock Actual]]*STOCK[[#This Row],[Costo total]]</f>
        <v>0</v>
      </c>
    </row>
    <row r="258" spans="1:28" s="12" customFormat="1" ht="50" customHeight="1" x14ac:dyDescent="0.15">
      <c r="A258" s="12" t="s">
        <v>730</v>
      </c>
      <c r="B258" s="70"/>
      <c r="C258" s="12" t="s">
        <v>4</v>
      </c>
      <c r="D258" s="12" t="s">
        <v>26</v>
      </c>
      <c r="E258" s="12" t="s">
        <v>489</v>
      </c>
      <c r="F258" s="12" t="s">
        <v>238</v>
      </c>
      <c r="G258" s="12" t="s">
        <v>69</v>
      </c>
      <c r="H258" s="12">
        <f>STOCK[[#This Row],[Precio Final]]</f>
        <v>45</v>
      </c>
      <c r="I258" s="12">
        <f>STOCK[[#This Row],[Precio Venta Ideal (x1.5)]]</f>
        <v>64.607500000000002</v>
      </c>
      <c r="J258" s="87">
        <v>1</v>
      </c>
      <c r="K258" s="87">
        <f>SUMIFS(VENTAS[Cantidad],VENTAS[Código del producto Vendido],STOCK[[#This Row],[Code]])</f>
        <v>1</v>
      </c>
      <c r="L258" s="87">
        <f>STOCK[[#This Row],[Entradas]]-STOCK[[#This Row],[Salidas]]</f>
        <v>0</v>
      </c>
      <c r="M258" s="12">
        <f>STOCK[[#This Row],[Precio Final]]*10%</f>
        <v>4.5</v>
      </c>
      <c r="N258" s="12">
        <v>629.49</v>
      </c>
      <c r="O258" s="12">
        <v>18</v>
      </c>
      <c r="P258" s="12">
        <v>34.971666666666664</v>
      </c>
      <c r="Q258" s="87">
        <v>450</v>
      </c>
      <c r="R258" s="12">
        <v>8</v>
      </c>
      <c r="S258" s="12">
        <f>STOCK[[#This Row],[Peso (g)]]*STOCK[[#This Row],[Precio Envío Kilogramo (USD)]]/1000</f>
        <v>3.6</v>
      </c>
      <c r="T258" s="12">
        <f>STOCK[[#This Row],[Costo Unitario (USD)]]+STOCK[[#This Row],[Costo Envío (USD)]]+STOCK[[#This Row],[Comisión 10%]]</f>
        <v>43.071666666666665</v>
      </c>
      <c r="U258" s="12">
        <f>STOCK[[#This Row],[Costo total]]*1.5</f>
        <v>64.607500000000002</v>
      </c>
      <c r="V258" s="12">
        <v>45</v>
      </c>
      <c r="W258" s="12">
        <f>STOCK[[#This Row],[Precio Final]]-STOCK[[#This Row],[Costo total]]</f>
        <v>1.9283333333333346</v>
      </c>
      <c r="X258" s="12">
        <f>STOCK[[#This Row],[Ganancia Unitaria]]*STOCK[[#This Row],[Salidas]]</f>
        <v>1.9283333333333346</v>
      </c>
      <c r="AA258" s="12">
        <f>STOCK[[#This Row],[Costo total]]*STOCK[[#This Row],[Entradas]]</f>
        <v>43.071666666666665</v>
      </c>
      <c r="AB258" s="12">
        <f>STOCK[[#This Row],[Stock Actual]]*STOCK[[#This Row],[Costo total]]</f>
        <v>0</v>
      </c>
    </row>
    <row r="259" spans="1:28" s="7" customFormat="1" ht="50" customHeight="1" x14ac:dyDescent="0.15">
      <c r="A259" s="7" t="s">
        <v>138</v>
      </c>
      <c r="B259" s="70"/>
      <c r="C259" s="7" t="s">
        <v>4</v>
      </c>
      <c r="D259" s="7" t="s">
        <v>26</v>
      </c>
      <c r="E259" s="7" t="s">
        <v>102</v>
      </c>
      <c r="F259" s="7" t="s">
        <v>241</v>
      </c>
      <c r="G259" s="7" t="s">
        <v>69</v>
      </c>
      <c r="H259" s="7">
        <f>STOCK[[#This Row],[Precio Final]]</f>
        <v>20</v>
      </c>
      <c r="I259" s="7">
        <f>STOCK[[#This Row],[Precio Venta Ideal (x1.5)]]</f>
        <v>19.083333333333332</v>
      </c>
      <c r="J259" s="8">
        <v>3</v>
      </c>
      <c r="K259" s="8">
        <f>SUMIFS(VENTAS[Cantidad],VENTAS[Código del producto Vendido],STOCK[[#This Row],[Code]])</f>
        <v>3</v>
      </c>
      <c r="L259" s="8">
        <f>STOCK[[#This Row],[Entradas]]-STOCK[[#This Row],[Salidas]]</f>
        <v>0</v>
      </c>
      <c r="M259" s="7">
        <f>STOCK[[#This Row],[Precio Final]]*10%</f>
        <v>2</v>
      </c>
      <c r="N259" s="7">
        <v>166</v>
      </c>
      <c r="O259" s="7">
        <v>18</v>
      </c>
      <c r="P259" s="7">
        <v>9.2222222222222214</v>
      </c>
      <c r="Q259" s="8">
        <v>150</v>
      </c>
      <c r="R259" s="7">
        <v>10</v>
      </c>
      <c r="S259" s="7">
        <f>STOCK[[#This Row],[Peso (g)]]*STOCK[[#This Row],[Precio Envío Kilogramo (USD)]]/1000</f>
        <v>1.5</v>
      </c>
      <c r="T259" s="12">
        <f>STOCK[[#This Row],[Costo Unitario (USD)]]+STOCK[[#This Row],[Costo Envío (USD)]]+STOCK[[#This Row],[Comisión 10%]]</f>
        <v>12.722222222222221</v>
      </c>
      <c r="U259" s="7">
        <f>STOCK[[#This Row],[Costo total]]*1.5</f>
        <v>19.083333333333332</v>
      </c>
      <c r="V259" s="7">
        <v>20</v>
      </c>
      <c r="W259" s="7">
        <f>STOCK[[#This Row],[Precio Final]]-STOCK[[#This Row],[Costo total]]</f>
        <v>7.2777777777777786</v>
      </c>
      <c r="X259" s="7">
        <f>STOCK[[#This Row],[Ganancia Unitaria]]*STOCK[[#This Row],[Salidas]]</f>
        <v>21.833333333333336</v>
      </c>
      <c r="AA259" s="7">
        <f>STOCK[[#This Row],[Costo total]]*STOCK[[#This Row],[Entradas]]</f>
        <v>38.166666666666664</v>
      </c>
      <c r="AB259" s="7">
        <f>STOCK[[#This Row],[Stock Actual]]*STOCK[[#This Row],[Costo total]]</f>
        <v>0</v>
      </c>
    </row>
    <row r="260" spans="1:28" s="12" customFormat="1" ht="50" customHeight="1" x14ac:dyDescent="0.15">
      <c r="A260" s="12" t="s">
        <v>139</v>
      </c>
      <c r="B260" s="70"/>
      <c r="C260" s="12" t="s">
        <v>4</v>
      </c>
      <c r="D260" s="12" t="s">
        <v>26</v>
      </c>
      <c r="E260" s="12" t="s">
        <v>103</v>
      </c>
      <c r="F260" s="12" t="s">
        <v>238</v>
      </c>
      <c r="G260" s="12" t="s">
        <v>69</v>
      </c>
      <c r="H260" s="12">
        <f>STOCK[[#This Row],[Precio Final]]</f>
        <v>20</v>
      </c>
      <c r="I260" s="12">
        <f>STOCK[[#This Row],[Precio Venta Ideal (x1.5)]]</f>
        <v>19.083333333333332</v>
      </c>
      <c r="J260" s="87">
        <v>3</v>
      </c>
      <c r="K260" s="87">
        <f>SUMIFS(VENTAS[Cantidad],VENTAS[Código del producto Vendido],STOCK[[#This Row],[Code]])</f>
        <v>3</v>
      </c>
      <c r="L260" s="87">
        <f>STOCK[[#This Row],[Entradas]]-STOCK[[#This Row],[Salidas]]</f>
        <v>0</v>
      </c>
      <c r="M260" s="12">
        <f>STOCK[[#This Row],[Precio Final]]*10%</f>
        <v>2</v>
      </c>
      <c r="N260" s="12">
        <v>166</v>
      </c>
      <c r="O260" s="12">
        <v>18</v>
      </c>
      <c r="P260" s="12">
        <v>9.2222222222222214</v>
      </c>
      <c r="Q260" s="87">
        <v>150</v>
      </c>
      <c r="R260" s="12">
        <v>10</v>
      </c>
      <c r="S260" s="12">
        <f>STOCK[[#This Row],[Peso (g)]]*STOCK[[#This Row],[Precio Envío Kilogramo (USD)]]/1000</f>
        <v>1.5</v>
      </c>
      <c r="T260" s="12">
        <f>STOCK[[#This Row],[Costo Unitario (USD)]]+STOCK[[#This Row],[Costo Envío (USD)]]+STOCK[[#This Row],[Comisión 10%]]</f>
        <v>12.722222222222221</v>
      </c>
      <c r="U260" s="12">
        <f>STOCK[[#This Row],[Costo total]]*1.5</f>
        <v>19.083333333333332</v>
      </c>
      <c r="V260" s="12">
        <v>20</v>
      </c>
      <c r="W260" s="12">
        <f>STOCK[[#This Row],[Precio Final]]-STOCK[[#This Row],[Costo total]]</f>
        <v>7.2777777777777786</v>
      </c>
      <c r="X260" s="12">
        <f>STOCK[[#This Row],[Ganancia Unitaria]]*STOCK[[#This Row],[Salidas]]</f>
        <v>21.833333333333336</v>
      </c>
      <c r="AA260" s="12">
        <f>STOCK[[#This Row],[Costo total]]*STOCK[[#This Row],[Entradas]]</f>
        <v>38.166666666666664</v>
      </c>
      <c r="AB260" s="12">
        <f>STOCK[[#This Row],[Stock Actual]]*STOCK[[#This Row],[Costo total]]</f>
        <v>0</v>
      </c>
    </row>
    <row r="261" spans="1:28" s="7" customFormat="1" ht="50" customHeight="1" x14ac:dyDescent="0.15">
      <c r="A261" s="7" t="s">
        <v>140</v>
      </c>
      <c r="B261" s="70"/>
      <c r="C261" s="7" t="s">
        <v>4</v>
      </c>
      <c r="D261" s="7" t="s">
        <v>26</v>
      </c>
      <c r="E261" s="7" t="s">
        <v>104</v>
      </c>
      <c r="F261" s="7" t="s">
        <v>244</v>
      </c>
      <c r="G261" s="7" t="s">
        <v>69</v>
      </c>
      <c r="H261" s="7">
        <f>STOCK[[#This Row],[Precio Final]]</f>
        <v>20</v>
      </c>
      <c r="I261" s="7">
        <f>STOCK[[#This Row],[Precio Venta Ideal (x1.5)]]</f>
        <v>19.083333333333332</v>
      </c>
      <c r="J261" s="8">
        <v>3</v>
      </c>
      <c r="K261" s="8">
        <f>SUMIFS(VENTAS[Cantidad],VENTAS[Código del producto Vendido],STOCK[[#This Row],[Code]])</f>
        <v>3</v>
      </c>
      <c r="L261" s="8">
        <f>STOCK[[#This Row],[Entradas]]-STOCK[[#This Row],[Salidas]]</f>
        <v>0</v>
      </c>
      <c r="M261" s="7">
        <f>STOCK[[#This Row],[Precio Final]]*10%</f>
        <v>2</v>
      </c>
      <c r="N261" s="7">
        <v>166</v>
      </c>
      <c r="O261" s="7">
        <v>18</v>
      </c>
      <c r="P261" s="7">
        <v>9.2222222222222214</v>
      </c>
      <c r="Q261" s="8">
        <v>150</v>
      </c>
      <c r="R261" s="7">
        <v>10</v>
      </c>
      <c r="S261" s="7">
        <f>STOCK[[#This Row],[Peso (g)]]*STOCK[[#This Row],[Precio Envío Kilogramo (USD)]]/1000</f>
        <v>1.5</v>
      </c>
      <c r="T261" s="12">
        <f>STOCK[[#This Row],[Costo Unitario (USD)]]+STOCK[[#This Row],[Costo Envío (USD)]]+STOCK[[#This Row],[Comisión 10%]]</f>
        <v>12.722222222222221</v>
      </c>
      <c r="U261" s="7">
        <f>STOCK[[#This Row],[Costo total]]*1.5</f>
        <v>19.083333333333332</v>
      </c>
      <c r="V261" s="7">
        <v>20</v>
      </c>
      <c r="W261" s="7">
        <f>STOCK[[#This Row],[Precio Final]]-STOCK[[#This Row],[Costo total]]</f>
        <v>7.2777777777777786</v>
      </c>
      <c r="X261" s="7">
        <f>STOCK[[#This Row],[Ganancia Unitaria]]*STOCK[[#This Row],[Salidas]]</f>
        <v>21.833333333333336</v>
      </c>
      <c r="AA261" s="7">
        <f>STOCK[[#This Row],[Costo total]]*STOCK[[#This Row],[Entradas]]</f>
        <v>38.166666666666664</v>
      </c>
      <c r="AB261" s="7">
        <f>STOCK[[#This Row],[Stock Actual]]*STOCK[[#This Row],[Costo total]]</f>
        <v>0</v>
      </c>
    </row>
    <row r="262" spans="1:28" s="12" customFormat="1" ht="50" customHeight="1" x14ac:dyDescent="0.15">
      <c r="A262" s="12" t="s">
        <v>141</v>
      </c>
      <c r="B262" s="70"/>
      <c r="C262" s="12" t="s">
        <v>4</v>
      </c>
      <c r="D262" s="12" t="s">
        <v>26</v>
      </c>
      <c r="E262" s="12" t="s">
        <v>105</v>
      </c>
      <c r="F262" s="12" t="s">
        <v>243</v>
      </c>
      <c r="G262" s="12" t="s">
        <v>69</v>
      </c>
      <c r="H262" s="12">
        <f>STOCK[[#This Row],[Precio Final]]</f>
        <v>20</v>
      </c>
      <c r="I262" s="12">
        <f>STOCK[[#This Row],[Precio Venta Ideal (x1.5)]]</f>
        <v>19.083333333333332</v>
      </c>
      <c r="J262" s="87">
        <v>3</v>
      </c>
      <c r="K262" s="87">
        <f>SUMIFS(VENTAS[Cantidad],VENTAS[Código del producto Vendido],STOCK[[#This Row],[Code]])</f>
        <v>3</v>
      </c>
      <c r="L262" s="87">
        <f>STOCK[[#This Row],[Entradas]]-STOCK[[#This Row],[Salidas]]</f>
        <v>0</v>
      </c>
      <c r="M262" s="12">
        <f>STOCK[[#This Row],[Precio Final]]*10%</f>
        <v>2</v>
      </c>
      <c r="N262" s="12">
        <v>166</v>
      </c>
      <c r="O262" s="12">
        <v>18</v>
      </c>
      <c r="P262" s="12">
        <v>9.2222222222222214</v>
      </c>
      <c r="Q262" s="87">
        <v>150</v>
      </c>
      <c r="R262" s="12">
        <v>10</v>
      </c>
      <c r="S262" s="12">
        <f>STOCK[[#This Row],[Peso (g)]]*STOCK[[#This Row],[Precio Envío Kilogramo (USD)]]/1000</f>
        <v>1.5</v>
      </c>
      <c r="T262" s="12">
        <f>STOCK[[#This Row],[Costo Unitario (USD)]]+STOCK[[#This Row],[Costo Envío (USD)]]+STOCK[[#This Row],[Comisión 10%]]</f>
        <v>12.722222222222221</v>
      </c>
      <c r="U262" s="12">
        <f>STOCK[[#This Row],[Costo total]]*1.5</f>
        <v>19.083333333333332</v>
      </c>
      <c r="V262" s="12">
        <v>20</v>
      </c>
      <c r="W262" s="12">
        <f>STOCK[[#This Row],[Precio Final]]-STOCK[[#This Row],[Costo total]]</f>
        <v>7.2777777777777786</v>
      </c>
      <c r="X262" s="12">
        <f>STOCK[[#This Row],[Ganancia Unitaria]]*STOCK[[#This Row],[Salidas]]</f>
        <v>21.833333333333336</v>
      </c>
      <c r="AA262" s="12">
        <f>STOCK[[#This Row],[Costo total]]*STOCK[[#This Row],[Entradas]]</f>
        <v>38.166666666666664</v>
      </c>
      <c r="AB262" s="12">
        <f>STOCK[[#This Row],[Stock Actual]]*STOCK[[#This Row],[Costo total]]</f>
        <v>0</v>
      </c>
    </row>
    <row r="263" spans="1:28" s="7" customFormat="1" ht="50" customHeight="1" x14ac:dyDescent="0.15">
      <c r="A263" s="7" t="s">
        <v>142</v>
      </c>
      <c r="B263" s="70"/>
      <c r="C263" s="7" t="s">
        <v>4</v>
      </c>
      <c r="D263" s="7" t="s">
        <v>26</v>
      </c>
      <c r="E263" s="7" t="s">
        <v>106</v>
      </c>
      <c r="F263" s="7" t="s">
        <v>241</v>
      </c>
      <c r="G263" s="7" t="s">
        <v>69</v>
      </c>
      <c r="H263" s="7">
        <f>STOCK[[#This Row],[Precio Final]]</f>
        <v>20</v>
      </c>
      <c r="I263" s="7">
        <f>STOCK[[#This Row],[Precio Venta Ideal (x1.5)]]</f>
        <v>19.083333333333332</v>
      </c>
      <c r="J263" s="8">
        <v>3</v>
      </c>
      <c r="K263" s="8">
        <f>SUMIFS(VENTAS[Cantidad],VENTAS[Código del producto Vendido],STOCK[[#This Row],[Code]])</f>
        <v>3</v>
      </c>
      <c r="L263" s="8">
        <f>STOCK[[#This Row],[Entradas]]-STOCK[[#This Row],[Salidas]]</f>
        <v>0</v>
      </c>
      <c r="M263" s="7">
        <f>STOCK[[#This Row],[Precio Final]]*10%</f>
        <v>2</v>
      </c>
      <c r="N263" s="7">
        <v>166</v>
      </c>
      <c r="O263" s="7">
        <v>18</v>
      </c>
      <c r="P263" s="7">
        <v>9.2222222222222214</v>
      </c>
      <c r="Q263" s="8">
        <v>150</v>
      </c>
      <c r="R263" s="7">
        <v>10</v>
      </c>
      <c r="S263" s="7">
        <f>STOCK[[#This Row],[Peso (g)]]*STOCK[[#This Row],[Precio Envío Kilogramo (USD)]]/1000</f>
        <v>1.5</v>
      </c>
      <c r="T263" s="12">
        <f>STOCK[[#This Row],[Costo Unitario (USD)]]+STOCK[[#This Row],[Costo Envío (USD)]]+STOCK[[#This Row],[Comisión 10%]]</f>
        <v>12.722222222222221</v>
      </c>
      <c r="U263" s="7">
        <f>STOCK[[#This Row],[Costo total]]*1.5</f>
        <v>19.083333333333332</v>
      </c>
      <c r="V263" s="7">
        <v>20</v>
      </c>
      <c r="W263" s="7">
        <f>STOCK[[#This Row],[Precio Final]]-STOCK[[#This Row],[Costo total]]</f>
        <v>7.2777777777777786</v>
      </c>
      <c r="X263" s="7">
        <f>STOCK[[#This Row],[Ganancia Unitaria]]*STOCK[[#This Row],[Salidas]]</f>
        <v>21.833333333333336</v>
      </c>
      <c r="AA263" s="7">
        <f>STOCK[[#This Row],[Costo total]]*STOCK[[#This Row],[Entradas]]</f>
        <v>38.166666666666664</v>
      </c>
      <c r="AB263" s="7">
        <f>STOCK[[#This Row],[Stock Actual]]*STOCK[[#This Row],[Costo total]]</f>
        <v>0</v>
      </c>
    </row>
    <row r="264" spans="1:28" s="12" customFormat="1" ht="50" customHeight="1" x14ac:dyDescent="0.15">
      <c r="A264" s="12" t="s">
        <v>143</v>
      </c>
      <c r="B264" s="70"/>
      <c r="C264" s="12" t="s">
        <v>4</v>
      </c>
      <c r="D264" s="12" t="s">
        <v>26</v>
      </c>
      <c r="E264" s="12" t="s">
        <v>107</v>
      </c>
      <c r="F264" s="12" t="s">
        <v>238</v>
      </c>
      <c r="G264" s="12" t="s">
        <v>69</v>
      </c>
      <c r="H264" s="12">
        <f>STOCK[[#This Row],[Precio Final]]</f>
        <v>20</v>
      </c>
      <c r="I264" s="12">
        <f>STOCK[[#This Row],[Precio Venta Ideal (x1.5)]]</f>
        <v>19.083333333333332</v>
      </c>
      <c r="J264" s="87">
        <v>3</v>
      </c>
      <c r="K264" s="87">
        <f>SUMIFS(VENTAS[Cantidad],VENTAS[Código del producto Vendido],STOCK[[#This Row],[Code]])</f>
        <v>3</v>
      </c>
      <c r="L264" s="87">
        <f>STOCK[[#This Row],[Entradas]]-STOCK[[#This Row],[Salidas]]</f>
        <v>0</v>
      </c>
      <c r="M264" s="12">
        <f>STOCK[[#This Row],[Precio Final]]*10%</f>
        <v>2</v>
      </c>
      <c r="N264" s="12">
        <v>166</v>
      </c>
      <c r="O264" s="12">
        <v>18</v>
      </c>
      <c r="P264" s="12">
        <v>9.2222222222222214</v>
      </c>
      <c r="Q264" s="87">
        <v>150</v>
      </c>
      <c r="R264" s="12">
        <v>10</v>
      </c>
      <c r="S264" s="12">
        <f>STOCK[[#This Row],[Peso (g)]]*STOCK[[#This Row],[Precio Envío Kilogramo (USD)]]/1000</f>
        <v>1.5</v>
      </c>
      <c r="T264" s="12">
        <f>STOCK[[#This Row],[Costo Unitario (USD)]]+STOCK[[#This Row],[Costo Envío (USD)]]+STOCK[[#This Row],[Comisión 10%]]</f>
        <v>12.722222222222221</v>
      </c>
      <c r="U264" s="12">
        <f>STOCK[[#This Row],[Costo total]]*1.5</f>
        <v>19.083333333333332</v>
      </c>
      <c r="V264" s="12">
        <v>20</v>
      </c>
      <c r="W264" s="12">
        <f>STOCK[[#This Row],[Precio Final]]-STOCK[[#This Row],[Costo total]]</f>
        <v>7.2777777777777786</v>
      </c>
      <c r="X264" s="12">
        <f>STOCK[[#This Row],[Ganancia Unitaria]]*STOCK[[#This Row],[Salidas]]</f>
        <v>21.833333333333336</v>
      </c>
      <c r="AA264" s="12">
        <f>STOCK[[#This Row],[Costo total]]*STOCK[[#This Row],[Entradas]]</f>
        <v>38.166666666666664</v>
      </c>
      <c r="AB264" s="12">
        <f>STOCK[[#This Row],[Stock Actual]]*STOCK[[#This Row],[Costo total]]</f>
        <v>0</v>
      </c>
    </row>
    <row r="265" spans="1:28" s="7" customFormat="1" ht="50" customHeight="1" x14ac:dyDescent="0.15">
      <c r="A265" s="7" t="s">
        <v>222</v>
      </c>
      <c r="B265" s="70"/>
      <c r="C265" s="7" t="s">
        <v>4</v>
      </c>
      <c r="D265" s="7" t="s">
        <v>1898</v>
      </c>
      <c r="E265" s="7" t="s">
        <v>108</v>
      </c>
      <c r="F265" s="7" t="s">
        <v>241</v>
      </c>
      <c r="G265" s="7" t="s">
        <v>69</v>
      </c>
      <c r="H265" s="7">
        <f>STOCK[[#This Row],[Precio Final]]</f>
        <v>10</v>
      </c>
      <c r="I265" s="7">
        <f>STOCK[[#This Row],[Precio Venta Ideal (x1.5)]]</f>
        <v>9.1374999999999993</v>
      </c>
      <c r="J265" s="8">
        <v>3</v>
      </c>
      <c r="K265" s="8">
        <f>SUMIFS(VENTAS[Cantidad],VENTAS[Código del producto Vendido],STOCK[[#This Row],[Code]])</f>
        <v>3</v>
      </c>
      <c r="L265" s="8">
        <f>STOCK[[#This Row],[Entradas]]-STOCK[[#This Row],[Salidas]]</f>
        <v>0</v>
      </c>
      <c r="M265" s="7">
        <f>STOCK[[#This Row],[Precio Final]]*10%</f>
        <v>1</v>
      </c>
      <c r="N265" s="7">
        <v>77.25</v>
      </c>
      <c r="O265" s="7">
        <v>18</v>
      </c>
      <c r="P265" s="7">
        <v>4.291666666666667</v>
      </c>
      <c r="Q265" s="8">
        <v>100</v>
      </c>
      <c r="R265" s="7">
        <v>8</v>
      </c>
      <c r="S265" s="7">
        <f>STOCK[[#This Row],[Peso (g)]]*STOCK[[#This Row],[Precio Envío Kilogramo (USD)]]/1000</f>
        <v>0.8</v>
      </c>
      <c r="T265" s="12">
        <f>STOCK[[#This Row],[Costo Unitario (USD)]]+STOCK[[#This Row],[Costo Envío (USD)]]+STOCK[[#This Row],[Comisión 10%]]</f>
        <v>6.0916666666666668</v>
      </c>
      <c r="U265" s="7">
        <f>STOCK[[#This Row],[Costo total]]*1.5</f>
        <v>9.1374999999999993</v>
      </c>
      <c r="V265" s="7">
        <v>10</v>
      </c>
      <c r="W265" s="7">
        <f>STOCK[[#This Row],[Precio Final]]-STOCK[[#This Row],[Costo total]]</f>
        <v>3.9083333333333332</v>
      </c>
      <c r="X265" s="7">
        <f>STOCK[[#This Row],[Ganancia Unitaria]]*STOCK[[#This Row],[Salidas]]</f>
        <v>11.725</v>
      </c>
      <c r="AA265" s="7">
        <f>STOCK[[#This Row],[Costo total]]*STOCK[[#This Row],[Entradas]]</f>
        <v>18.274999999999999</v>
      </c>
      <c r="AB265" s="7">
        <f>STOCK[[#This Row],[Stock Actual]]*STOCK[[#This Row],[Costo total]]</f>
        <v>0</v>
      </c>
    </row>
    <row r="266" spans="1:28" s="12" customFormat="1" ht="50" customHeight="1" x14ac:dyDescent="0.15">
      <c r="A266" s="12" t="s">
        <v>171</v>
      </c>
      <c r="B266" s="70"/>
      <c r="C266" s="12" t="s">
        <v>4</v>
      </c>
      <c r="D266" s="12" t="s">
        <v>1898</v>
      </c>
      <c r="E266" s="12" t="s">
        <v>109</v>
      </c>
      <c r="F266" s="12" t="s">
        <v>238</v>
      </c>
      <c r="G266" s="12" t="s">
        <v>69</v>
      </c>
      <c r="H266" s="12">
        <f>STOCK[[#This Row],[Precio Final]]</f>
        <v>10</v>
      </c>
      <c r="I266" s="12">
        <f>STOCK[[#This Row],[Precio Venta Ideal (x1.5)]]</f>
        <v>9.6999999999999993</v>
      </c>
      <c r="J266" s="87">
        <v>3</v>
      </c>
      <c r="K266" s="87">
        <f>SUMIFS(VENTAS[Cantidad],VENTAS[Código del producto Vendido],STOCK[[#This Row],[Code]])</f>
        <v>3</v>
      </c>
      <c r="L266" s="87">
        <f>STOCK[[#This Row],[Entradas]]-STOCK[[#This Row],[Salidas]]</f>
        <v>0</v>
      </c>
      <c r="M266" s="12">
        <f>STOCK[[#This Row],[Precio Final]]*10%</f>
        <v>1</v>
      </c>
      <c r="N266" s="12">
        <v>84</v>
      </c>
      <c r="O266" s="12">
        <v>18</v>
      </c>
      <c r="P266" s="12">
        <v>4.666666666666667</v>
      </c>
      <c r="Q266" s="87">
        <v>100</v>
      </c>
      <c r="R266" s="12">
        <v>8</v>
      </c>
      <c r="S266" s="12">
        <f>STOCK[[#This Row],[Peso (g)]]*STOCK[[#This Row],[Precio Envío Kilogramo (USD)]]/1000</f>
        <v>0.8</v>
      </c>
      <c r="T266" s="12">
        <f>STOCK[[#This Row],[Costo Unitario (USD)]]+STOCK[[#This Row],[Costo Envío (USD)]]+STOCK[[#This Row],[Comisión 10%]]</f>
        <v>6.4666666666666668</v>
      </c>
      <c r="U266" s="12">
        <f>STOCK[[#This Row],[Costo total]]*1.5</f>
        <v>9.6999999999999993</v>
      </c>
      <c r="V266" s="12">
        <v>10</v>
      </c>
      <c r="W266" s="12">
        <f>STOCK[[#This Row],[Precio Final]]-STOCK[[#This Row],[Costo total]]</f>
        <v>3.5333333333333332</v>
      </c>
      <c r="X266" s="12">
        <f>STOCK[[#This Row],[Ganancia Unitaria]]*STOCK[[#This Row],[Salidas]]</f>
        <v>10.6</v>
      </c>
      <c r="AA266" s="12">
        <f>STOCK[[#This Row],[Costo total]]*STOCK[[#This Row],[Entradas]]</f>
        <v>19.399999999999999</v>
      </c>
      <c r="AB266" s="12">
        <f>STOCK[[#This Row],[Stock Actual]]*STOCK[[#This Row],[Costo total]]</f>
        <v>0</v>
      </c>
    </row>
    <row r="267" spans="1:28" s="7" customFormat="1" ht="50" customHeight="1" x14ac:dyDescent="0.15">
      <c r="A267" s="7" t="s">
        <v>172</v>
      </c>
      <c r="B267" s="70"/>
      <c r="C267" s="7" t="s">
        <v>4</v>
      </c>
      <c r="D267" s="7" t="s">
        <v>1898</v>
      </c>
      <c r="E267" s="7" t="s">
        <v>388</v>
      </c>
      <c r="F267" s="7" t="s">
        <v>241</v>
      </c>
      <c r="G267" s="7" t="s">
        <v>69</v>
      </c>
      <c r="H267" s="7">
        <f>STOCK[[#This Row],[Precio Final]]</f>
        <v>10</v>
      </c>
      <c r="I267" s="7">
        <f>STOCK[[#This Row],[Precio Venta Ideal (x1.5)]]</f>
        <v>9.0400000000000009</v>
      </c>
      <c r="J267" s="8">
        <v>3</v>
      </c>
      <c r="K267" s="8">
        <f>SUMIFS(VENTAS[Cantidad],VENTAS[Código del producto Vendido],STOCK[[#This Row],[Code]])</f>
        <v>3</v>
      </c>
      <c r="L267" s="8">
        <f>STOCK[[#This Row],[Entradas]]-STOCK[[#This Row],[Salidas]]</f>
        <v>0</v>
      </c>
      <c r="M267" s="7">
        <f>STOCK[[#This Row],[Precio Final]]*10%</f>
        <v>1</v>
      </c>
      <c r="N267" s="7">
        <v>84</v>
      </c>
      <c r="O267" s="7">
        <v>18</v>
      </c>
      <c r="P267" s="7">
        <v>4.666666666666667</v>
      </c>
      <c r="Q267" s="8">
        <v>45</v>
      </c>
      <c r="R267" s="7">
        <v>8</v>
      </c>
      <c r="S267" s="7">
        <f>STOCK[[#This Row],[Peso (g)]]*STOCK[[#This Row],[Precio Envío Kilogramo (USD)]]/1000</f>
        <v>0.36</v>
      </c>
      <c r="T267" s="12">
        <f>STOCK[[#This Row],[Costo Unitario (USD)]]+STOCK[[#This Row],[Costo Envío (USD)]]+STOCK[[#This Row],[Comisión 10%]]</f>
        <v>6.0266666666666673</v>
      </c>
      <c r="U267" s="7">
        <f>STOCK[[#This Row],[Costo total]]*1.5</f>
        <v>9.0400000000000009</v>
      </c>
      <c r="V267" s="7">
        <v>10</v>
      </c>
      <c r="W267" s="7">
        <f>STOCK[[#This Row],[Precio Final]]-STOCK[[#This Row],[Costo total]]</f>
        <v>3.9733333333333327</v>
      </c>
      <c r="X267" s="7">
        <f>STOCK[[#This Row],[Ganancia Unitaria]]*STOCK[[#This Row],[Salidas]]</f>
        <v>11.919999999999998</v>
      </c>
      <c r="AA267" s="7">
        <f>STOCK[[#This Row],[Costo total]]*STOCK[[#This Row],[Entradas]]</f>
        <v>18.080000000000002</v>
      </c>
      <c r="AB267" s="7">
        <f>STOCK[[#This Row],[Stock Actual]]*STOCK[[#This Row],[Costo total]]</f>
        <v>0</v>
      </c>
    </row>
    <row r="268" spans="1:28" s="12" customFormat="1" ht="50" customHeight="1" x14ac:dyDescent="0.15">
      <c r="A268" s="12" t="s">
        <v>173</v>
      </c>
      <c r="B268" s="70"/>
      <c r="C268" s="12" t="s">
        <v>4</v>
      </c>
      <c r="D268" s="12" t="s">
        <v>1898</v>
      </c>
      <c r="E268" s="12" t="s">
        <v>347</v>
      </c>
      <c r="F268" s="12" t="s">
        <v>243</v>
      </c>
      <c r="G268" s="12" t="s">
        <v>69</v>
      </c>
      <c r="H268" s="12">
        <f>STOCK[[#This Row],[Precio Final]]</f>
        <v>10</v>
      </c>
      <c r="I268" s="12">
        <f>STOCK[[#This Row],[Precio Venta Ideal (x1.5)]]</f>
        <v>9.0400000000000009</v>
      </c>
      <c r="J268" s="87">
        <v>3</v>
      </c>
      <c r="K268" s="87">
        <f>SUMIFS(VENTAS[Cantidad],VENTAS[Código del producto Vendido],STOCK[[#This Row],[Code]])</f>
        <v>3</v>
      </c>
      <c r="L268" s="87">
        <f>STOCK[[#This Row],[Entradas]]-STOCK[[#This Row],[Salidas]]</f>
        <v>0</v>
      </c>
      <c r="M268" s="12">
        <f>STOCK[[#This Row],[Precio Final]]*10%</f>
        <v>1</v>
      </c>
      <c r="N268" s="12">
        <v>84</v>
      </c>
      <c r="O268" s="12">
        <v>18</v>
      </c>
      <c r="P268" s="12">
        <v>4.666666666666667</v>
      </c>
      <c r="Q268" s="87">
        <v>45</v>
      </c>
      <c r="R268" s="12">
        <v>8</v>
      </c>
      <c r="S268" s="12">
        <f>STOCK[[#This Row],[Peso (g)]]*STOCK[[#This Row],[Precio Envío Kilogramo (USD)]]/1000</f>
        <v>0.36</v>
      </c>
      <c r="T268" s="12">
        <f>STOCK[[#This Row],[Costo Unitario (USD)]]+STOCK[[#This Row],[Costo Envío (USD)]]+STOCK[[#This Row],[Comisión 10%]]</f>
        <v>6.0266666666666673</v>
      </c>
      <c r="U268" s="12">
        <f>STOCK[[#This Row],[Costo total]]*1.5</f>
        <v>9.0400000000000009</v>
      </c>
      <c r="V268" s="12">
        <v>10</v>
      </c>
      <c r="W268" s="12">
        <f>STOCK[[#This Row],[Precio Final]]-STOCK[[#This Row],[Costo total]]</f>
        <v>3.9733333333333327</v>
      </c>
      <c r="X268" s="12">
        <f>STOCK[[#This Row],[Ganancia Unitaria]]*STOCK[[#This Row],[Salidas]]</f>
        <v>11.919999999999998</v>
      </c>
      <c r="AA268" s="12">
        <f>STOCK[[#This Row],[Costo total]]*STOCK[[#This Row],[Entradas]]</f>
        <v>18.080000000000002</v>
      </c>
      <c r="AB268" s="12">
        <f>STOCK[[#This Row],[Stock Actual]]*STOCK[[#This Row],[Costo total]]</f>
        <v>0</v>
      </c>
    </row>
    <row r="269" spans="1:28" s="7" customFormat="1" ht="50" customHeight="1" x14ac:dyDescent="0.15">
      <c r="A269" s="7" t="s">
        <v>731</v>
      </c>
      <c r="B269" s="70"/>
      <c r="C269" s="7" t="s">
        <v>4</v>
      </c>
      <c r="D269" s="7" t="s">
        <v>1898</v>
      </c>
      <c r="E269" s="7" t="s">
        <v>2671</v>
      </c>
      <c r="F269" s="7" t="s">
        <v>2106</v>
      </c>
      <c r="G269" s="7" t="s">
        <v>69</v>
      </c>
      <c r="H269" s="7">
        <f>STOCK[[#This Row],[Precio Final]]</f>
        <v>9</v>
      </c>
      <c r="I269" s="7">
        <f>STOCK[[#This Row],[Precio Venta Ideal (x1.5)]]</f>
        <v>9.14</v>
      </c>
      <c r="J269" s="8">
        <v>4</v>
      </c>
      <c r="K269" s="8">
        <f>SUMIFS(VENTAS[Cantidad],VENTAS[Código del producto Vendido],STOCK[[#This Row],[Code]])</f>
        <v>4</v>
      </c>
      <c r="L269" s="8">
        <f>STOCK[[#This Row],[Entradas]]-STOCK[[#This Row],[Salidas]]</f>
        <v>0</v>
      </c>
      <c r="M269" s="7">
        <f>STOCK[[#This Row],[Precio Final]]*10%</f>
        <v>0.9</v>
      </c>
      <c r="N269" s="7">
        <v>87</v>
      </c>
      <c r="O269" s="7">
        <v>18</v>
      </c>
      <c r="P269" s="7">
        <v>4.833333333333333</v>
      </c>
      <c r="Q269" s="8">
        <v>45</v>
      </c>
      <c r="R269" s="7">
        <v>8</v>
      </c>
      <c r="S269" s="7">
        <f>STOCK[[#This Row],[Peso (g)]]*STOCK[[#This Row],[Precio Envío Kilogramo (USD)]]/1000</f>
        <v>0.36</v>
      </c>
      <c r="T269" s="12">
        <f>STOCK[[#This Row],[Costo Unitario (USD)]]+STOCK[[#This Row],[Costo Envío (USD)]]+STOCK[[#This Row],[Comisión 10%]]</f>
        <v>6.0933333333333337</v>
      </c>
      <c r="U269" s="7">
        <f>STOCK[[#This Row],[Costo total]]*1.5</f>
        <v>9.14</v>
      </c>
      <c r="V269" s="7">
        <v>9</v>
      </c>
      <c r="W269" s="7">
        <f>STOCK[[#This Row],[Precio Final]]-STOCK[[#This Row],[Costo total]]</f>
        <v>2.9066666666666663</v>
      </c>
      <c r="X269" s="7">
        <f>STOCK[[#This Row],[Ganancia Unitaria]]*STOCK[[#This Row],[Salidas]]</f>
        <v>11.626666666666665</v>
      </c>
      <c r="AA269" s="7">
        <f>STOCK[[#This Row],[Costo total]]*STOCK[[#This Row],[Entradas]]</f>
        <v>24.373333333333335</v>
      </c>
      <c r="AB269" s="7">
        <f>STOCK[[#This Row],[Stock Actual]]*STOCK[[#This Row],[Costo total]]</f>
        <v>0</v>
      </c>
    </row>
    <row r="270" spans="1:28" s="12" customFormat="1" ht="50" customHeight="1" x14ac:dyDescent="0.15">
      <c r="A270" s="12" t="s">
        <v>732</v>
      </c>
      <c r="B270" s="70"/>
      <c r="C270" s="12" t="s">
        <v>4</v>
      </c>
      <c r="D270" s="12" t="s">
        <v>1898</v>
      </c>
      <c r="E270" s="12" t="s">
        <v>2671</v>
      </c>
      <c r="F270" s="12" t="s">
        <v>241</v>
      </c>
      <c r="G270" s="12" t="s">
        <v>69</v>
      </c>
      <c r="H270" s="12">
        <f>STOCK[[#This Row],[Precio Final]]</f>
        <v>9</v>
      </c>
      <c r="I270" s="12">
        <f>STOCK[[#This Row],[Precio Venta Ideal (x1.5)]]</f>
        <v>9.14</v>
      </c>
      <c r="J270" s="87">
        <v>4</v>
      </c>
      <c r="K270" s="87">
        <f>SUMIFS(VENTAS[Cantidad],VENTAS[Código del producto Vendido],STOCK[[#This Row],[Code]])</f>
        <v>3</v>
      </c>
      <c r="L270" s="87">
        <f>STOCK[[#This Row],[Entradas]]-STOCK[[#This Row],[Salidas]]</f>
        <v>1</v>
      </c>
      <c r="M270" s="12">
        <f>STOCK[[#This Row],[Precio Final]]*10%</f>
        <v>0.9</v>
      </c>
      <c r="N270" s="12">
        <v>87</v>
      </c>
      <c r="O270" s="12">
        <v>18</v>
      </c>
      <c r="P270" s="12">
        <v>4.833333333333333</v>
      </c>
      <c r="Q270" s="87">
        <v>45</v>
      </c>
      <c r="R270" s="12">
        <v>8</v>
      </c>
      <c r="S270" s="12">
        <f>STOCK[[#This Row],[Peso (g)]]*STOCK[[#This Row],[Precio Envío Kilogramo (USD)]]/1000</f>
        <v>0.36</v>
      </c>
      <c r="T270" s="12">
        <f>STOCK[[#This Row],[Costo Unitario (USD)]]+STOCK[[#This Row],[Costo Envío (USD)]]+STOCK[[#This Row],[Comisión 10%]]</f>
        <v>6.0933333333333337</v>
      </c>
      <c r="U270" s="12">
        <f>STOCK[[#This Row],[Costo total]]*1.5</f>
        <v>9.14</v>
      </c>
      <c r="V270" s="12">
        <v>9</v>
      </c>
      <c r="W270" s="12">
        <f>STOCK[[#This Row],[Precio Final]]-STOCK[[#This Row],[Costo total]]</f>
        <v>2.9066666666666663</v>
      </c>
      <c r="X270" s="12">
        <f>STOCK[[#This Row],[Ganancia Unitaria]]*STOCK[[#This Row],[Salidas]]</f>
        <v>8.7199999999999989</v>
      </c>
      <c r="AA270" s="12">
        <f>STOCK[[#This Row],[Costo total]]*STOCK[[#This Row],[Entradas]]</f>
        <v>24.373333333333335</v>
      </c>
      <c r="AB270" s="12">
        <f>STOCK[[#This Row],[Stock Actual]]*STOCK[[#This Row],[Costo total]]</f>
        <v>6.0933333333333337</v>
      </c>
    </row>
    <row r="271" spans="1:28" s="7" customFormat="1" ht="50" customHeight="1" x14ac:dyDescent="0.15">
      <c r="A271" s="7" t="s">
        <v>733</v>
      </c>
      <c r="B271" s="70"/>
      <c r="C271" s="7" t="s">
        <v>4</v>
      </c>
      <c r="D271" s="7" t="s">
        <v>1898</v>
      </c>
      <c r="E271" s="7" t="s">
        <v>346</v>
      </c>
      <c r="F271" s="7" t="s">
        <v>238</v>
      </c>
      <c r="G271" s="7" t="s">
        <v>69</v>
      </c>
      <c r="H271" s="7">
        <f>STOCK[[#This Row],[Precio Final]]</f>
        <v>10</v>
      </c>
      <c r="I271" s="7">
        <f>STOCK[[#This Row],[Precio Venta Ideal (x1.5)]]</f>
        <v>10.102500000000001</v>
      </c>
      <c r="J271" s="8">
        <v>3</v>
      </c>
      <c r="K271" s="8">
        <f>SUMIFS(VENTAS[Cantidad],VENTAS[Código del producto Vendido],STOCK[[#This Row],[Code]])</f>
        <v>2</v>
      </c>
      <c r="L271" s="8">
        <f>STOCK[[#This Row],[Entradas]]-STOCK[[#This Row],[Salidas]]</f>
        <v>1</v>
      </c>
      <c r="M271" s="7">
        <f>STOCK[[#This Row],[Precio Final]]*10%</f>
        <v>1</v>
      </c>
      <c r="N271" s="7">
        <v>96.75</v>
      </c>
      <c r="O271" s="7">
        <v>18</v>
      </c>
      <c r="P271" s="7">
        <v>5.375</v>
      </c>
      <c r="Q271" s="8">
        <v>45</v>
      </c>
      <c r="R271" s="7">
        <v>8</v>
      </c>
      <c r="S271" s="7">
        <f>STOCK[[#This Row],[Peso (g)]]*STOCK[[#This Row],[Precio Envío Kilogramo (USD)]]/1000</f>
        <v>0.36</v>
      </c>
      <c r="T271" s="12">
        <f>STOCK[[#This Row],[Costo Unitario (USD)]]+STOCK[[#This Row],[Costo Envío (USD)]]+STOCK[[#This Row],[Comisión 10%]]</f>
        <v>6.7350000000000003</v>
      </c>
      <c r="U271" s="7">
        <f>STOCK[[#This Row],[Costo total]]*1.5</f>
        <v>10.102500000000001</v>
      </c>
      <c r="V271" s="7">
        <v>10</v>
      </c>
      <c r="W271" s="7">
        <f>STOCK[[#This Row],[Precio Final]]-STOCK[[#This Row],[Costo total]]</f>
        <v>3.2649999999999997</v>
      </c>
      <c r="X271" s="7">
        <f>STOCK[[#This Row],[Ganancia Unitaria]]*STOCK[[#This Row],[Salidas]]</f>
        <v>6.5299999999999994</v>
      </c>
      <c r="AA271" s="7">
        <f>STOCK[[#This Row],[Costo total]]*STOCK[[#This Row],[Entradas]]</f>
        <v>20.205000000000002</v>
      </c>
      <c r="AB271" s="7">
        <f>STOCK[[#This Row],[Stock Actual]]*STOCK[[#This Row],[Costo total]]</f>
        <v>6.7350000000000003</v>
      </c>
    </row>
    <row r="272" spans="1:28" s="12" customFormat="1" ht="50" customHeight="1" x14ac:dyDescent="0.15">
      <c r="A272" s="12" t="s">
        <v>175</v>
      </c>
      <c r="B272" s="70"/>
      <c r="C272" s="12" t="s">
        <v>4</v>
      </c>
      <c r="D272" s="12" t="s">
        <v>1898</v>
      </c>
      <c r="E272" s="12" t="s">
        <v>110</v>
      </c>
      <c r="F272" s="12" t="s">
        <v>241</v>
      </c>
      <c r="G272" s="12" t="s">
        <v>69</v>
      </c>
      <c r="H272" s="12">
        <f>STOCK[[#This Row],[Precio Final]]</f>
        <v>15</v>
      </c>
      <c r="I272" s="12">
        <f>STOCK[[#This Row],[Precio Venta Ideal (x1.5)]]</f>
        <v>10.852500000000001</v>
      </c>
      <c r="J272" s="87">
        <v>1</v>
      </c>
      <c r="K272" s="87">
        <f>SUMIFS(VENTAS[Cantidad],VENTAS[Código del producto Vendido],STOCK[[#This Row],[Code]])</f>
        <v>1</v>
      </c>
      <c r="L272" s="87">
        <f>STOCK[[#This Row],[Entradas]]-STOCK[[#This Row],[Salidas]]</f>
        <v>0</v>
      </c>
      <c r="M272" s="12">
        <f>STOCK[[#This Row],[Precio Final]]*10%</f>
        <v>1.5</v>
      </c>
      <c r="N272" s="12">
        <v>96.75</v>
      </c>
      <c r="O272" s="12">
        <v>18</v>
      </c>
      <c r="P272" s="12">
        <v>5.375</v>
      </c>
      <c r="Q272" s="87">
        <v>45</v>
      </c>
      <c r="R272" s="12">
        <v>8</v>
      </c>
      <c r="S272" s="12">
        <f>STOCK[[#This Row],[Peso (g)]]*STOCK[[#This Row],[Precio Envío Kilogramo (USD)]]/1000</f>
        <v>0.36</v>
      </c>
      <c r="T272" s="12">
        <f>STOCK[[#This Row],[Costo Unitario (USD)]]+STOCK[[#This Row],[Costo Envío (USD)]]+STOCK[[#This Row],[Comisión 10%]]</f>
        <v>7.2350000000000003</v>
      </c>
      <c r="U272" s="12">
        <f>STOCK[[#This Row],[Costo total]]*1.5</f>
        <v>10.852500000000001</v>
      </c>
      <c r="V272" s="12">
        <v>15</v>
      </c>
      <c r="W272" s="12">
        <f>STOCK[[#This Row],[Precio Final]]-STOCK[[#This Row],[Costo total]]</f>
        <v>7.7649999999999997</v>
      </c>
      <c r="X272" s="12">
        <f>STOCK[[#This Row],[Ganancia Unitaria]]*STOCK[[#This Row],[Salidas]]</f>
        <v>7.7649999999999997</v>
      </c>
      <c r="AA272" s="12">
        <f>STOCK[[#This Row],[Costo total]]*STOCK[[#This Row],[Entradas]]</f>
        <v>7.2350000000000003</v>
      </c>
      <c r="AB272" s="12">
        <f>STOCK[[#This Row],[Stock Actual]]*STOCK[[#This Row],[Costo total]]</f>
        <v>0</v>
      </c>
    </row>
    <row r="273" spans="1:29" s="7" customFormat="1" ht="50" customHeight="1" x14ac:dyDescent="0.15">
      <c r="A273" s="7" t="s">
        <v>176</v>
      </c>
      <c r="B273" s="70"/>
      <c r="C273" s="7" t="s">
        <v>4</v>
      </c>
      <c r="D273" s="7" t="s">
        <v>1898</v>
      </c>
      <c r="E273" s="7" t="s">
        <v>111</v>
      </c>
      <c r="F273" s="7" t="s">
        <v>243</v>
      </c>
      <c r="G273" s="7" t="s">
        <v>69</v>
      </c>
      <c r="H273" s="7">
        <f>STOCK[[#This Row],[Precio Final]]</f>
        <v>15</v>
      </c>
      <c r="I273" s="7">
        <f>STOCK[[#This Row],[Precio Venta Ideal (x1.5)]]</f>
        <v>10.852500000000001</v>
      </c>
      <c r="J273" s="8">
        <v>3</v>
      </c>
      <c r="K273" s="8">
        <f>SUMIFS(VENTAS[Cantidad],VENTAS[Código del producto Vendido],STOCK[[#This Row],[Code]])</f>
        <v>3</v>
      </c>
      <c r="L273" s="8">
        <f>STOCK[[#This Row],[Entradas]]-STOCK[[#This Row],[Salidas]]</f>
        <v>0</v>
      </c>
      <c r="M273" s="7">
        <f>STOCK[[#This Row],[Precio Final]]*10%</f>
        <v>1.5</v>
      </c>
      <c r="N273" s="7">
        <v>96.75</v>
      </c>
      <c r="O273" s="7">
        <v>18</v>
      </c>
      <c r="P273" s="7">
        <v>5.375</v>
      </c>
      <c r="Q273" s="8">
        <v>45</v>
      </c>
      <c r="R273" s="7">
        <v>8</v>
      </c>
      <c r="S273" s="7">
        <f>STOCK[[#This Row],[Peso (g)]]*STOCK[[#This Row],[Precio Envío Kilogramo (USD)]]/1000</f>
        <v>0.36</v>
      </c>
      <c r="T273" s="12">
        <f>STOCK[[#This Row],[Costo Unitario (USD)]]+STOCK[[#This Row],[Costo Envío (USD)]]+STOCK[[#This Row],[Comisión 10%]]</f>
        <v>7.2350000000000003</v>
      </c>
      <c r="U273" s="7">
        <f>STOCK[[#This Row],[Costo total]]*1.5</f>
        <v>10.852500000000001</v>
      </c>
      <c r="V273" s="7">
        <v>15</v>
      </c>
      <c r="W273" s="7">
        <f>STOCK[[#This Row],[Precio Final]]-STOCK[[#This Row],[Costo total]]</f>
        <v>7.7649999999999997</v>
      </c>
      <c r="X273" s="7">
        <f>STOCK[[#This Row],[Ganancia Unitaria]]*STOCK[[#This Row],[Salidas]]</f>
        <v>23.294999999999998</v>
      </c>
      <c r="AA273" s="7">
        <f>STOCK[[#This Row],[Costo total]]*STOCK[[#This Row],[Entradas]]</f>
        <v>21.705000000000002</v>
      </c>
      <c r="AB273" s="7">
        <f>STOCK[[#This Row],[Stock Actual]]*STOCK[[#This Row],[Costo total]]</f>
        <v>0</v>
      </c>
    </row>
    <row r="274" spans="1:29" s="12" customFormat="1" ht="50" customHeight="1" x14ac:dyDescent="0.15">
      <c r="A274" s="12" t="s">
        <v>734</v>
      </c>
      <c r="B274" s="70"/>
      <c r="C274" s="12" t="s">
        <v>4</v>
      </c>
      <c r="D274" s="12" t="s">
        <v>1898</v>
      </c>
      <c r="E274" s="12" t="s">
        <v>2672</v>
      </c>
      <c r="F274" s="12" t="s">
        <v>238</v>
      </c>
      <c r="G274" s="12" t="s">
        <v>69</v>
      </c>
      <c r="H274" s="12">
        <f>STOCK[[#This Row],[Precio Final]]</f>
        <v>9</v>
      </c>
      <c r="I274" s="12">
        <f>STOCK[[#This Row],[Precio Venta Ideal (x1.5)]]</f>
        <v>8.9525000000000006</v>
      </c>
      <c r="J274" s="87">
        <v>3</v>
      </c>
      <c r="K274" s="87">
        <f>SUMIFS(VENTAS[Cantidad],VENTAS[Código del producto Vendido],STOCK[[#This Row],[Code]])</f>
        <v>0</v>
      </c>
      <c r="L274" s="87">
        <f>STOCK[[#This Row],[Entradas]]-STOCK[[#This Row],[Salidas]]</f>
        <v>3</v>
      </c>
      <c r="M274" s="12">
        <f>STOCK[[#This Row],[Precio Final]]*10%</f>
        <v>0.9</v>
      </c>
      <c r="N274" s="12">
        <v>84.75</v>
      </c>
      <c r="O274" s="12">
        <v>18</v>
      </c>
      <c r="P274" s="12">
        <v>4.708333333333333</v>
      </c>
      <c r="Q274" s="87">
        <v>45</v>
      </c>
      <c r="R274" s="12">
        <v>8</v>
      </c>
      <c r="S274" s="12">
        <f>STOCK[[#This Row],[Peso (g)]]*STOCK[[#This Row],[Precio Envío Kilogramo (USD)]]/1000</f>
        <v>0.36</v>
      </c>
      <c r="T274" s="12">
        <f>STOCK[[#This Row],[Costo Unitario (USD)]]+STOCK[[#This Row],[Costo Envío (USD)]]+STOCK[[#This Row],[Comisión 10%]]</f>
        <v>5.9683333333333337</v>
      </c>
      <c r="U274" s="12">
        <f>STOCK[[#This Row],[Costo total]]*1.5</f>
        <v>8.9525000000000006</v>
      </c>
      <c r="V274" s="12">
        <v>9</v>
      </c>
      <c r="W274" s="12">
        <f>STOCK[[#This Row],[Precio Final]]-STOCK[[#This Row],[Costo total]]</f>
        <v>3.0316666666666663</v>
      </c>
      <c r="X274" s="12">
        <f>STOCK[[#This Row],[Ganancia Unitaria]]*STOCK[[#This Row],[Salidas]]</f>
        <v>0</v>
      </c>
      <c r="AA274" s="12">
        <f>STOCK[[#This Row],[Costo total]]*STOCK[[#This Row],[Entradas]]</f>
        <v>17.905000000000001</v>
      </c>
      <c r="AB274" s="12">
        <f>STOCK[[#This Row],[Stock Actual]]*STOCK[[#This Row],[Costo total]]</f>
        <v>17.905000000000001</v>
      </c>
    </row>
    <row r="275" spans="1:29" s="7" customFormat="1" ht="50" customHeight="1" x14ac:dyDescent="0.15">
      <c r="A275" s="7" t="s">
        <v>735</v>
      </c>
      <c r="B275" s="70"/>
      <c r="C275" s="7" t="s">
        <v>4</v>
      </c>
      <c r="D275" s="7" t="s">
        <v>1898</v>
      </c>
      <c r="E275" s="7" t="s">
        <v>2672</v>
      </c>
      <c r="F275" s="7" t="s">
        <v>241</v>
      </c>
      <c r="G275" s="7" t="s">
        <v>69</v>
      </c>
      <c r="H275" s="7">
        <f>STOCK[[#This Row],[Precio Final]]</f>
        <v>9</v>
      </c>
      <c r="I275" s="7">
        <f>STOCK[[#This Row],[Precio Venta Ideal (x1.5)]]</f>
        <v>8.9525000000000006</v>
      </c>
      <c r="J275" s="8">
        <v>4</v>
      </c>
      <c r="K275" s="8">
        <f>SUMIFS(VENTAS[Cantidad],VENTAS[Código del producto Vendido],STOCK[[#This Row],[Code]])</f>
        <v>4</v>
      </c>
      <c r="L275" s="8">
        <f>STOCK[[#This Row],[Entradas]]-STOCK[[#This Row],[Salidas]]</f>
        <v>0</v>
      </c>
      <c r="M275" s="7">
        <f>STOCK[[#This Row],[Precio Final]]*10%</f>
        <v>0.9</v>
      </c>
      <c r="N275" s="7">
        <v>84.75</v>
      </c>
      <c r="O275" s="7">
        <v>18</v>
      </c>
      <c r="P275" s="7">
        <v>4.708333333333333</v>
      </c>
      <c r="Q275" s="8">
        <v>45</v>
      </c>
      <c r="R275" s="7">
        <v>8</v>
      </c>
      <c r="S275" s="7">
        <f>STOCK[[#This Row],[Peso (g)]]*STOCK[[#This Row],[Precio Envío Kilogramo (USD)]]/1000</f>
        <v>0.36</v>
      </c>
      <c r="T275" s="12">
        <f>STOCK[[#This Row],[Costo Unitario (USD)]]+STOCK[[#This Row],[Costo Envío (USD)]]+STOCK[[#This Row],[Comisión 10%]]</f>
        <v>5.9683333333333337</v>
      </c>
      <c r="U275" s="7">
        <f>STOCK[[#This Row],[Costo total]]*1.5</f>
        <v>8.9525000000000006</v>
      </c>
      <c r="V275" s="7">
        <v>9</v>
      </c>
      <c r="W275" s="7">
        <f>STOCK[[#This Row],[Precio Final]]-STOCK[[#This Row],[Costo total]]</f>
        <v>3.0316666666666663</v>
      </c>
      <c r="X275" s="7">
        <f>STOCK[[#This Row],[Ganancia Unitaria]]*STOCK[[#This Row],[Salidas]]</f>
        <v>12.126666666666665</v>
      </c>
      <c r="AA275" s="7">
        <f>STOCK[[#This Row],[Costo total]]*STOCK[[#This Row],[Entradas]]</f>
        <v>23.873333333333335</v>
      </c>
      <c r="AB275" s="7">
        <f>STOCK[[#This Row],[Stock Actual]]*STOCK[[#This Row],[Costo total]]</f>
        <v>0</v>
      </c>
    </row>
    <row r="276" spans="1:29" s="12" customFormat="1" ht="50" customHeight="1" x14ac:dyDescent="0.15">
      <c r="A276" s="12" t="s">
        <v>736</v>
      </c>
      <c r="B276" s="70"/>
      <c r="C276" s="12" t="s">
        <v>4</v>
      </c>
      <c r="D276" s="12" t="s">
        <v>1898</v>
      </c>
      <c r="E276" s="12" t="s">
        <v>2672</v>
      </c>
      <c r="F276" s="12" t="s">
        <v>243</v>
      </c>
      <c r="G276" s="12" t="s">
        <v>69</v>
      </c>
      <c r="H276" s="12">
        <f>STOCK[[#This Row],[Precio Final]]</f>
        <v>9</v>
      </c>
      <c r="I276" s="12">
        <f>STOCK[[#This Row],[Precio Venta Ideal (x1.5)]]</f>
        <v>8.9525000000000006</v>
      </c>
      <c r="J276" s="87">
        <v>3</v>
      </c>
      <c r="K276" s="87">
        <f>SUMIFS(VENTAS[Cantidad],VENTAS[Código del producto Vendido],STOCK[[#This Row],[Code]])</f>
        <v>2</v>
      </c>
      <c r="L276" s="87">
        <f>STOCK[[#This Row],[Entradas]]-STOCK[[#This Row],[Salidas]]</f>
        <v>1</v>
      </c>
      <c r="M276" s="12">
        <f>STOCK[[#This Row],[Precio Final]]*10%</f>
        <v>0.9</v>
      </c>
      <c r="N276" s="12">
        <v>84.75</v>
      </c>
      <c r="O276" s="12">
        <v>18</v>
      </c>
      <c r="P276" s="12">
        <v>4.708333333333333</v>
      </c>
      <c r="Q276" s="87">
        <v>45</v>
      </c>
      <c r="R276" s="12">
        <v>8</v>
      </c>
      <c r="S276" s="12">
        <f>STOCK[[#This Row],[Peso (g)]]*STOCK[[#This Row],[Precio Envío Kilogramo (USD)]]/1000</f>
        <v>0.36</v>
      </c>
      <c r="T276" s="12">
        <f>STOCK[[#This Row],[Costo Unitario (USD)]]+STOCK[[#This Row],[Costo Envío (USD)]]+STOCK[[#This Row],[Comisión 10%]]</f>
        <v>5.9683333333333337</v>
      </c>
      <c r="U276" s="12">
        <f>STOCK[[#This Row],[Costo total]]*1.5</f>
        <v>8.9525000000000006</v>
      </c>
      <c r="V276" s="12">
        <v>9</v>
      </c>
      <c r="W276" s="12">
        <f>STOCK[[#This Row],[Precio Final]]-STOCK[[#This Row],[Costo total]]</f>
        <v>3.0316666666666663</v>
      </c>
      <c r="X276" s="12">
        <f>STOCK[[#This Row],[Ganancia Unitaria]]*STOCK[[#This Row],[Salidas]]</f>
        <v>6.0633333333333326</v>
      </c>
      <c r="AA276" s="12">
        <f>STOCK[[#This Row],[Costo total]]*STOCK[[#This Row],[Entradas]]</f>
        <v>17.905000000000001</v>
      </c>
      <c r="AB276" s="12">
        <f>STOCK[[#This Row],[Stock Actual]]*STOCK[[#This Row],[Costo total]]</f>
        <v>5.9683333333333337</v>
      </c>
    </row>
    <row r="277" spans="1:29" s="7" customFormat="1" ht="50" customHeight="1" x14ac:dyDescent="0.15">
      <c r="A277" s="7" t="s">
        <v>737</v>
      </c>
      <c r="B277" s="70"/>
      <c r="C277" s="7" t="s">
        <v>4</v>
      </c>
      <c r="D277" s="7" t="s">
        <v>1898</v>
      </c>
      <c r="E277" s="7" t="s">
        <v>1605</v>
      </c>
      <c r="F277" s="7" t="s">
        <v>238</v>
      </c>
      <c r="G277" s="7" t="s">
        <v>69</v>
      </c>
      <c r="H277" s="7">
        <f>STOCK[[#This Row],[Precio Final]]</f>
        <v>9</v>
      </c>
      <c r="I277" s="7">
        <f>STOCK[[#This Row],[Precio Venta Ideal (x1.5)]]</f>
        <v>9.7025000000000006</v>
      </c>
      <c r="J277" s="8">
        <v>3</v>
      </c>
      <c r="K277" s="8">
        <f>SUMIFS(VENTAS[Cantidad],VENTAS[Código del producto Vendido],STOCK[[#This Row],[Code]])</f>
        <v>2</v>
      </c>
      <c r="L277" s="8">
        <f>STOCK[[#This Row],[Entradas]]-STOCK[[#This Row],[Salidas]]</f>
        <v>1</v>
      </c>
      <c r="M277" s="7">
        <f>STOCK[[#This Row],[Precio Final]]*10%</f>
        <v>0.9</v>
      </c>
      <c r="N277" s="7">
        <v>93.75</v>
      </c>
      <c r="O277" s="7">
        <v>18</v>
      </c>
      <c r="P277" s="7">
        <v>5.208333333333333</v>
      </c>
      <c r="Q277" s="8">
        <v>45</v>
      </c>
      <c r="R277" s="7">
        <v>8</v>
      </c>
      <c r="S277" s="7">
        <f>STOCK[[#This Row],[Peso (g)]]*STOCK[[#This Row],[Precio Envío Kilogramo (USD)]]/1000</f>
        <v>0.36</v>
      </c>
      <c r="T277" s="12">
        <f>STOCK[[#This Row],[Costo Unitario (USD)]]+STOCK[[#This Row],[Costo Envío (USD)]]+STOCK[[#This Row],[Comisión 10%]]</f>
        <v>6.4683333333333337</v>
      </c>
      <c r="U277" s="7">
        <f>STOCK[[#This Row],[Costo total]]*1.5</f>
        <v>9.7025000000000006</v>
      </c>
      <c r="V277" s="7">
        <v>9</v>
      </c>
      <c r="W277" s="7">
        <f>STOCK[[#This Row],[Precio Final]]-STOCK[[#This Row],[Costo total]]</f>
        <v>2.5316666666666663</v>
      </c>
      <c r="X277" s="7">
        <f>STOCK[[#This Row],[Ganancia Unitaria]]*STOCK[[#This Row],[Salidas]]</f>
        <v>5.0633333333333326</v>
      </c>
      <c r="AA277" s="7">
        <f>STOCK[[#This Row],[Costo total]]*STOCK[[#This Row],[Entradas]]</f>
        <v>19.405000000000001</v>
      </c>
      <c r="AB277" s="7">
        <f>STOCK[[#This Row],[Stock Actual]]*STOCK[[#This Row],[Costo total]]</f>
        <v>6.4683333333333337</v>
      </c>
    </row>
    <row r="278" spans="1:29" s="12" customFormat="1" ht="50" customHeight="1" x14ac:dyDescent="0.15">
      <c r="A278" s="12" t="s">
        <v>738</v>
      </c>
      <c r="B278" s="70"/>
      <c r="C278" s="12" t="s">
        <v>4</v>
      </c>
      <c r="D278" s="12" t="s">
        <v>1898</v>
      </c>
      <c r="E278" s="12" t="s">
        <v>1605</v>
      </c>
      <c r="F278" s="12" t="s">
        <v>241</v>
      </c>
      <c r="G278" s="12" t="s">
        <v>69</v>
      </c>
      <c r="H278" s="12">
        <f>STOCK[[#This Row],[Precio Final]]</f>
        <v>9</v>
      </c>
      <c r="I278" s="12">
        <f>STOCK[[#This Row],[Precio Venta Ideal (x1.5)]]</f>
        <v>9.7025000000000006</v>
      </c>
      <c r="J278" s="87">
        <v>3</v>
      </c>
      <c r="K278" s="87">
        <f>SUMIFS(VENTAS[Cantidad],VENTAS[Código del producto Vendido],STOCK[[#This Row],[Code]])</f>
        <v>2</v>
      </c>
      <c r="L278" s="87">
        <f>STOCK[[#This Row],[Entradas]]-STOCK[[#This Row],[Salidas]]</f>
        <v>1</v>
      </c>
      <c r="M278" s="12">
        <f>STOCK[[#This Row],[Precio Final]]*10%</f>
        <v>0.9</v>
      </c>
      <c r="N278" s="12">
        <v>93.75</v>
      </c>
      <c r="O278" s="12">
        <v>18</v>
      </c>
      <c r="P278" s="12">
        <v>5.208333333333333</v>
      </c>
      <c r="Q278" s="87">
        <v>45</v>
      </c>
      <c r="R278" s="12">
        <v>8</v>
      </c>
      <c r="S278" s="12">
        <f>STOCK[[#This Row],[Peso (g)]]*STOCK[[#This Row],[Precio Envío Kilogramo (USD)]]/1000</f>
        <v>0.36</v>
      </c>
      <c r="T278" s="12">
        <f>STOCK[[#This Row],[Costo Unitario (USD)]]+STOCK[[#This Row],[Costo Envío (USD)]]+STOCK[[#This Row],[Comisión 10%]]</f>
        <v>6.4683333333333337</v>
      </c>
      <c r="U278" s="12">
        <f>STOCK[[#This Row],[Costo total]]*1.5</f>
        <v>9.7025000000000006</v>
      </c>
      <c r="V278" s="12">
        <v>9</v>
      </c>
      <c r="W278" s="12">
        <f>STOCK[[#This Row],[Precio Final]]-STOCK[[#This Row],[Costo total]]</f>
        <v>2.5316666666666663</v>
      </c>
      <c r="X278" s="12">
        <f>STOCK[[#This Row],[Ganancia Unitaria]]*STOCK[[#This Row],[Salidas]]</f>
        <v>5.0633333333333326</v>
      </c>
      <c r="AA278" s="12">
        <f>STOCK[[#This Row],[Costo total]]*STOCK[[#This Row],[Entradas]]</f>
        <v>19.405000000000001</v>
      </c>
      <c r="AB278" s="12">
        <f>STOCK[[#This Row],[Stock Actual]]*STOCK[[#This Row],[Costo total]]</f>
        <v>6.4683333333333337</v>
      </c>
    </row>
    <row r="279" spans="1:29" s="7" customFormat="1" ht="50" customHeight="1" x14ac:dyDescent="0.15">
      <c r="A279" s="7" t="s">
        <v>739</v>
      </c>
      <c r="B279" s="70"/>
      <c r="C279" s="7" t="s">
        <v>4</v>
      </c>
      <c r="D279" s="7" t="s">
        <v>1898</v>
      </c>
      <c r="E279" s="7" t="s">
        <v>1605</v>
      </c>
      <c r="F279" s="7" t="s">
        <v>243</v>
      </c>
      <c r="G279" s="7" t="s">
        <v>69</v>
      </c>
      <c r="H279" s="7">
        <f>STOCK[[#This Row],[Precio Final]]</f>
        <v>9</v>
      </c>
      <c r="I279" s="7">
        <f>STOCK[[#This Row],[Precio Venta Ideal (x1.5)]]</f>
        <v>9.7025000000000006</v>
      </c>
      <c r="J279" s="8">
        <v>3</v>
      </c>
      <c r="K279" s="8">
        <f>SUMIFS(VENTAS[Cantidad],VENTAS[Código del producto Vendido],STOCK[[#This Row],[Code]])</f>
        <v>1</v>
      </c>
      <c r="L279" s="8">
        <f>STOCK[[#This Row],[Entradas]]-STOCK[[#This Row],[Salidas]]</f>
        <v>2</v>
      </c>
      <c r="M279" s="7">
        <f>STOCK[[#This Row],[Precio Final]]*10%</f>
        <v>0.9</v>
      </c>
      <c r="N279" s="7">
        <v>93.75</v>
      </c>
      <c r="O279" s="7">
        <v>18</v>
      </c>
      <c r="P279" s="7">
        <v>5.208333333333333</v>
      </c>
      <c r="Q279" s="8">
        <v>45</v>
      </c>
      <c r="R279" s="7">
        <v>8</v>
      </c>
      <c r="S279" s="7">
        <f>STOCK[[#This Row],[Peso (g)]]*STOCK[[#This Row],[Precio Envío Kilogramo (USD)]]/1000</f>
        <v>0.36</v>
      </c>
      <c r="T279" s="12">
        <f>STOCK[[#This Row],[Costo Unitario (USD)]]+STOCK[[#This Row],[Costo Envío (USD)]]+STOCK[[#This Row],[Comisión 10%]]</f>
        <v>6.4683333333333337</v>
      </c>
      <c r="U279" s="7">
        <f>STOCK[[#This Row],[Costo total]]*1.5</f>
        <v>9.7025000000000006</v>
      </c>
      <c r="V279" s="7">
        <v>9</v>
      </c>
      <c r="W279" s="7">
        <f>STOCK[[#This Row],[Precio Final]]-STOCK[[#This Row],[Costo total]]</f>
        <v>2.5316666666666663</v>
      </c>
      <c r="X279" s="7">
        <f>STOCK[[#This Row],[Ganancia Unitaria]]*STOCK[[#This Row],[Salidas]]</f>
        <v>2.5316666666666663</v>
      </c>
      <c r="AA279" s="7">
        <f>STOCK[[#This Row],[Costo total]]*STOCK[[#This Row],[Entradas]]</f>
        <v>19.405000000000001</v>
      </c>
      <c r="AB279" s="7">
        <f>STOCK[[#This Row],[Stock Actual]]*STOCK[[#This Row],[Costo total]]</f>
        <v>12.936666666666667</v>
      </c>
    </row>
    <row r="280" spans="1:29" s="12" customFormat="1" ht="50" customHeight="1" x14ac:dyDescent="0.15">
      <c r="A280" s="12" t="s">
        <v>740</v>
      </c>
      <c r="B280" s="70"/>
      <c r="C280" s="12" t="s">
        <v>4</v>
      </c>
      <c r="D280" s="12" t="s">
        <v>26</v>
      </c>
      <c r="E280" s="12" t="s">
        <v>1606</v>
      </c>
      <c r="F280" s="12" t="s">
        <v>238</v>
      </c>
      <c r="G280" s="12" t="s">
        <v>69</v>
      </c>
      <c r="H280" s="12">
        <f>STOCK[[#This Row],[Precio Final]]</f>
        <v>20</v>
      </c>
      <c r="I280" s="12">
        <f>STOCK[[#This Row],[Precio Venta Ideal (x1.5)]]</f>
        <v>19.083333333333332</v>
      </c>
      <c r="J280" s="87">
        <v>4</v>
      </c>
      <c r="K280" s="87">
        <f>SUMIFS(VENTAS[Cantidad],VENTAS[Código del producto Vendido],STOCK[[#This Row],[Code]])</f>
        <v>1</v>
      </c>
      <c r="L280" s="87">
        <f>STOCK[[#This Row],[Entradas]]-STOCK[[#This Row],[Salidas]]</f>
        <v>3</v>
      </c>
      <c r="M280" s="12">
        <f>STOCK[[#This Row],[Precio Final]]*10%</f>
        <v>2</v>
      </c>
      <c r="N280" s="12">
        <v>166</v>
      </c>
      <c r="O280" s="12">
        <v>18</v>
      </c>
      <c r="P280" s="12">
        <v>9.2222222222222214</v>
      </c>
      <c r="Q280" s="87">
        <v>150</v>
      </c>
      <c r="R280" s="12">
        <v>10</v>
      </c>
      <c r="S280" s="12">
        <f>STOCK[[#This Row],[Peso (g)]]*STOCK[[#This Row],[Precio Envío Kilogramo (USD)]]/1000</f>
        <v>1.5</v>
      </c>
      <c r="T280" s="12">
        <f>STOCK[[#This Row],[Costo Unitario (USD)]]+STOCK[[#This Row],[Costo Envío (USD)]]+STOCK[[#This Row],[Comisión 10%]]</f>
        <v>12.722222222222221</v>
      </c>
      <c r="U280" s="12">
        <f>STOCK[[#This Row],[Costo total]]*1.5</f>
        <v>19.083333333333332</v>
      </c>
      <c r="V280" s="12">
        <v>20</v>
      </c>
      <c r="W280" s="12">
        <f>STOCK[[#This Row],[Precio Final]]-STOCK[[#This Row],[Costo total]]</f>
        <v>7.2777777777777786</v>
      </c>
      <c r="X280" s="12">
        <f>STOCK[[#This Row],[Ganancia Unitaria]]*STOCK[[#This Row],[Salidas]]</f>
        <v>7.2777777777777786</v>
      </c>
      <c r="AA280" s="12">
        <f>STOCK[[#This Row],[Costo total]]*STOCK[[#This Row],[Entradas]]</f>
        <v>50.888888888888886</v>
      </c>
      <c r="AB280" s="12">
        <f>STOCK[[#This Row],[Stock Actual]]*STOCK[[#This Row],[Costo total]]</f>
        <v>38.166666666666664</v>
      </c>
    </row>
    <row r="281" spans="1:29" s="7" customFormat="1" ht="50" customHeight="1" x14ac:dyDescent="0.15">
      <c r="A281" s="7" t="s">
        <v>741</v>
      </c>
      <c r="B281" s="70"/>
      <c r="C281" s="7" t="s">
        <v>4</v>
      </c>
      <c r="D281" s="7" t="s">
        <v>26</v>
      </c>
      <c r="E281" s="7" t="s">
        <v>1606</v>
      </c>
      <c r="F281" s="7" t="s">
        <v>241</v>
      </c>
      <c r="G281" s="7" t="s">
        <v>69</v>
      </c>
      <c r="H281" s="7">
        <f>STOCK[[#This Row],[Precio Final]]</f>
        <v>20</v>
      </c>
      <c r="I281" s="7">
        <f>STOCK[[#This Row],[Precio Venta Ideal (x1.5)]]</f>
        <v>19.083333333333332</v>
      </c>
      <c r="J281" s="8">
        <v>3</v>
      </c>
      <c r="K281" s="8">
        <f>SUMIFS(VENTAS[Cantidad],VENTAS[Código del producto Vendido],STOCK[[#This Row],[Code]])</f>
        <v>1</v>
      </c>
      <c r="L281" s="8">
        <f>STOCK[[#This Row],[Entradas]]-STOCK[[#This Row],[Salidas]]</f>
        <v>2</v>
      </c>
      <c r="M281" s="7">
        <f>STOCK[[#This Row],[Precio Final]]*10%</f>
        <v>2</v>
      </c>
      <c r="N281" s="7">
        <v>166</v>
      </c>
      <c r="O281" s="7">
        <v>18</v>
      </c>
      <c r="P281" s="7">
        <v>9.2222222222222214</v>
      </c>
      <c r="Q281" s="8">
        <v>150</v>
      </c>
      <c r="R281" s="7">
        <v>10</v>
      </c>
      <c r="S281" s="7">
        <f>STOCK[[#This Row],[Peso (g)]]*STOCK[[#This Row],[Precio Envío Kilogramo (USD)]]/1000</f>
        <v>1.5</v>
      </c>
      <c r="T281" s="12">
        <f>STOCK[[#This Row],[Costo Unitario (USD)]]+STOCK[[#This Row],[Costo Envío (USD)]]+STOCK[[#This Row],[Comisión 10%]]</f>
        <v>12.722222222222221</v>
      </c>
      <c r="U281" s="7">
        <f>STOCK[[#This Row],[Costo total]]*1.5</f>
        <v>19.083333333333332</v>
      </c>
      <c r="V281" s="7">
        <v>20</v>
      </c>
      <c r="W281" s="7">
        <f>STOCK[[#This Row],[Precio Final]]-STOCK[[#This Row],[Costo total]]</f>
        <v>7.2777777777777786</v>
      </c>
      <c r="X281" s="7">
        <f>STOCK[[#This Row],[Ganancia Unitaria]]*STOCK[[#This Row],[Salidas]]</f>
        <v>7.2777777777777786</v>
      </c>
      <c r="AA281" s="7">
        <f>STOCK[[#This Row],[Costo total]]*STOCK[[#This Row],[Entradas]]</f>
        <v>38.166666666666664</v>
      </c>
      <c r="AB281" s="7">
        <f>STOCK[[#This Row],[Stock Actual]]*STOCK[[#This Row],[Costo total]]</f>
        <v>25.444444444444443</v>
      </c>
    </row>
    <row r="282" spans="1:29" s="12" customFormat="1" ht="50" customHeight="1" x14ac:dyDescent="0.15">
      <c r="A282" s="12" t="s">
        <v>742</v>
      </c>
      <c r="B282" s="70"/>
      <c r="C282" s="12" t="s">
        <v>4</v>
      </c>
      <c r="D282" s="12" t="s">
        <v>26</v>
      </c>
      <c r="E282" s="12" t="s">
        <v>1606</v>
      </c>
      <c r="F282" s="12" t="s">
        <v>243</v>
      </c>
      <c r="G282" s="12" t="s">
        <v>69</v>
      </c>
      <c r="H282" s="12">
        <f>STOCK[[#This Row],[Precio Final]]</f>
        <v>20</v>
      </c>
      <c r="I282" s="12">
        <f>STOCK[[#This Row],[Precio Venta Ideal (x1.5)]]</f>
        <v>19.083333333333332</v>
      </c>
      <c r="J282" s="87">
        <v>4</v>
      </c>
      <c r="K282" s="87">
        <f>SUMIFS(VENTAS[Cantidad],VENTAS[Código del producto Vendido],STOCK[[#This Row],[Code]])</f>
        <v>2</v>
      </c>
      <c r="L282" s="87">
        <f>STOCK[[#This Row],[Entradas]]-STOCK[[#This Row],[Salidas]]</f>
        <v>2</v>
      </c>
      <c r="M282" s="12">
        <f>STOCK[[#This Row],[Precio Final]]*10%</f>
        <v>2</v>
      </c>
      <c r="N282" s="12">
        <v>166</v>
      </c>
      <c r="O282" s="12">
        <v>18</v>
      </c>
      <c r="P282" s="12">
        <v>9.2222222222222214</v>
      </c>
      <c r="Q282" s="87">
        <v>150</v>
      </c>
      <c r="R282" s="12">
        <v>10</v>
      </c>
      <c r="S282" s="12">
        <f>STOCK[[#This Row],[Peso (g)]]*STOCK[[#This Row],[Precio Envío Kilogramo (USD)]]/1000</f>
        <v>1.5</v>
      </c>
      <c r="T282" s="12">
        <f>STOCK[[#This Row],[Costo Unitario (USD)]]+STOCK[[#This Row],[Costo Envío (USD)]]+STOCK[[#This Row],[Comisión 10%]]</f>
        <v>12.722222222222221</v>
      </c>
      <c r="U282" s="12">
        <f>STOCK[[#This Row],[Costo total]]*1.5</f>
        <v>19.083333333333332</v>
      </c>
      <c r="V282" s="12">
        <v>20</v>
      </c>
      <c r="W282" s="12">
        <f>STOCK[[#This Row],[Precio Final]]-STOCK[[#This Row],[Costo total]]</f>
        <v>7.2777777777777786</v>
      </c>
      <c r="X282" s="12">
        <f>STOCK[[#This Row],[Ganancia Unitaria]]*STOCK[[#This Row],[Salidas]]</f>
        <v>14.555555555555557</v>
      </c>
      <c r="AA282" s="12">
        <f>STOCK[[#This Row],[Costo total]]*STOCK[[#This Row],[Entradas]]</f>
        <v>50.888888888888886</v>
      </c>
      <c r="AB282" s="12">
        <f>STOCK[[#This Row],[Stock Actual]]*STOCK[[#This Row],[Costo total]]</f>
        <v>25.444444444444443</v>
      </c>
      <c r="AC282" s="12">
        <v>18</v>
      </c>
    </row>
    <row r="283" spans="1:29" s="7" customFormat="1" ht="50" customHeight="1" x14ac:dyDescent="0.15">
      <c r="A283" s="7" t="s">
        <v>144</v>
      </c>
      <c r="B283" s="70"/>
      <c r="C283" s="7" t="s">
        <v>4</v>
      </c>
      <c r="D283" s="7" t="s">
        <v>26</v>
      </c>
      <c r="E283" s="7" t="s">
        <v>112</v>
      </c>
      <c r="F283" s="7" t="s">
        <v>244</v>
      </c>
      <c r="G283" s="7" t="s">
        <v>69</v>
      </c>
      <c r="H283" s="7">
        <f>STOCK[[#This Row],[Precio Final]]</f>
        <v>20</v>
      </c>
      <c r="I283" s="7">
        <f>STOCK[[#This Row],[Precio Venta Ideal (x1.5)]]</f>
        <v>19.083333333333332</v>
      </c>
      <c r="J283" s="8">
        <v>1</v>
      </c>
      <c r="K283" s="8">
        <f>SUMIFS(VENTAS[Cantidad],VENTAS[Código del producto Vendido],STOCK[[#This Row],[Code]])</f>
        <v>1</v>
      </c>
      <c r="L283" s="8">
        <f>STOCK[[#This Row],[Entradas]]-STOCK[[#This Row],[Salidas]]</f>
        <v>0</v>
      </c>
      <c r="M283" s="7">
        <f>STOCK[[#This Row],[Precio Final]]*10%</f>
        <v>2</v>
      </c>
      <c r="N283" s="7">
        <v>166</v>
      </c>
      <c r="O283" s="7">
        <v>18</v>
      </c>
      <c r="P283" s="7">
        <v>9.2222222222222214</v>
      </c>
      <c r="Q283" s="8">
        <v>150</v>
      </c>
      <c r="R283" s="7">
        <v>10</v>
      </c>
      <c r="S283" s="7">
        <f>STOCK[[#This Row],[Peso (g)]]*STOCK[[#This Row],[Precio Envío Kilogramo (USD)]]/1000</f>
        <v>1.5</v>
      </c>
      <c r="T283" s="12">
        <f>STOCK[[#This Row],[Costo Unitario (USD)]]+STOCK[[#This Row],[Costo Envío (USD)]]+STOCK[[#This Row],[Comisión 10%]]</f>
        <v>12.722222222222221</v>
      </c>
      <c r="U283" s="7">
        <f>STOCK[[#This Row],[Costo total]]*1.5</f>
        <v>19.083333333333332</v>
      </c>
      <c r="V283" s="7">
        <v>20</v>
      </c>
      <c r="W283" s="7">
        <f>STOCK[[#This Row],[Precio Final]]-STOCK[[#This Row],[Costo total]]</f>
        <v>7.2777777777777786</v>
      </c>
      <c r="X283" s="7">
        <f>STOCK[[#This Row],[Ganancia Unitaria]]*STOCK[[#This Row],[Salidas]]</f>
        <v>7.2777777777777786</v>
      </c>
      <c r="AA283" s="7">
        <f>STOCK[[#This Row],[Costo total]]*STOCK[[#This Row],[Entradas]]</f>
        <v>12.722222222222221</v>
      </c>
      <c r="AB283" s="7">
        <f>STOCK[[#This Row],[Stock Actual]]*STOCK[[#This Row],[Costo total]]</f>
        <v>0</v>
      </c>
    </row>
    <row r="284" spans="1:29" s="12" customFormat="1" ht="50" customHeight="1" x14ac:dyDescent="0.15">
      <c r="A284" s="12" t="s">
        <v>743</v>
      </c>
      <c r="B284" s="70"/>
      <c r="C284" s="12" t="s">
        <v>4</v>
      </c>
      <c r="D284" s="12" t="s">
        <v>1898</v>
      </c>
      <c r="E284" s="12" t="s">
        <v>345</v>
      </c>
      <c r="F284" s="12" t="s">
        <v>241</v>
      </c>
      <c r="G284" s="12" t="s">
        <v>69</v>
      </c>
      <c r="H284" s="12">
        <f>STOCK[[#This Row],[Precio Final]]</f>
        <v>9</v>
      </c>
      <c r="I284" s="12">
        <f>STOCK[[#This Row],[Precio Venta Ideal (x1.5)]]</f>
        <v>9.9525000000000006</v>
      </c>
      <c r="J284" s="87">
        <v>5</v>
      </c>
      <c r="K284" s="87">
        <f>SUMIFS(VENTAS[Cantidad],VENTAS[Código del producto Vendido],STOCK[[#This Row],[Code]])</f>
        <v>0</v>
      </c>
      <c r="L284" s="87">
        <f>STOCK[[#This Row],[Entradas]]-STOCK[[#This Row],[Salidas]]</f>
        <v>5</v>
      </c>
      <c r="M284" s="12">
        <f>STOCK[[#This Row],[Precio Final]]*10%</f>
        <v>0.9</v>
      </c>
      <c r="N284" s="12">
        <v>96.75</v>
      </c>
      <c r="O284" s="12">
        <v>18</v>
      </c>
      <c r="P284" s="12">
        <v>5.375</v>
      </c>
      <c r="Q284" s="87">
        <v>45</v>
      </c>
      <c r="R284" s="12">
        <v>8</v>
      </c>
      <c r="S284" s="12">
        <f>STOCK[[#This Row],[Peso (g)]]*STOCK[[#This Row],[Precio Envío Kilogramo (USD)]]/1000</f>
        <v>0.36</v>
      </c>
      <c r="T284" s="12">
        <f>STOCK[[#This Row],[Costo Unitario (USD)]]+STOCK[[#This Row],[Costo Envío (USD)]]+STOCK[[#This Row],[Comisión 10%]]</f>
        <v>6.6350000000000007</v>
      </c>
      <c r="U284" s="12">
        <f>STOCK[[#This Row],[Costo total]]*1.5</f>
        <v>9.9525000000000006</v>
      </c>
      <c r="V284" s="12">
        <v>9</v>
      </c>
      <c r="W284" s="12">
        <f>STOCK[[#This Row],[Precio Final]]-STOCK[[#This Row],[Costo total]]</f>
        <v>2.3649999999999993</v>
      </c>
      <c r="X284" s="12">
        <f>STOCK[[#This Row],[Ganancia Unitaria]]*STOCK[[#This Row],[Salidas]]</f>
        <v>0</v>
      </c>
      <c r="AA284" s="12">
        <f>STOCK[[#This Row],[Costo total]]*STOCK[[#This Row],[Entradas]]</f>
        <v>33.175000000000004</v>
      </c>
      <c r="AB284" s="12">
        <f>STOCK[[#This Row],[Stock Actual]]*STOCK[[#This Row],[Costo total]]</f>
        <v>33.175000000000004</v>
      </c>
    </row>
    <row r="285" spans="1:29" s="7" customFormat="1" ht="50" customHeight="1" x14ac:dyDescent="0.15">
      <c r="A285" s="7" t="s">
        <v>145</v>
      </c>
      <c r="B285" s="70"/>
      <c r="C285" s="7" t="s">
        <v>4</v>
      </c>
      <c r="D285" s="7" t="s">
        <v>26</v>
      </c>
      <c r="E285" s="7" t="s">
        <v>113</v>
      </c>
      <c r="F285" s="7" t="s">
        <v>244</v>
      </c>
      <c r="G285" s="7" t="s">
        <v>69</v>
      </c>
      <c r="H285" s="7">
        <f>STOCK[[#This Row],[Precio Final]]</f>
        <v>25</v>
      </c>
      <c r="I285" s="7">
        <f>STOCK[[#This Row],[Precio Venta Ideal (x1.5)]]</f>
        <v>19.833333333333332</v>
      </c>
      <c r="J285" s="8">
        <v>3</v>
      </c>
      <c r="K285" s="8">
        <f>SUMIFS(VENTAS[Cantidad],VENTAS[Código del producto Vendido],STOCK[[#This Row],[Code]])</f>
        <v>3</v>
      </c>
      <c r="L285" s="8">
        <f>STOCK[[#This Row],[Entradas]]-STOCK[[#This Row],[Salidas]]</f>
        <v>0</v>
      </c>
      <c r="M285" s="7">
        <f>STOCK[[#This Row],[Precio Final]]*10%</f>
        <v>2.5</v>
      </c>
      <c r="N285" s="7">
        <v>166</v>
      </c>
      <c r="O285" s="7">
        <v>18</v>
      </c>
      <c r="P285" s="7">
        <v>9.2222222222222214</v>
      </c>
      <c r="Q285" s="8">
        <v>150</v>
      </c>
      <c r="R285" s="7">
        <v>10</v>
      </c>
      <c r="S285" s="7">
        <f>STOCK[[#This Row],[Peso (g)]]*STOCK[[#This Row],[Precio Envío Kilogramo (USD)]]/1000</f>
        <v>1.5</v>
      </c>
      <c r="T285" s="12">
        <f>STOCK[[#This Row],[Costo Unitario (USD)]]+STOCK[[#This Row],[Costo Envío (USD)]]+STOCK[[#This Row],[Comisión 10%]]</f>
        <v>13.222222222222221</v>
      </c>
      <c r="U285" s="7">
        <f>STOCK[[#This Row],[Costo total]]*1.5</f>
        <v>19.833333333333332</v>
      </c>
      <c r="V285" s="7">
        <v>25</v>
      </c>
      <c r="W285" s="7">
        <f>STOCK[[#This Row],[Precio Final]]-STOCK[[#This Row],[Costo total]]</f>
        <v>11.777777777777779</v>
      </c>
      <c r="X285" s="7">
        <f>STOCK[[#This Row],[Ganancia Unitaria]]*STOCK[[#This Row],[Salidas]]</f>
        <v>35.333333333333336</v>
      </c>
      <c r="AA285" s="7">
        <f>STOCK[[#This Row],[Costo total]]*STOCK[[#This Row],[Entradas]]</f>
        <v>39.666666666666664</v>
      </c>
      <c r="AB285" s="7">
        <f>STOCK[[#This Row],[Stock Actual]]*STOCK[[#This Row],[Costo total]]</f>
        <v>0</v>
      </c>
    </row>
    <row r="286" spans="1:29" s="12" customFormat="1" ht="50" customHeight="1" x14ac:dyDescent="0.15">
      <c r="A286" s="12" t="s">
        <v>146</v>
      </c>
      <c r="B286" s="70"/>
      <c r="C286" s="12" t="s">
        <v>4</v>
      </c>
      <c r="D286" s="12" t="s">
        <v>26</v>
      </c>
      <c r="E286" s="12" t="s">
        <v>114</v>
      </c>
      <c r="F286" s="12" t="s">
        <v>244</v>
      </c>
      <c r="G286" s="12" t="s">
        <v>69</v>
      </c>
      <c r="H286" s="12">
        <f>STOCK[[#This Row],[Precio Final]]</f>
        <v>25</v>
      </c>
      <c r="I286" s="12">
        <f>STOCK[[#This Row],[Precio Venta Ideal (x1.5)]]</f>
        <v>19.833333333333332</v>
      </c>
      <c r="J286" s="87">
        <v>3</v>
      </c>
      <c r="K286" s="87">
        <f>SUMIFS(VENTAS[Cantidad],VENTAS[Código del producto Vendido],STOCK[[#This Row],[Code]])</f>
        <v>3</v>
      </c>
      <c r="L286" s="87">
        <f>STOCK[[#This Row],[Entradas]]-STOCK[[#This Row],[Salidas]]</f>
        <v>0</v>
      </c>
      <c r="M286" s="12">
        <f>STOCK[[#This Row],[Precio Final]]*10%</f>
        <v>2.5</v>
      </c>
      <c r="N286" s="12">
        <v>166</v>
      </c>
      <c r="O286" s="12">
        <v>18</v>
      </c>
      <c r="P286" s="12">
        <v>9.2222222222222214</v>
      </c>
      <c r="Q286" s="87">
        <v>150</v>
      </c>
      <c r="R286" s="12">
        <v>10</v>
      </c>
      <c r="S286" s="12">
        <f>STOCK[[#This Row],[Peso (g)]]*STOCK[[#This Row],[Precio Envío Kilogramo (USD)]]/1000</f>
        <v>1.5</v>
      </c>
      <c r="T286" s="12">
        <f>STOCK[[#This Row],[Costo Unitario (USD)]]+STOCK[[#This Row],[Costo Envío (USD)]]+STOCK[[#This Row],[Comisión 10%]]</f>
        <v>13.222222222222221</v>
      </c>
      <c r="U286" s="12">
        <f>STOCK[[#This Row],[Costo total]]*1.5</f>
        <v>19.833333333333332</v>
      </c>
      <c r="V286" s="12">
        <v>25</v>
      </c>
      <c r="W286" s="12">
        <f>STOCK[[#This Row],[Precio Final]]-STOCK[[#This Row],[Costo total]]</f>
        <v>11.777777777777779</v>
      </c>
      <c r="X286" s="12">
        <f>STOCK[[#This Row],[Ganancia Unitaria]]*STOCK[[#This Row],[Salidas]]</f>
        <v>35.333333333333336</v>
      </c>
      <c r="AA286" s="12">
        <f>STOCK[[#This Row],[Costo total]]*STOCK[[#This Row],[Entradas]]</f>
        <v>39.666666666666664</v>
      </c>
      <c r="AB286" s="12">
        <f>STOCK[[#This Row],[Stock Actual]]*STOCK[[#This Row],[Costo total]]</f>
        <v>0</v>
      </c>
    </row>
    <row r="287" spans="1:29" s="7" customFormat="1" ht="50" customHeight="1" x14ac:dyDescent="0.15">
      <c r="A287" s="7" t="s">
        <v>744</v>
      </c>
      <c r="B287" s="70"/>
      <c r="C287" s="7" t="s">
        <v>4</v>
      </c>
      <c r="D287" s="7" t="s">
        <v>1898</v>
      </c>
      <c r="E287" s="7" t="s">
        <v>344</v>
      </c>
      <c r="F287" s="7" t="s">
        <v>241</v>
      </c>
      <c r="G287" s="7" t="s">
        <v>69</v>
      </c>
      <c r="H287" s="7">
        <f>STOCK[[#This Row],[Precio Final]]</f>
        <v>15</v>
      </c>
      <c r="I287" s="7">
        <f>STOCK[[#This Row],[Precio Venta Ideal (x1.5)]]</f>
        <v>10.852500000000001</v>
      </c>
      <c r="J287" s="8">
        <v>3</v>
      </c>
      <c r="K287" s="8">
        <f>SUMIFS(VENTAS[Cantidad],VENTAS[Código del producto Vendido],STOCK[[#This Row],[Code]])</f>
        <v>3</v>
      </c>
      <c r="L287" s="8">
        <f>STOCK[[#This Row],[Entradas]]-STOCK[[#This Row],[Salidas]]</f>
        <v>0</v>
      </c>
      <c r="M287" s="7">
        <f>STOCK[[#This Row],[Precio Final]]*10%</f>
        <v>1.5</v>
      </c>
      <c r="N287" s="7">
        <v>96.75</v>
      </c>
      <c r="O287" s="7">
        <v>18</v>
      </c>
      <c r="P287" s="7">
        <v>5.375</v>
      </c>
      <c r="Q287" s="8">
        <v>45</v>
      </c>
      <c r="R287" s="7">
        <v>8</v>
      </c>
      <c r="S287" s="7">
        <f>STOCK[[#This Row],[Peso (g)]]*STOCK[[#This Row],[Precio Envío Kilogramo (USD)]]/1000</f>
        <v>0.36</v>
      </c>
      <c r="T287" s="12">
        <f>STOCK[[#This Row],[Costo Unitario (USD)]]+STOCK[[#This Row],[Costo Envío (USD)]]+STOCK[[#This Row],[Comisión 10%]]</f>
        <v>7.2350000000000003</v>
      </c>
      <c r="U287" s="7">
        <f>STOCK[[#This Row],[Costo total]]*1.5</f>
        <v>10.852500000000001</v>
      </c>
      <c r="V287" s="7">
        <v>15</v>
      </c>
      <c r="W287" s="7">
        <f>STOCK[[#This Row],[Precio Final]]-STOCK[[#This Row],[Costo total]]</f>
        <v>7.7649999999999997</v>
      </c>
      <c r="X287" s="7">
        <f>STOCK[[#This Row],[Ganancia Unitaria]]*STOCK[[#This Row],[Salidas]]</f>
        <v>23.294999999999998</v>
      </c>
      <c r="AA287" s="7">
        <f>STOCK[[#This Row],[Costo total]]*STOCK[[#This Row],[Entradas]]</f>
        <v>21.705000000000002</v>
      </c>
      <c r="AB287" s="7">
        <f>STOCK[[#This Row],[Stock Actual]]*STOCK[[#This Row],[Costo total]]</f>
        <v>0</v>
      </c>
    </row>
    <row r="288" spans="1:29" s="12" customFormat="1" ht="50" customHeight="1" x14ac:dyDescent="0.15">
      <c r="A288" s="12" t="s">
        <v>745</v>
      </c>
      <c r="B288" s="70"/>
      <c r="C288" s="12" t="s">
        <v>4</v>
      </c>
      <c r="D288" s="12" t="s">
        <v>1898</v>
      </c>
      <c r="E288" s="12" t="s">
        <v>344</v>
      </c>
      <c r="F288" s="12" t="s">
        <v>238</v>
      </c>
      <c r="G288" s="12" t="s">
        <v>69</v>
      </c>
      <c r="H288" s="12">
        <f>STOCK[[#This Row],[Precio Final]]</f>
        <v>15</v>
      </c>
      <c r="I288" s="12">
        <f>STOCK[[#This Row],[Precio Venta Ideal (x1.5)]]</f>
        <v>10.852500000000001</v>
      </c>
      <c r="J288" s="87">
        <v>3</v>
      </c>
      <c r="K288" s="87">
        <f>SUMIFS(VENTAS[Cantidad],VENTAS[Código del producto Vendido],STOCK[[#This Row],[Code]])</f>
        <v>3</v>
      </c>
      <c r="L288" s="87">
        <f>STOCK[[#This Row],[Entradas]]-STOCK[[#This Row],[Salidas]]</f>
        <v>0</v>
      </c>
      <c r="M288" s="12">
        <f>STOCK[[#This Row],[Precio Final]]*10%</f>
        <v>1.5</v>
      </c>
      <c r="N288" s="12">
        <v>96.75</v>
      </c>
      <c r="O288" s="12">
        <v>18</v>
      </c>
      <c r="P288" s="12">
        <v>5.375</v>
      </c>
      <c r="Q288" s="87">
        <v>45</v>
      </c>
      <c r="R288" s="12">
        <v>8</v>
      </c>
      <c r="S288" s="12">
        <f>STOCK[[#This Row],[Peso (g)]]*STOCK[[#This Row],[Precio Envío Kilogramo (USD)]]/1000</f>
        <v>0.36</v>
      </c>
      <c r="T288" s="12">
        <f>STOCK[[#This Row],[Costo Unitario (USD)]]+STOCK[[#This Row],[Costo Envío (USD)]]+STOCK[[#This Row],[Comisión 10%]]</f>
        <v>7.2350000000000003</v>
      </c>
      <c r="U288" s="12">
        <f>STOCK[[#This Row],[Costo total]]*1.5</f>
        <v>10.852500000000001</v>
      </c>
      <c r="V288" s="12">
        <v>15</v>
      </c>
      <c r="W288" s="12">
        <f>STOCK[[#This Row],[Precio Final]]-STOCK[[#This Row],[Costo total]]</f>
        <v>7.7649999999999997</v>
      </c>
      <c r="X288" s="12">
        <f>STOCK[[#This Row],[Ganancia Unitaria]]*STOCK[[#This Row],[Salidas]]</f>
        <v>23.294999999999998</v>
      </c>
      <c r="AA288" s="12">
        <f>STOCK[[#This Row],[Costo total]]*STOCK[[#This Row],[Entradas]]</f>
        <v>21.705000000000002</v>
      </c>
      <c r="AB288" s="12">
        <f>STOCK[[#This Row],[Stock Actual]]*STOCK[[#This Row],[Costo total]]</f>
        <v>0</v>
      </c>
    </row>
    <row r="289" spans="1:28" s="7" customFormat="1" ht="50" customHeight="1" x14ac:dyDescent="0.15">
      <c r="A289" s="7" t="s">
        <v>746</v>
      </c>
      <c r="B289" s="70"/>
      <c r="C289" s="7" t="s">
        <v>4</v>
      </c>
      <c r="D289" s="7" t="s">
        <v>1783</v>
      </c>
      <c r="E289" s="7" t="s">
        <v>1607</v>
      </c>
      <c r="F289" s="7" t="s">
        <v>1515</v>
      </c>
      <c r="G289" s="7" t="s">
        <v>69</v>
      </c>
      <c r="H289" s="7">
        <f>STOCK[[#This Row],[Precio Final]]</f>
        <v>7</v>
      </c>
      <c r="I289" s="7">
        <f>STOCK[[#This Row],[Precio Venta Ideal (x1.5)]]</f>
        <v>7.2750000000000004</v>
      </c>
      <c r="J289" s="8">
        <v>6</v>
      </c>
      <c r="K289" s="8">
        <f>SUMIFS(VENTAS[Cantidad],VENTAS[Código del producto Vendido],STOCK[[#This Row],[Code]])</f>
        <v>4</v>
      </c>
      <c r="L289" s="8">
        <f>STOCK[[#This Row],[Entradas]]-STOCK[[#This Row],[Salidas]]</f>
        <v>2</v>
      </c>
      <c r="M289" s="7">
        <f>STOCK[[#This Row],[Precio Final]]*10%</f>
        <v>0.70000000000000007</v>
      </c>
      <c r="N289" s="7">
        <v>67.5</v>
      </c>
      <c r="O289" s="7">
        <v>18</v>
      </c>
      <c r="P289" s="7">
        <v>3.75</v>
      </c>
      <c r="Q289" s="8">
        <v>50</v>
      </c>
      <c r="R289" s="7">
        <v>8</v>
      </c>
      <c r="S289" s="7">
        <f>STOCK[[#This Row],[Peso (g)]]*STOCK[[#This Row],[Precio Envío Kilogramo (USD)]]/1000</f>
        <v>0.4</v>
      </c>
      <c r="T289" s="12">
        <f>STOCK[[#This Row],[Costo Unitario (USD)]]+STOCK[[#This Row],[Costo Envío (USD)]]+STOCK[[#This Row],[Comisión 10%]]</f>
        <v>4.8500000000000005</v>
      </c>
      <c r="U289" s="7">
        <f>STOCK[[#This Row],[Costo total]]*1.5</f>
        <v>7.2750000000000004</v>
      </c>
      <c r="V289" s="7">
        <v>7</v>
      </c>
      <c r="W289" s="7">
        <f>STOCK[[#This Row],[Precio Final]]-STOCK[[#This Row],[Costo total]]</f>
        <v>2.1499999999999995</v>
      </c>
      <c r="X289" s="7">
        <f>STOCK[[#This Row],[Ganancia Unitaria]]*STOCK[[#This Row],[Salidas]]</f>
        <v>8.5999999999999979</v>
      </c>
      <c r="AA289" s="7">
        <f>STOCK[[#This Row],[Costo total]]*STOCK[[#This Row],[Entradas]]</f>
        <v>29.1</v>
      </c>
      <c r="AB289" s="7">
        <f>STOCK[[#This Row],[Stock Actual]]*STOCK[[#This Row],[Costo total]]</f>
        <v>9.7000000000000011</v>
      </c>
    </row>
    <row r="290" spans="1:28" s="12" customFormat="1" ht="50" customHeight="1" x14ac:dyDescent="0.15">
      <c r="A290" s="12" t="s">
        <v>747</v>
      </c>
      <c r="B290" s="70"/>
      <c r="C290" s="12" t="s">
        <v>4</v>
      </c>
      <c r="D290" s="12" t="s">
        <v>26</v>
      </c>
      <c r="E290" s="12" t="s">
        <v>389</v>
      </c>
      <c r="F290" s="12" t="s">
        <v>238</v>
      </c>
      <c r="G290" s="12" t="s">
        <v>69</v>
      </c>
      <c r="H290" s="12">
        <f>STOCK[[#This Row],[Precio Final]]</f>
        <v>15</v>
      </c>
      <c r="I290" s="12">
        <f>STOCK[[#This Row],[Precio Venta Ideal (x1.5)]]</f>
        <v>18.333333333333332</v>
      </c>
      <c r="J290" s="87">
        <v>3</v>
      </c>
      <c r="K290" s="87">
        <f>SUMIFS(VENTAS[Cantidad],VENTAS[Código del producto Vendido],STOCK[[#This Row],[Code]])</f>
        <v>3</v>
      </c>
      <c r="L290" s="87">
        <f>STOCK[[#This Row],[Entradas]]-STOCK[[#This Row],[Salidas]]</f>
        <v>0</v>
      </c>
      <c r="M290" s="12">
        <f>STOCK[[#This Row],[Precio Final]]*10%</f>
        <v>1.5</v>
      </c>
      <c r="N290" s="12">
        <v>166</v>
      </c>
      <c r="O290" s="12">
        <v>18</v>
      </c>
      <c r="P290" s="12">
        <v>9.2222222222222214</v>
      </c>
      <c r="Q290" s="87">
        <v>150</v>
      </c>
      <c r="R290" s="12">
        <v>10</v>
      </c>
      <c r="S290" s="12">
        <f>STOCK[[#This Row],[Peso (g)]]*STOCK[[#This Row],[Precio Envío Kilogramo (USD)]]/1000</f>
        <v>1.5</v>
      </c>
      <c r="T290" s="12">
        <f>STOCK[[#This Row],[Costo Unitario (USD)]]+STOCK[[#This Row],[Costo Envío (USD)]]+STOCK[[#This Row],[Comisión 10%]]</f>
        <v>12.222222222222221</v>
      </c>
      <c r="U290" s="12">
        <f>STOCK[[#This Row],[Costo total]]*1.5</f>
        <v>18.333333333333332</v>
      </c>
      <c r="V290" s="12">
        <v>15</v>
      </c>
      <c r="W290" s="12">
        <f>STOCK[[#This Row],[Precio Final]]-STOCK[[#This Row],[Costo total]]</f>
        <v>2.7777777777777786</v>
      </c>
      <c r="X290" s="12">
        <f>STOCK[[#This Row],[Ganancia Unitaria]]*STOCK[[#This Row],[Salidas]]</f>
        <v>8.3333333333333357</v>
      </c>
      <c r="AA290" s="12">
        <f>STOCK[[#This Row],[Costo total]]*STOCK[[#This Row],[Entradas]]</f>
        <v>36.666666666666664</v>
      </c>
      <c r="AB290" s="12">
        <f>STOCK[[#This Row],[Stock Actual]]*STOCK[[#This Row],[Costo total]]</f>
        <v>0</v>
      </c>
    </row>
    <row r="291" spans="1:28" s="7" customFormat="1" ht="50" customHeight="1" x14ac:dyDescent="0.15">
      <c r="A291" s="7" t="s">
        <v>148</v>
      </c>
      <c r="B291" s="70"/>
      <c r="C291" s="7" t="s">
        <v>4</v>
      </c>
      <c r="D291" s="7" t="s">
        <v>26</v>
      </c>
      <c r="E291" s="7" t="s">
        <v>115</v>
      </c>
      <c r="F291" s="7" t="s">
        <v>244</v>
      </c>
      <c r="G291" s="7" t="s">
        <v>69</v>
      </c>
      <c r="H291" s="7">
        <f>STOCK[[#This Row],[Precio Final]]</f>
        <v>16</v>
      </c>
      <c r="I291" s="7">
        <f>STOCK[[#This Row],[Precio Venta Ideal (x1.5)]]</f>
        <v>18.483333333333331</v>
      </c>
      <c r="J291" s="8">
        <v>3</v>
      </c>
      <c r="K291" s="8">
        <f>SUMIFS(VENTAS[Cantidad],VENTAS[Código del producto Vendido],STOCK[[#This Row],[Code]])</f>
        <v>3</v>
      </c>
      <c r="L291" s="8">
        <f>STOCK[[#This Row],[Entradas]]-STOCK[[#This Row],[Salidas]]</f>
        <v>0</v>
      </c>
      <c r="M291" s="7">
        <f>STOCK[[#This Row],[Precio Final]]*10%</f>
        <v>1.6</v>
      </c>
      <c r="N291" s="7">
        <v>166</v>
      </c>
      <c r="O291" s="7">
        <v>18</v>
      </c>
      <c r="P291" s="7">
        <v>9.2222222222222214</v>
      </c>
      <c r="Q291" s="8">
        <v>150</v>
      </c>
      <c r="R291" s="7">
        <v>10</v>
      </c>
      <c r="S291" s="7">
        <f>STOCK[[#This Row],[Peso (g)]]*STOCK[[#This Row],[Precio Envío Kilogramo (USD)]]/1000</f>
        <v>1.5</v>
      </c>
      <c r="T291" s="12">
        <f>STOCK[[#This Row],[Costo Unitario (USD)]]+STOCK[[#This Row],[Costo Envío (USD)]]+STOCK[[#This Row],[Comisión 10%]]</f>
        <v>12.322222222222221</v>
      </c>
      <c r="U291" s="7">
        <f>STOCK[[#This Row],[Costo total]]*1.5</f>
        <v>18.483333333333331</v>
      </c>
      <c r="V291" s="7">
        <v>16</v>
      </c>
      <c r="W291" s="7">
        <f>STOCK[[#This Row],[Precio Final]]-STOCK[[#This Row],[Costo total]]</f>
        <v>3.6777777777777789</v>
      </c>
      <c r="X291" s="7">
        <f>STOCK[[#This Row],[Ganancia Unitaria]]*STOCK[[#This Row],[Salidas]]</f>
        <v>11.033333333333337</v>
      </c>
      <c r="AA291" s="7">
        <f>STOCK[[#This Row],[Costo total]]*STOCK[[#This Row],[Entradas]]</f>
        <v>36.966666666666661</v>
      </c>
      <c r="AB291" s="7">
        <f>STOCK[[#This Row],[Stock Actual]]*STOCK[[#This Row],[Costo total]]</f>
        <v>0</v>
      </c>
    </row>
    <row r="292" spans="1:28" s="12" customFormat="1" ht="50" customHeight="1" x14ac:dyDescent="0.15">
      <c r="A292" s="12" t="s">
        <v>149</v>
      </c>
      <c r="B292" s="70"/>
      <c r="C292" s="12" t="s">
        <v>4</v>
      </c>
      <c r="D292" s="12" t="s">
        <v>26</v>
      </c>
      <c r="E292" s="12" t="s">
        <v>116</v>
      </c>
      <c r="F292" s="12" t="s">
        <v>244</v>
      </c>
      <c r="G292" s="12" t="s">
        <v>69</v>
      </c>
      <c r="H292" s="12">
        <f>STOCK[[#This Row],[Precio Final]]</f>
        <v>216</v>
      </c>
      <c r="I292" s="12">
        <f>STOCK[[#This Row],[Precio Venta Ideal (x1.5)]]</f>
        <v>48.483333333333334</v>
      </c>
      <c r="J292" s="87">
        <v>3</v>
      </c>
      <c r="K292" s="87">
        <f>SUMIFS(VENTAS[Cantidad],VENTAS[Código del producto Vendido],STOCK[[#This Row],[Code]])</f>
        <v>3</v>
      </c>
      <c r="L292" s="87">
        <f>STOCK[[#This Row],[Entradas]]-STOCK[[#This Row],[Salidas]]</f>
        <v>0</v>
      </c>
      <c r="M292" s="12">
        <f>STOCK[[#This Row],[Precio Final]]*10%</f>
        <v>21.6</v>
      </c>
      <c r="N292" s="12">
        <v>166</v>
      </c>
      <c r="O292" s="12">
        <v>18</v>
      </c>
      <c r="P292" s="12">
        <v>9.2222222222222214</v>
      </c>
      <c r="Q292" s="87">
        <v>150</v>
      </c>
      <c r="R292" s="12">
        <v>10</v>
      </c>
      <c r="S292" s="12">
        <f>STOCK[[#This Row],[Peso (g)]]*STOCK[[#This Row],[Precio Envío Kilogramo (USD)]]/1000</f>
        <v>1.5</v>
      </c>
      <c r="T292" s="12">
        <f>STOCK[[#This Row],[Costo Unitario (USD)]]+STOCK[[#This Row],[Costo Envío (USD)]]+STOCK[[#This Row],[Comisión 10%]]</f>
        <v>32.322222222222223</v>
      </c>
      <c r="U292" s="12">
        <f>STOCK[[#This Row],[Costo total]]*1.5</f>
        <v>48.483333333333334</v>
      </c>
      <c r="V292" s="12">
        <v>216</v>
      </c>
      <c r="W292" s="12">
        <f>STOCK[[#This Row],[Precio Final]]-STOCK[[#This Row],[Costo total]]</f>
        <v>183.67777777777778</v>
      </c>
      <c r="X292" s="12">
        <f>STOCK[[#This Row],[Ganancia Unitaria]]*STOCK[[#This Row],[Salidas]]</f>
        <v>551.0333333333333</v>
      </c>
      <c r="AA292" s="12">
        <f>STOCK[[#This Row],[Costo total]]*STOCK[[#This Row],[Entradas]]</f>
        <v>96.966666666666669</v>
      </c>
      <c r="AB292" s="12">
        <f>STOCK[[#This Row],[Stock Actual]]*STOCK[[#This Row],[Costo total]]</f>
        <v>0</v>
      </c>
    </row>
    <row r="293" spans="1:28" s="7" customFormat="1" ht="50" customHeight="1" x14ac:dyDescent="0.15">
      <c r="A293" s="7" t="s">
        <v>150</v>
      </c>
      <c r="B293" s="70"/>
      <c r="C293" s="7" t="s">
        <v>4</v>
      </c>
      <c r="D293" s="7" t="s">
        <v>26</v>
      </c>
      <c r="E293" s="7" t="s">
        <v>117</v>
      </c>
      <c r="F293" s="7" t="s">
        <v>244</v>
      </c>
      <c r="G293" s="7" t="s">
        <v>69</v>
      </c>
      <c r="H293" s="7">
        <f>STOCK[[#This Row],[Precio Final]]</f>
        <v>16</v>
      </c>
      <c r="I293" s="7">
        <f>STOCK[[#This Row],[Precio Venta Ideal (x1.5)]]</f>
        <v>18.483333333333331</v>
      </c>
      <c r="J293" s="8">
        <v>3</v>
      </c>
      <c r="K293" s="8">
        <f>SUMIFS(VENTAS[Cantidad],VENTAS[Código del producto Vendido],STOCK[[#This Row],[Code]])</f>
        <v>3</v>
      </c>
      <c r="L293" s="8">
        <f>STOCK[[#This Row],[Entradas]]-STOCK[[#This Row],[Salidas]]</f>
        <v>0</v>
      </c>
      <c r="M293" s="7">
        <f>STOCK[[#This Row],[Precio Final]]*10%</f>
        <v>1.6</v>
      </c>
      <c r="N293" s="7">
        <v>166</v>
      </c>
      <c r="O293" s="7">
        <v>18</v>
      </c>
      <c r="P293" s="7">
        <v>9.2222222222222214</v>
      </c>
      <c r="Q293" s="8">
        <v>150</v>
      </c>
      <c r="R293" s="7">
        <v>10</v>
      </c>
      <c r="S293" s="7">
        <f>STOCK[[#This Row],[Peso (g)]]*STOCK[[#This Row],[Precio Envío Kilogramo (USD)]]/1000</f>
        <v>1.5</v>
      </c>
      <c r="T293" s="12">
        <f>STOCK[[#This Row],[Costo Unitario (USD)]]+STOCK[[#This Row],[Costo Envío (USD)]]+STOCK[[#This Row],[Comisión 10%]]</f>
        <v>12.322222222222221</v>
      </c>
      <c r="U293" s="7">
        <f>STOCK[[#This Row],[Costo total]]*1.5</f>
        <v>18.483333333333331</v>
      </c>
      <c r="V293" s="7">
        <v>16</v>
      </c>
      <c r="W293" s="7">
        <f>STOCK[[#This Row],[Precio Final]]-STOCK[[#This Row],[Costo total]]</f>
        <v>3.6777777777777789</v>
      </c>
      <c r="X293" s="7">
        <f>STOCK[[#This Row],[Ganancia Unitaria]]*STOCK[[#This Row],[Salidas]]</f>
        <v>11.033333333333337</v>
      </c>
      <c r="AA293" s="7">
        <f>STOCK[[#This Row],[Costo total]]*STOCK[[#This Row],[Entradas]]</f>
        <v>36.966666666666661</v>
      </c>
      <c r="AB293" s="7">
        <f>STOCK[[#This Row],[Stock Actual]]*STOCK[[#This Row],[Costo total]]</f>
        <v>0</v>
      </c>
    </row>
    <row r="294" spans="1:28" s="12" customFormat="1" ht="50" customHeight="1" x14ac:dyDescent="0.15">
      <c r="A294" s="12" t="s">
        <v>748</v>
      </c>
      <c r="B294" s="70"/>
      <c r="C294" s="12" t="s">
        <v>4</v>
      </c>
      <c r="D294" s="12" t="s">
        <v>26</v>
      </c>
      <c r="E294" s="12" t="s">
        <v>1608</v>
      </c>
      <c r="F294" s="12" t="s">
        <v>2095</v>
      </c>
      <c r="G294" s="12" t="s">
        <v>69</v>
      </c>
      <c r="H294" s="12">
        <f>STOCK[[#This Row],[Precio Final]]</f>
        <v>20</v>
      </c>
      <c r="I294" s="12">
        <f>STOCK[[#This Row],[Precio Venta Ideal (x1.5)]]</f>
        <v>19.083333333333332</v>
      </c>
      <c r="J294" s="87">
        <v>3</v>
      </c>
      <c r="K294" s="87">
        <f>SUMIFS(VENTAS[Cantidad],VENTAS[Código del producto Vendido],STOCK[[#This Row],[Code]])</f>
        <v>3</v>
      </c>
      <c r="L294" s="87">
        <f>STOCK[[#This Row],[Entradas]]-STOCK[[#This Row],[Salidas]]</f>
        <v>0</v>
      </c>
      <c r="M294" s="12">
        <f>STOCK[[#This Row],[Precio Final]]*10%</f>
        <v>2</v>
      </c>
      <c r="N294" s="12">
        <v>166</v>
      </c>
      <c r="O294" s="12">
        <v>18</v>
      </c>
      <c r="P294" s="12">
        <v>9.2222222222222214</v>
      </c>
      <c r="Q294" s="87">
        <v>150</v>
      </c>
      <c r="R294" s="12">
        <v>10</v>
      </c>
      <c r="S294" s="12">
        <f>STOCK[[#This Row],[Peso (g)]]*STOCK[[#This Row],[Precio Envío Kilogramo (USD)]]/1000</f>
        <v>1.5</v>
      </c>
      <c r="T294" s="12">
        <f>STOCK[[#This Row],[Costo Unitario (USD)]]+STOCK[[#This Row],[Costo Envío (USD)]]+STOCK[[#This Row],[Comisión 10%]]</f>
        <v>12.722222222222221</v>
      </c>
      <c r="U294" s="12">
        <f>STOCK[[#This Row],[Costo total]]*1.5</f>
        <v>19.083333333333332</v>
      </c>
      <c r="V294" s="12">
        <v>20</v>
      </c>
      <c r="W294" s="12">
        <f>STOCK[[#This Row],[Precio Final]]-STOCK[[#This Row],[Costo total]]</f>
        <v>7.2777777777777786</v>
      </c>
      <c r="X294" s="12">
        <f>STOCK[[#This Row],[Ganancia Unitaria]]*STOCK[[#This Row],[Salidas]]</f>
        <v>21.833333333333336</v>
      </c>
      <c r="AA294" s="12">
        <f>STOCK[[#This Row],[Costo total]]*STOCK[[#This Row],[Entradas]]</f>
        <v>38.166666666666664</v>
      </c>
      <c r="AB294" s="12">
        <f>STOCK[[#This Row],[Stock Actual]]*STOCK[[#This Row],[Costo total]]</f>
        <v>0</v>
      </c>
    </row>
    <row r="295" spans="1:28" s="7" customFormat="1" ht="50" customHeight="1" x14ac:dyDescent="0.15">
      <c r="A295" s="7" t="s">
        <v>749</v>
      </c>
      <c r="B295" s="70"/>
      <c r="C295" s="7" t="s">
        <v>4</v>
      </c>
      <c r="D295" s="7" t="s">
        <v>26</v>
      </c>
      <c r="E295" s="7" t="s">
        <v>2098</v>
      </c>
      <c r="F295" s="7" t="s">
        <v>241</v>
      </c>
      <c r="G295" s="7" t="s">
        <v>69</v>
      </c>
      <c r="H295" s="7">
        <f>STOCK[[#This Row],[Precio Final]]</f>
        <v>18</v>
      </c>
      <c r="I295" s="7">
        <f>STOCK[[#This Row],[Precio Venta Ideal (x1.5)]]</f>
        <v>18.783333333333331</v>
      </c>
      <c r="J295" s="8">
        <v>2</v>
      </c>
      <c r="K295" s="8">
        <f>SUMIFS(VENTAS[Cantidad],VENTAS[Código del producto Vendido],STOCK[[#This Row],[Code]])</f>
        <v>0</v>
      </c>
      <c r="L295" s="8">
        <f>STOCK[[#This Row],[Entradas]]-STOCK[[#This Row],[Salidas]]</f>
        <v>2</v>
      </c>
      <c r="M295" s="7">
        <f>STOCK[[#This Row],[Precio Final]]*10%</f>
        <v>1.8</v>
      </c>
      <c r="N295" s="7">
        <v>166</v>
      </c>
      <c r="O295" s="7">
        <v>18</v>
      </c>
      <c r="P295" s="7">
        <v>9.2222222222222214</v>
      </c>
      <c r="Q295" s="8">
        <v>150</v>
      </c>
      <c r="R295" s="7">
        <v>10</v>
      </c>
      <c r="S295" s="7">
        <f>STOCK[[#This Row],[Peso (g)]]*STOCK[[#This Row],[Precio Envío Kilogramo (USD)]]/1000</f>
        <v>1.5</v>
      </c>
      <c r="T295" s="12">
        <f>STOCK[[#This Row],[Costo Unitario (USD)]]+STOCK[[#This Row],[Costo Envío (USD)]]+STOCK[[#This Row],[Comisión 10%]]</f>
        <v>12.522222222222222</v>
      </c>
      <c r="U295" s="7">
        <f>STOCK[[#This Row],[Costo total]]*1.5</f>
        <v>18.783333333333331</v>
      </c>
      <c r="V295" s="7">
        <v>18</v>
      </c>
      <c r="W295" s="7">
        <f>STOCK[[#This Row],[Precio Final]]-STOCK[[#This Row],[Costo total]]</f>
        <v>5.4777777777777779</v>
      </c>
      <c r="X295" s="7">
        <f>STOCK[[#This Row],[Ganancia Unitaria]]*STOCK[[#This Row],[Salidas]]</f>
        <v>0</v>
      </c>
      <c r="AA295" s="7">
        <f>STOCK[[#This Row],[Costo total]]*STOCK[[#This Row],[Entradas]]</f>
        <v>25.044444444444444</v>
      </c>
      <c r="AB295" s="7">
        <f>STOCK[[#This Row],[Stock Actual]]*STOCK[[#This Row],[Costo total]]</f>
        <v>25.044444444444444</v>
      </c>
    </row>
    <row r="296" spans="1:28" s="12" customFormat="1" ht="50" customHeight="1" x14ac:dyDescent="0.15">
      <c r="A296" s="12" t="s">
        <v>750</v>
      </c>
      <c r="B296" s="70"/>
      <c r="C296" s="12" t="s">
        <v>4</v>
      </c>
      <c r="D296" s="12" t="s">
        <v>26</v>
      </c>
      <c r="E296" s="12" t="s">
        <v>343</v>
      </c>
      <c r="F296" s="12" t="s">
        <v>238</v>
      </c>
      <c r="G296" s="12" t="s">
        <v>69</v>
      </c>
      <c r="H296" s="12">
        <f>STOCK[[#This Row],[Precio Final]]</f>
        <v>20</v>
      </c>
      <c r="I296" s="12">
        <f>STOCK[[#This Row],[Precio Venta Ideal (x1.5)]]</f>
        <v>19.083333333333332</v>
      </c>
      <c r="J296" s="87">
        <v>3</v>
      </c>
      <c r="K296" s="87">
        <f>SUMIFS(VENTAS[Cantidad],VENTAS[Código del producto Vendido],STOCK[[#This Row],[Code]])</f>
        <v>3</v>
      </c>
      <c r="L296" s="87">
        <f>STOCK[[#This Row],[Entradas]]-STOCK[[#This Row],[Salidas]]</f>
        <v>0</v>
      </c>
      <c r="M296" s="12">
        <f>STOCK[[#This Row],[Precio Final]]*10%</f>
        <v>2</v>
      </c>
      <c r="N296" s="12">
        <v>166</v>
      </c>
      <c r="O296" s="12">
        <v>18</v>
      </c>
      <c r="P296" s="12">
        <v>9.2222222222222214</v>
      </c>
      <c r="Q296" s="87">
        <v>150</v>
      </c>
      <c r="R296" s="12">
        <v>10</v>
      </c>
      <c r="S296" s="12">
        <f>STOCK[[#This Row],[Peso (g)]]*STOCK[[#This Row],[Precio Envío Kilogramo (USD)]]/1000</f>
        <v>1.5</v>
      </c>
      <c r="T296" s="12">
        <f>STOCK[[#This Row],[Costo Unitario (USD)]]+STOCK[[#This Row],[Costo Envío (USD)]]+STOCK[[#This Row],[Comisión 10%]]</f>
        <v>12.722222222222221</v>
      </c>
      <c r="U296" s="12">
        <f>STOCK[[#This Row],[Costo total]]*1.5</f>
        <v>19.083333333333332</v>
      </c>
      <c r="V296" s="12">
        <v>20</v>
      </c>
      <c r="W296" s="12">
        <f>STOCK[[#This Row],[Precio Final]]-STOCK[[#This Row],[Costo total]]</f>
        <v>7.2777777777777786</v>
      </c>
      <c r="X296" s="12">
        <f>STOCK[[#This Row],[Ganancia Unitaria]]*STOCK[[#This Row],[Salidas]]</f>
        <v>21.833333333333336</v>
      </c>
      <c r="AA296" s="12">
        <f>STOCK[[#This Row],[Costo total]]*STOCK[[#This Row],[Entradas]]</f>
        <v>38.166666666666664</v>
      </c>
      <c r="AB296" s="12">
        <f>STOCK[[#This Row],[Stock Actual]]*STOCK[[#This Row],[Costo total]]</f>
        <v>0</v>
      </c>
    </row>
    <row r="297" spans="1:28" s="7" customFormat="1" ht="50" customHeight="1" x14ac:dyDescent="0.15">
      <c r="A297" s="7" t="s">
        <v>153</v>
      </c>
      <c r="B297" s="70"/>
      <c r="C297" s="7" t="s">
        <v>4</v>
      </c>
      <c r="D297" s="7" t="s">
        <v>26</v>
      </c>
      <c r="E297" s="7" t="s">
        <v>343</v>
      </c>
      <c r="F297" s="7" t="s">
        <v>241</v>
      </c>
      <c r="G297" s="7" t="s">
        <v>69</v>
      </c>
      <c r="H297" s="7">
        <f>STOCK[[#This Row],[Precio Final]]</f>
        <v>15</v>
      </c>
      <c r="I297" s="7">
        <f>STOCK[[#This Row],[Precio Venta Ideal (x1.5)]]</f>
        <v>18.333333333333332</v>
      </c>
      <c r="J297" s="8">
        <v>3</v>
      </c>
      <c r="K297" s="8">
        <f>SUMIFS(VENTAS[Cantidad],VENTAS[Código del producto Vendido],STOCK[[#This Row],[Code]])</f>
        <v>3</v>
      </c>
      <c r="L297" s="8">
        <f>STOCK[[#This Row],[Entradas]]-STOCK[[#This Row],[Salidas]]</f>
        <v>0</v>
      </c>
      <c r="M297" s="7">
        <f>STOCK[[#This Row],[Precio Final]]*10%</f>
        <v>1.5</v>
      </c>
      <c r="N297" s="7">
        <v>166</v>
      </c>
      <c r="O297" s="7">
        <v>18</v>
      </c>
      <c r="P297" s="7">
        <v>9.2222222222222214</v>
      </c>
      <c r="Q297" s="8">
        <v>150</v>
      </c>
      <c r="R297" s="7">
        <v>10</v>
      </c>
      <c r="S297" s="7">
        <f>STOCK[[#This Row],[Peso (g)]]*STOCK[[#This Row],[Precio Envío Kilogramo (USD)]]/1000</f>
        <v>1.5</v>
      </c>
      <c r="T297" s="12">
        <f>STOCK[[#This Row],[Costo Unitario (USD)]]+STOCK[[#This Row],[Costo Envío (USD)]]+STOCK[[#This Row],[Comisión 10%]]</f>
        <v>12.222222222222221</v>
      </c>
      <c r="U297" s="7">
        <f>STOCK[[#This Row],[Costo total]]*1.5</f>
        <v>18.333333333333332</v>
      </c>
      <c r="V297" s="7">
        <v>15</v>
      </c>
      <c r="W297" s="7">
        <f>STOCK[[#This Row],[Precio Final]]-STOCK[[#This Row],[Costo total]]</f>
        <v>2.7777777777777786</v>
      </c>
      <c r="X297" s="7">
        <f>STOCK[[#This Row],[Ganancia Unitaria]]*STOCK[[#This Row],[Salidas]]</f>
        <v>8.3333333333333357</v>
      </c>
      <c r="AA297" s="7">
        <f>STOCK[[#This Row],[Costo total]]*STOCK[[#This Row],[Entradas]]</f>
        <v>36.666666666666664</v>
      </c>
      <c r="AB297" s="7">
        <f>STOCK[[#This Row],[Stock Actual]]*STOCK[[#This Row],[Costo total]]</f>
        <v>0</v>
      </c>
    </row>
    <row r="298" spans="1:28" s="12" customFormat="1" ht="50" customHeight="1" x14ac:dyDescent="0.15">
      <c r="A298" s="12" t="s">
        <v>751</v>
      </c>
      <c r="B298" s="70"/>
      <c r="C298" s="12" t="s">
        <v>4</v>
      </c>
      <c r="D298" s="12" t="s">
        <v>26</v>
      </c>
      <c r="E298" s="12" t="s">
        <v>343</v>
      </c>
      <c r="F298" s="12" t="s">
        <v>244</v>
      </c>
      <c r="G298" s="12" t="s">
        <v>69</v>
      </c>
      <c r="H298" s="12">
        <f>STOCK[[#This Row],[Precio Final]]</f>
        <v>16</v>
      </c>
      <c r="I298" s="12">
        <f>STOCK[[#This Row],[Precio Venta Ideal (x1.5)]]</f>
        <v>18.483333333333331</v>
      </c>
      <c r="J298" s="87">
        <v>3</v>
      </c>
      <c r="K298" s="87">
        <f>SUMIFS(VENTAS[Cantidad],VENTAS[Código del producto Vendido],STOCK[[#This Row],[Code]])</f>
        <v>3</v>
      </c>
      <c r="L298" s="87">
        <f>STOCK[[#This Row],[Entradas]]-STOCK[[#This Row],[Salidas]]</f>
        <v>0</v>
      </c>
      <c r="M298" s="12">
        <f>STOCK[[#This Row],[Precio Final]]*10%</f>
        <v>1.6</v>
      </c>
      <c r="N298" s="12">
        <v>166</v>
      </c>
      <c r="O298" s="12">
        <v>18</v>
      </c>
      <c r="P298" s="12">
        <v>9.2222222222222214</v>
      </c>
      <c r="Q298" s="87">
        <v>150</v>
      </c>
      <c r="R298" s="12">
        <v>10</v>
      </c>
      <c r="S298" s="12">
        <f>STOCK[[#This Row],[Peso (g)]]*STOCK[[#This Row],[Precio Envío Kilogramo (USD)]]/1000</f>
        <v>1.5</v>
      </c>
      <c r="T298" s="12">
        <f>STOCK[[#This Row],[Costo Unitario (USD)]]+STOCK[[#This Row],[Costo Envío (USD)]]+STOCK[[#This Row],[Comisión 10%]]</f>
        <v>12.322222222222221</v>
      </c>
      <c r="U298" s="12">
        <f>STOCK[[#This Row],[Costo total]]*1.5</f>
        <v>18.483333333333331</v>
      </c>
      <c r="V298" s="12">
        <v>16</v>
      </c>
      <c r="W298" s="12">
        <f>STOCK[[#This Row],[Precio Final]]-STOCK[[#This Row],[Costo total]]</f>
        <v>3.6777777777777789</v>
      </c>
      <c r="X298" s="12">
        <f>STOCK[[#This Row],[Ganancia Unitaria]]*STOCK[[#This Row],[Salidas]]</f>
        <v>11.033333333333337</v>
      </c>
      <c r="AA298" s="12">
        <f>STOCK[[#This Row],[Costo total]]*STOCK[[#This Row],[Entradas]]</f>
        <v>36.966666666666661</v>
      </c>
      <c r="AB298" s="12">
        <f>STOCK[[#This Row],[Stock Actual]]*STOCK[[#This Row],[Costo total]]</f>
        <v>0</v>
      </c>
    </row>
    <row r="299" spans="1:28" s="7" customFormat="1" ht="50" customHeight="1" x14ac:dyDescent="0.15">
      <c r="A299" s="7" t="s">
        <v>752</v>
      </c>
      <c r="B299" s="70"/>
      <c r="C299" s="7" t="s">
        <v>4</v>
      </c>
      <c r="D299" s="7" t="s">
        <v>26</v>
      </c>
      <c r="E299" s="7" t="s">
        <v>342</v>
      </c>
      <c r="F299" s="7" t="s">
        <v>238</v>
      </c>
      <c r="G299" s="7" t="s">
        <v>69</v>
      </c>
      <c r="H299" s="7">
        <f>STOCK[[#This Row],[Precio Final]]</f>
        <v>16</v>
      </c>
      <c r="I299" s="7">
        <f>STOCK[[#This Row],[Precio Venta Ideal (x1.5)]]</f>
        <v>18.483333333333331</v>
      </c>
      <c r="J299" s="8">
        <v>4</v>
      </c>
      <c r="K299" s="8">
        <f>SUMIFS(VENTAS[Cantidad],VENTAS[Código del producto Vendido],STOCK[[#This Row],[Code]])</f>
        <v>4</v>
      </c>
      <c r="L299" s="8">
        <f>STOCK[[#This Row],[Entradas]]-STOCK[[#This Row],[Salidas]]</f>
        <v>0</v>
      </c>
      <c r="M299" s="7">
        <f>STOCK[[#This Row],[Precio Final]]*10%</f>
        <v>1.6</v>
      </c>
      <c r="N299" s="7">
        <v>166</v>
      </c>
      <c r="O299" s="7">
        <v>18</v>
      </c>
      <c r="P299" s="7">
        <v>9.2222222222222214</v>
      </c>
      <c r="Q299" s="8">
        <v>150</v>
      </c>
      <c r="R299" s="7">
        <v>10</v>
      </c>
      <c r="S299" s="7">
        <f>STOCK[[#This Row],[Peso (g)]]*STOCK[[#This Row],[Precio Envío Kilogramo (USD)]]/1000</f>
        <v>1.5</v>
      </c>
      <c r="T299" s="12">
        <f>STOCK[[#This Row],[Costo Unitario (USD)]]+STOCK[[#This Row],[Costo Envío (USD)]]+STOCK[[#This Row],[Comisión 10%]]</f>
        <v>12.322222222222221</v>
      </c>
      <c r="U299" s="7">
        <f>STOCK[[#This Row],[Costo total]]*1.5</f>
        <v>18.483333333333331</v>
      </c>
      <c r="V299" s="7">
        <v>16</v>
      </c>
      <c r="W299" s="7">
        <f>STOCK[[#This Row],[Precio Final]]-STOCK[[#This Row],[Costo total]]</f>
        <v>3.6777777777777789</v>
      </c>
      <c r="X299" s="7">
        <f>STOCK[[#This Row],[Ganancia Unitaria]]*STOCK[[#This Row],[Salidas]]</f>
        <v>14.711111111111116</v>
      </c>
      <c r="AA299" s="7">
        <f>STOCK[[#This Row],[Costo total]]*STOCK[[#This Row],[Entradas]]</f>
        <v>49.288888888888884</v>
      </c>
      <c r="AB299" s="7">
        <f>STOCK[[#This Row],[Stock Actual]]*STOCK[[#This Row],[Costo total]]</f>
        <v>0</v>
      </c>
    </row>
    <row r="300" spans="1:28" s="12" customFormat="1" ht="50" customHeight="1" x14ac:dyDescent="0.15">
      <c r="A300" s="12" t="s">
        <v>753</v>
      </c>
      <c r="B300" s="70"/>
      <c r="C300" s="12" t="s">
        <v>4</v>
      </c>
      <c r="D300" s="12" t="s">
        <v>26</v>
      </c>
      <c r="E300" s="12" t="s">
        <v>342</v>
      </c>
      <c r="F300" s="12" t="s">
        <v>241</v>
      </c>
      <c r="G300" s="12" t="s">
        <v>69</v>
      </c>
      <c r="H300" s="12">
        <f>STOCK[[#This Row],[Precio Final]]</f>
        <v>20</v>
      </c>
      <c r="I300" s="12">
        <f>STOCK[[#This Row],[Precio Venta Ideal (x1.5)]]</f>
        <v>19.083333333333332</v>
      </c>
      <c r="J300" s="87">
        <v>2</v>
      </c>
      <c r="K300" s="87">
        <f>SUMIFS(VENTAS[Cantidad],VENTAS[Código del producto Vendido],STOCK[[#This Row],[Code]])</f>
        <v>2</v>
      </c>
      <c r="L300" s="87">
        <f>STOCK[[#This Row],[Entradas]]-STOCK[[#This Row],[Salidas]]</f>
        <v>0</v>
      </c>
      <c r="M300" s="12">
        <f>STOCK[[#This Row],[Precio Final]]*10%</f>
        <v>2</v>
      </c>
      <c r="N300" s="12">
        <v>166</v>
      </c>
      <c r="O300" s="12">
        <v>18</v>
      </c>
      <c r="P300" s="12">
        <v>9.2222222222222214</v>
      </c>
      <c r="Q300" s="87">
        <v>150</v>
      </c>
      <c r="R300" s="12">
        <v>10</v>
      </c>
      <c r="S300" s="12">
        <f>STOCK[[#This Row],[Peso (g)]]*STOCK[[#This Row],[Precio Envío Kilogramo (USD)]]/1000</f>
        <v>1.5</v>
      </c>
      <c r="T300" s="12">
        <f>STOCK[[#This Row],[Costo Unitario (USD)]]+STOCK[[#This Row],[Costo Envío (USD)]]+STOCK[[#This Row],[Comisión 10%]]</f>
        <v>12.722222222222221</v>
      </c>
      <c r="U300" s="12">
        <f>STOCK[[#This Row],[Costo total]]*1.5</f>
        <v>19.083333333333332</v>
      </c>
      <c r="V300" s="12">
        <v>20</v>
      </c>
      <c r="W300" s="12">
        <f>STOCK[[#This Row],[Precio Final]]-STOCK[[#This Row],[Costo total]]</f>
        <v>7.2777777777777786</v>
      </c>
      <c r="X300" s="12">
        <f>STOCK[[#This Row],[Ganancia Unitaria]]*STOCK[[#This Row],[Salidas]]</f>
        <v>14.555555555555557</v>
      </c>
      <c r="AA300" s="12">
        <f>STOCK[[#This Row],[Costo total]]*STOCK[[#This Row],[Entradas]]</f>
        <v>25.444444444444443</v>
      </c>
      <c r="AB300" s="12">
        <f>STOCK[[#This Row],[Stock Actual]]*STOCK[[#This Row],[Costo total]]</f>
        <v>0</v>
      </c>
    </row>
    <row r="301" spans="1:28" s="7" customFormat="1" ht="50" customHeight="1" x14ac:dyDescent="0.15">
      <c r="A301" s="7" t="s">
        <v>156</v>
      </c>
      <c r="B301" s="70"/>
      <c r="C301" s="7" t="s">
        <v>4</v>
      </c>
      <c r="D301" s="7" t="s">
        <v>26</v>
      </c>
      <c r="E301" s="7" t="s">
        <v>118</v>
      </c>
      <c r="F301" s="7" t="s">
        <v>244</v>
      </c>
      <c r="G301" s="7" t="s">
        <v>69</v>
      </c>
      <c r="H301" s="7">
        <f>STOCK[[#This Row],[Precio Final]]</f>
        <v>20</v>
      </c>
      <c r="I301" s="7">
        <f>STOCK[[#This Row],[Precio Venta Ideal (x1.5)]]</f>
        <v>19.083333333333332</v>
      </c>
      <c r="J301" s="8">
        <v>4</v>
      </c>
      <c r="K301" s="8">
        <f>SUMIFS(VENTAS[Cantidad],VENTAS[Código del producto Vendido],STOCK[[#This Row],[Code]])</f>
        <v>4</v>
      </c>
      <c r="L301" s="8">
        <f>STOCK[[#This Row],[Entradas]]-STOCK[[#This Row],[Salidas]]</f>
        <v>0</v>
      </c>
      <c r="M301" s="7">
        <f>STOCK[[#This Row],[Precio Final]]*10%</f>
        <v>2</v>
      </c>
      <c r="N301" s="7">
        <v>166</v>
      </c>
      <c r="O301" s="7">
        <v>18</v>
      </c>
      <c r="P301" s="7">
        <v>9.2222222222222214</v>
      </c>
      <c r="Q301" s="8">
        <v>150</v>
      </c>
      <c r="R301" s="7">
        <v>10</v>
      </c>
      <c r="S301" s="7">
        <f>STOCK[[#This Row],[Peso (g)]]*STOCK[[#This Row],[Precio Envío Kilogramo (USD)]]/1000</f>
        <v>1.5</v>
      </c>
      <c r="T301" s="12">
        <f>STOCK[[#This Row],[Costo Unitario (USD)]]+STOCK[[#This Row],[Costo Envío (USD)]]+STOCK[[#This Row],[Comisión 10%]]</f>
        <v>12.722222222222221</v>
      </c>
      <c r="U301" s="7">
        <f>STOCK[[#This Row],[Costo total]]*1.5</f>
        <v>19.083333333333332</v>
      </c>
      <c r="V301" s="7">
        <v>20</v>
      </c>
      <c r="W301" s="7">
        <f>STOCK[[#This Row],[Precio Final]]-STOCK[[#This Row],[Costo total]]</f>
        <v>7.2777777777777786</v>
      </c>
      <c r="X301" s="7">
        <f>STOCK[[#This Row],[Ganancia Unitaria]]*STOCK[[#This Row],[Salidas]]</f>
        <v>29.111111111111114</v>
      </c>
      <c r="AA301" s="7">
        <f>STOCK[[#This Row],[Costo total]]*STOCK[[#This Row],[Entradas]]</f>
        <v>50.888888888888886</v>
      </c>
      <c r="AB301" s="7">
        <f>STOCK[[#This Row],[Stock Actual]]*STOCK[[#This Row],[Costo total]]</f>
        <v>0</v>
      </c>
    </row>
    <row r="302" spans="1:28" s="12" customFormat="1" ht="50" customHeight="1" x14ac:dyDescent="0.15">
      <c r="A302" s="12" t="s">
        <v>754</v>
      </c>
      <c r="B302" s="70"/>
      <c r="C302" s="12" t="s">
        <v>4</v>
      </c>
      <c r="D302" s="12" t="s">
        <v>26</v>
      </c>
      <c r="E302" s="12" t="s">
        <v>341</v>
      </c>
      <c r="F302" s="12" t="s">
        <v>241</v>
      </c>
      <c r="G302" s="12" t="s">
        <v>69</v>
      </c>
      <c r="H302" s="12">
        <f>STOCK[[#This Row],[Precio Final]]</f>
        <v>20</v>
      </c>
      <c r="I302" s="12">
        <f>STOCK[[#This Row],[Precio Venta Ideal (x1.5)]]</f>
        <v>19.083333333333332</v>
      </c>
      <c r="J302" s="87">
        <v>4</v>
      </c>
      <c r="K302" s="87">
        <f>SUMIFS(VENTAS[Cantidad],VENTAS[Código del producto Vendido],STOCK[[#This Row],[Code]])</f>
        <v>4</v>
      </c>
      <c r="L302" s="87">
        <f>STOCK[[#This Row],[Entradas]]-STOCK[[#This Row],[Salidas]]</f>
        <v>0</v>
      </c>
      <c r="M302" s="12">
        <f>STOCK[[#This Row],[Precio Final]]*10%</f>
        <v>2</v>
      </c>
      <c r="N302" s="12">
        <v>166</v>
      </c>
      <c r="O302" s="12">
        <v>18</v>
      </c>
      <c r="P302" s="12">
        <v>9.2222222222222214</v>
      </c>
      <c r="Q302" s="87">
        <v>150</v>
      </c>
      <c r="R302" s="12">
        <v>10</v>
      </c>
      <c r="S302" s="12">
        <f>STOCK[[#This Row],[Peso (g)]]*STOCK[[#This Row],[Precio Envío Kilogramo (USD)]]/1000</f>
        <v>1.5</v>
      </c>
      <c r="T302" s="12">
        <f>STOCK[[#This Row],[Costo Unitario (USD)]]+STOCK[[#This Row],[Costo Envío (USD)]]+STOCK[[#This Row],[Comisión 10%]]</f>
        <v>12.722222222222221</v>
      </c>
      <c r="U302" s="12">
        <f>STOCK[[#This Row],[Costo total]]*1.5</f>
        <v>19.083333333333332</v>
      </c>
      <c r="V302" s="12">
        <v>20</v>
      </c>
      <c r="W302" s="12">
        <f>STOCK[[#This Row],[Precio Final]]-STOCK[[#This Row],[Costo total]]</f>
        <v>7.2777777777777786</v>
      </c>
      <c r="X302" s="12">
        <f>STOCK[[#This Row],[Ganancia Unitaria]]*STOCK[[#This Row],[Salidas]]</f>
        <v>29.111111111111114</v>
      </c>
      <c r="AA302" s="12">
        <f>STOCK[[#This Row],[Costo total]]*STOCK[[#This Row],[Entradas]]</f>
        <v>50.888888888888886</v>
      </c>
      <c r="AB302" s="12">
        <f>STOCK[[#This Row],[Stock Actual]]*STOCK[[#This Row],[Costo total]]</f>
        <v>0</v>
      </c>
    </row>
    <row r="303" spans="1:28" s="7" customFormat="1" ht="50" customHeight="1" x14ac:dyDescent="0.15">
      <c r="A303" s="7" t="s">
        <v>755</v>
      </c>
      <c r="B303" s="70"/>
      <c r="C303" s="7" t="s">
        <v>4</v>
      </c>
      <c r="D303" s="7" t="s">
        <v>26</v>
      </c>
      <c r="E303" s="7" t="s">
        <v>341</v>
      </c>
      <c r="F303" s="7" t="s">
        <v>238</v>
      </c>
      <c r="G303" s="7" t="s">
        <v>69</v>
      </c>
      <c r="H303" s="7">
        <f>STOCK[[#This Row],[Precio Final]]</f>
        <v>16</v>
      </c>
      <c r="I303" s="7">
        <f>STOCK[[#This Row],[Precio Venta Ideal (x1.5)]]</f>
        <v>18.483333333333331</v>
      </c>
      <c r="J303" s="8">
        <v>3</v>
      </c>
      <c r="K303" s="8">
        <f>SUMIFS(VENTAS[Cantidad],VENTAS[Código del producto Vendido],STOCK[[#This Row],[Code]])</f>
        <v>3</v>
      </c>
      <c r="L303" s="8">
        <f>STOCK[[#This Row],[Entradas]]-STOCK[[#This Row],[Salidas]]</f>
        <v>0</v>
      </c>
      <c r="M303" s="7">
        <f>STOCK[[#This Row],[Precio Final]]*10%</f>
        <v>1.6</v>
      </c>
      <c r="N303" s="7">
        <v>166</v>
      </c>
      <c r="O303" s="7">
        <v>18</v>
      </c>
      <c r="P303" s="7">
        <v>9.2222222222222214</v>
      </c>
      <c r="Q303" s="8">
        <v>150</v>
      </c>
      <c r="R303" s="7">
        <v>10</v>
      </c>
      <c r="S303" s="7">
        <f>STOCK[[#This Row],[Peso (g)]]*STOCK[[#This Row],[Precio Envío Kilogramo (USD)]]/1000</f>
        <v>1.5</v>
      </c>
      <c r="T303" s="12">
        <f>STOCK[[#This Row],[Costo Unitario (USD)]]+STOCK[[#This Row],[Costo Envío (USD)]]+STOCK[[#This Row],[Comisión 10%]]</f>
        <v>12.322222222222221</v>
      </c>
      <c r="U303" s="7">
        <f>STOCK[[#This Row],[Costo total]]*1.5</f>
        <v>18.483333333333331</v>
      </c>
      <c r="V303" s="7">
        <v>16</v>
      </c>
      <c r="W303" s="7">
        <f>STOCK[[#This Row],[Precio Final]]-STOCK[[#This Row],[Costo total]]</f>
        <v>3.6777777777777789</v>
      </c>
      <c r="X303" s="7">
        <f>STOCK[[#This Row],[Ganancia Unitaria]]*STOCK[[#This Row],[Salidas]]</f>
        <v>11.033333333333337</v>
      </c>
      <c r="AA303" s="7">
        <f>STOCK[[#This Row],[Costo total]]*STOCK[[#This Row],[Entradas]]</f>
        <v>36.966666666666661</v>
      </c>
      <c r="AB303" s="7">
        <f>STOCK[[#This Row],[Stock Actual]]*STOCK[[#This Row],[Costo total]]</f>
        <v>0</v>
      </c>
    </row>
    <row r="304" spans="1:28" s="12" customFormat="1" ht="50" customHeight="1" x14ac:dyDescent="0.15">
      <c r="A304" s="12" t="s">
        <v>159</v>
      </c>
      <c r="B304" s="70"/>
      <c r="C304" s="12" t="s">
        <v>4</v>
      </c>
      <c r="D304" s="12" t="s">
        <v>26</v>
      </c>
      <c r="E304" s="12" t="s">
        <v>119</v>
      </c>
      <c r="F304" s="12" t="s">
        <v>241</v>
      </c>
      <c r="G304" s="12" t="s">
        <v>69</v>
      </c>
      <c r="H304" s="12">
        <f>STOCK[[#This Row],[Precio Final]]</f>
        <v>15</v>
      </c>
      <c r="I304" s="12">
        <f>STOCK[[#This Row],[Precio Venta Ideal (x1.5)]]</f>
        <v>18.333333333333332</v>
      </c>
      <c r="J304" s="87">
        <v>4</v>
      </c>
      <c r="K304" s="87">
        <f>SUMIFS(VENTAS[Cantidad],VENTAS[Código del producto Vendido],STOCK[[#This Row],[Code]])</f>
        <v>4</v>
      </c>
      <c r="L304" s="87">
        <f>STOCK[[#This Row],[Entradas]]-STOCK[[#This Row],[Salidas]]</f>
        <v>0</v>
      </c>
      <c r="M304" s="12">
        <f>STOCK[[#This Row],[Precio Final]]*10%</f>
        <v>1.5</v>
      </c>
      <c r="N304" s="12">
        <v>166</v>
      </c>
      <c r="O304" s="12">
        <v>18</v>
      </c>
      <c r="P304" s="12">
        <v>9.2222222222222214</v>
      </c>
      <c r="Q304" s="87">
        <v>150</v>
      </c>
      <c r="R304" s="12">
        <v>10</v>
      </c>
      <c r="S304" s="12">
        <f>STOCK[[#This Row],[Peso (g)]]*STOCK[[#This Row],[Precio Envío Kilogramo (USD)]]/1000</f>
        <v>1.5</v>
      </c>
      <c r="T304" s="12">
        <f>STOCK[[#This Row],[Costo Unitario (USD)]]+STOCK[[#This Row],[Costo Envío (USD)]]+STOCK[[#This Row],[Comisión 10%]]</f>
        <v>12.222222222222221</v>
      </c>
      <c r="U304" s="12">
        <f>STOCK[[#This Row],[Costo total]]*1.5</f>
        <v>18.333333333333332</v>
      </c>
      <c r="V304" s="12">
        <v>15</v>
      </c>
      <c r="W304" s="12">
        <f>STOCK[[#This Row],[Precio Final]]-STOCK[[#This Row],[Costo total]]</f>
        <v>2.7777777777777786</v>
      </c>
      <c r="X304" s="12">
        <f>STOCK[[#This Row],[Ganancia Unitaria]]*STOCK[[#This Row],[Salidas]]</f>
        <v>11.111111111111114</v>
      </c>
      <c r="AA304" s="12">
        <f>STOCK[[#This Row],[Costo total]]*STOCK[[#This Row],[Entradas]]</f>
        <v>48.888888888888886</v>
      </c>
      <c r="AB304" s="12">
        <f>STOCK[[#This Row],[Stock Actual]]*STOCK[[#This Row],[Costo total]]</f>
        <v>0</v>
      </c>
    </row>
    <row r="305" spans="1:28" s="7" customFormat="1" ht="50" customHeight="1" x14ac:dyDescent="0.15">
      <c r="A305" s="7" t="s">
        <v>756</v>
      </c>
      <c r="B305" s="70"/>
      <c r="C305" s="7" t="s">
        <v>4</v>
      </c>
      <c r="D305" s="7" t="s">
        <v>26</v>
      </c>
      <c r="E305" s="7" t="s">
        <v>390</v>
      </c>
      <c r="F305" s="7" t="s">
        <v>238</v>
      </c>
      <c r="G305" s="7" t="s">
        <v>69</v>
      </c>
      <c r="H305" s="7">
        <f>STOCK[[#This Row],[Precio Final]]</f>
        <v>20</v>
      </c>
      <c r="I305" s="7">
        <f>STOCK[[#This Row],[Precio Venta Ideal (x1.5)]]</f>
        <v>19.083333333333332</v>
      </c>
      <c r="J305" s="8">
        <v>5</v>
      </c>
      <c r="K305" s="8">
        <f>SUMIFS(VENTAS[Cantidad],VENTAS[Código del producto Vendido],STOCK[[#This Row],[Code]])</f>
        <v>2</v>
      </c>
      <c r="L305" s="8">
        <f>STOCK[[#This Row],[Entradas]]-STOCK[[#This Row],[Salidas]]</f>
        <v>3</v>
      </c>
      <c r="M305" s="7">
        <f>STOCK[[#This Row],[Precio Final]]*10%</f>
        <v>2</v>
      </c>
      <c r="N305" s="7">
        <v>166</v>
      </c>
      <c r="O305" s="7">
        <v>18</v>
      </c>
      <c r="P305" s="7">
        <v>9.2222222222222214</v>
      </c>
      <c r="Q305" s="8">
        <v>150</v>
      </c>
      <c r="R305" s="7">
        <v>10</v>
      </c>
      <c r="S305" s="7">
        <f>STOCK[[#This Row],[Peso (g)]]*STOCK[[#This Row],[Precio Envío Kilogramo (USD)]]/1000</f>
        <v>1.5</v>
      </c>
      <c r="T305" s="12">
        <f>STOCK[[#This Row],[Costo Unitario (USD)]]+STOCK[[#This Row],[Costo Envío (USD)]]+STOCK[[#This Row],[Comisión 10%]]</f>
        <v>12.722222222222221</v>
      </c>
      <c r="U305" s="7">
        <f>STOCK[[#This Row],[Costo total]]*1.5</f>
        <v>19.083333333333332</v>
      </c>
      <c r="V305" s="7">
        <v>20</v>
      </c>
      <c r="W305" s="7">
        <f>STOCK[[#This Row],[Precio Final]]-STOCK[[#This Row],[Costo total]]</f>
        <v>7.2777777777777786</v>
      </c>
      <c r="X305" s="7">
        <f>STOCK[[#This Row],[Ganancia Unitaria]]*STOCK[[#This Row],[Salidas]]</f>
        <v>14.555555555555557</v>
      </c>
      <c r="AA305" s="7">
        <f>STOCK[[#This Row],[Costo total]]*STOCK[[#This Row],[Entradas]]</f>
        <v>63.611111111111107</v>
      </c>
      <c r="AB305" s="7">
        <f>STOCK[[#This Row],[Stock Actual]]*STOCK[[#This Row],[Costo total]]</f>
        <v>38.166666666666664</v>
      </c>
    </row>
    <row r="306" spans="1:28" s="12" customFormat="1" ht="50" customHeight="1" x14ac:dyDescent="0.15">
      <c r="A306" s="12" t="s">
        <v>757</v>
      </c>
      <c r="B306" s="70"/>
      <c r="C306" s="12" t="s">
        <v>4</v>
      </c>
      <c r="D306" s="12" t="s">
        <v>26</v>
      </c>
      <c r="E306" s="12" t="s">
        <v>390</v>
      </c>
      <c r="F306" s="12" t="s">
        <v>241</v>
      </c>
      <c r="G306" s="12" t="s">
        <v>69</v>
      </c>
      <c r="H306" s="12">
        <f>STOCK[[#This Row],[Precio Final]]</f>
        <v>15</v>
      </c>
      <c r="I306" s="12">
        <f>STOCK[[#This Row],[Precio Venta Ideal (x1.5)]]</f>
        <v>18.333333333333332</v>
      </c>
      <c r="J306" s="87">
        <v>2</v>
      </c>
      <c r="K306" s="87">
        <f>SUMIFS(VENTAS[Cantidad],VENTAS[Código del producto Vendido],STOCK[[#This Row],[Code]])</f>
        <v>2</v>
      </c>
      <c r="L306" s="87">
        <f>STOCK[[#This Row],[Entradas]]-STOCK[[#This Row],[Salidas]]</f>
        <v>0</v>
      </c>
      <c r="M306" s="12">
        <f>STOCK[[#This Row],[Precio Final]]*10%</f>
        <v>1.5</v>
      </c>
      <c r="N306" s="12">
        <v>166</v>
      </c>
      <c r="O306" s="12">
        <v>18</v>
      </c>
      <c r="P306" s="12">
        <v>9.2222222222222214</v>
      </c>
      <c r="Q306" s="87">
        <v>150</v>
      </c>
      <c r="R306" s="12">
        <v>10</v>
      </c>
      <c r="S306" s="12">
        <f>STOCK[[#This Row],[Peso (g)]]*STOCK[[#This Row],[Precio Envío Kilogramo (USD)]]/1000</f>
        <v>1.5</v>
      </c>
      <c r="T306" s="12">
        <f>STOCK[[#This Row],[Costo Unitario (USD)]]+STOCK[[#This Row],[Costo Envío (USD)]]+STOCK[[#This Row],[Comisión 10%]]</f>
        <v>12.222222222222221</v>
      </c>
      <c r="U306" s="12">
        <f>STOCK[[#This Row],[Costo total]]*1.5</f>
        <v>18.333333333333332</v>
      </c>
      <c r="V306" s="12">
        <v>15</v>
      </c>
      <c r="W306" s="12">
        <f>STOCK[[#This Row],[Precio Final]]-STOCK[[#This Row],[Costo total]]</f>
        <v>2.7777777777777786</v>
      </c>
      <c r="X306" s="12">
        <f>STOCK[[#This Row],[Ganancia Unitaria]]*STOCK[[#This Row],[Salidas]]</f>
        <v>5.5555555555555571</v>
      </c>
      <c r="AA306" s="12">
        <f>STOCK[[#This Row],[Costo total]]*STOCK[[#This Row],[Entradas]]</f>
        <v>24.444444444444443</v>
      </c>
      <c r="AB306" s="12">
        <f>STOCK[[#This Row],[Stock Actual]]*STOCK[[#This Row],[Costo total]]</f>
        <v>0</v>
      </c>
    </row>
    <row r="307" spans="1:28" s="7" customFormat="1" ht="50" customHeight="1" x14ac:dyDescent="0.15">
      <c r="A307" s="7" t="s">
        <v>758</v>
      </c>
      <c r="B307" s="70"/>
      <c r="C307" s="7" t="s">
        <v>4</v>
      </c>
      <c r="D307" s="7" t="s">
        <v>2613</v>
      </c>
      <c r="E307" s="7" t="s">
        <v>390</v>
      </c>
      <c r="F307" s="7" t="s">
        <v>2082</v>
      </c>
      <c r="G307" s="7" t="s">
        <v>69</v>
      </c>
      <c r="H307" s="7">
        <f>STOCK[[#This Row],[Precio Final]]</f>
        <v>20</v>
      </c>
      <c r="I307" s="7">
        <f>STOCK[[#This Row],[Precio Venta Ideal (x1.5)]]</f>
        <v>19.083333333333332</v>
      </c>
      <c r="J307" s="8">
        <v>3</v>
      </c>
      <c r="K307" s="8">
        <f>SUMIFS(VENTAS[Cantidad],VENTAS[Código del producto Vendido],STOCK[[#This Row],[Code]])</f>
        <v>3</v>
      </c>
      <c r="L307" s="8">
        <f>STOCK[[#This Row],[Entradas]]-STOCK[[#This Row],[Salidas]]</f>
        <v>0</v>
      </c>
      <c r="M307" s="7">
        <f>STOCK[[#This Row],[Precio Final]]*10%</f>
        <v>2</v>
      </c>
      <c r="N307" s="7">
        <v>166</v>
      </c>
      <c r="O307" s="7">
        <v>18</v>
      </c>
      <c r="P307" s="7">
        <v>9.2222222222222214</v>
      </c>
      <c r="Q307" s="8">
        <v>150</v>
      </c>
      <c r="R307" s="7">
        <v>10</v>
      </c>
      <c r="S307" s="7">
        <f>STOCK[[#This Row],[Peso (g)]]*STOCK[[#This Row],[Precio Envío Kilogramo (USD)]]/1000</f>
        <v>1.5</v>
      </c>
      <c r="T307" s="12">
        <f>STOCK[[#This Row],[Costo Unitario (USD)]]+STOCK[[#This Row],[Costo Envío (USD)]]+STOCK[[#This Row],[Comisión 10%]]</f>
        <v>12.722222222222221</v>
      </c>
      <c r="U307" s="7">
        <f>STOCK[[#This Row],[Costo total]]*1.5</f>
        <v>19.083333333333332</v>
      </c>
      <c r="V307" s="7">
        <v>20</v>
      </c>
      <c r="W307" s="7">
        <f>STOCK[[#This Row],[Precio Final]]-STOCK[[#This Row],[Costo total]]</f>
        <v>7.2777777777777786</v>
      </c>
      <c r="X307" s="7">
        <f>STOCK[[#This Row],[Ganancia Unitaria]]*STOCK[[#This Row],[Salidas]]</f>
        <v>21.833333333333336</v>
      </c>
      <c r="AA307" s="7">
        <f>STOCK[[#This Row],[Costo total]]*STOCK[[#This Row],[Entradas]]</f>
        <v>38.166666666666664</v>
      </c>
      <c r="AB307" s="7">
        <f>STOCK[[#This Row],[Stock Actual]]*STOCK[[#This Row],[Costo total]]</f>
        <v>0</v>
      </c>
    </row>
    <row r="308" spans="1:28" s="12" customFormat="1" ht="50" customHeight="1" x14ac:dyDescent="0.15">
      <c r="A308" s="12" t="s">
        <v>162</v>
      </c>
      <c r="B308" s="70"/>
      <c r="C308" s="12" t="s">
        <v>4</v>
      </c>
      <c r="D308" s="12" t="s">
        <v>26</v>
      </c>
      <c r="E308" s="12" t="s">
        <v>120</v>
      </c>
      <c r="F308" s="12" t="s">
        <v>244</v>
      </c>
      <c r="G308" s="12" t="s">
        <v>69</v>
      </c>
      <c r="H308" s="12">
        <f>STOCK[[#This Row],[Precio Final]]</f>
        <v>20</v>
      </c>
      <c r="I308" s="12">
        <f>STOCK[[#This Row],[Precio Venta Ideal (x1.5)]]</f>
        <v>19.083333333333332</v>
      </c>
      <c r="J308" s="87">
        <v>4</v>
      </c>
      <c r="K308" s="87">
        <f>SUMIFS(VENTAS[Cantidad],VENTAS[Código del producto Vendido],STOCK[[#This Row],[Code]])</f>
        <v>4</v>
      </c>
      <c r="L308" s="87">
        <f>STOCK[[#This Row],[Entradas]]-STOCK[[#This Row],[Salidas]]</f>
        <v>0</v>
      </c>
      <c r="M308" s="12">
        <f>STOCK[[#This Row],[Precio Final]]*10%</f>
        <v>2</v>
      </c>
      <c r="N308" s="12">
        <v>166</v>
      </c>
      <c r="O308" s="12">
        <v>18</v>
      </c>
      <c r="P308" s="12">
        <v>9.2222222222222214</v>
      </c>
      <c r="Q308" s="87">
        <v>150</v>
      </c>
      <c r="R308" s="12">
        <v>10</v>
      </c>
      <c r="S308" s="12">
        <f>STOCK[[#This Row],[Peso (g)]]*STOCK[[#This Row],[Precio Envío Kilogramo (USD)]]/1000</f>
        <v>1.5</v>
      </c>
      <c r="T308" s="12">
        <f>STOCK[[#This Row],[Costo Unitario (USD)]]+STOCK[[#This Row],[Costo Envío (USD)]]+STOCK[[#This Row],[Comisión 10%]]</f>
        <v>12.722222222222221</v>
      </c>
      <c r="U308" s="12">
        <f>STOCK[[#This Row],[Costo total]]*1.5</f>
        <v>19.083333333333332</v>
      </c>
      <c r="V308" s="12">
        <v>20</v>
      </c>
      <c r="W308" s="12">
        <f>STOCK[[#This Row],[Precio Final]]-STOCK[[#This Row],[Costo total]]</f>
        <v>7.2777777777777786</v>
      </c>
      <c r="X308" s="12">
        <f>STOCK[[#This Row],[Ganancia Unitaria]]*STOCK[[#This Row],[Salidas]]</f>
        <v>29.111111111111114</v>
      </c>
      <c r="AA308" s="12">
        <f>STOCK[[#This Row],[Costo total]]*STOCK[[#This Row],[Entradas]]</f>
        <v>50.888888888888886</v>
      </c>
      <c r="AB308" s="12">
        <f>STOCK[[#This Row],[Stock Actual]]*STOCK[[#This Row],[Costo total]]</f>
        <v>0</v>
      </c>
    </row>
    <row r="309" spans="1:28" s="7" customFormat="1" ht="50" customHeight="1" x14ac:dyDescent="0.15">
      <c r="A309" s="7" t="s">
        <v>163</v>
      </c>
      <c r="B309" s="70"/>
      <c r="C309" s="7" t="s">
        <v>4</v>
      </c>
      <c r="D309" s="7" t="s">
        <v>26</v>
      </c>
      <c r="E309" s="7" t="s">
        <v>121</v>
      </c>
      <c r="F309" s="7" t="s">
        <v>244</v>
      </c>
      <c r="G309" s="7" t="s">
        <v>69</v>
      </c>
      <c r="H309" s="7">
        <f>STOCK[[#This Row],[Precio Final]]</f>
        <v>20</v>
      </c>
      <c r="I309" s="7">
        <f>STOCK[[#This Row],[Precio Venta Ideal (x1.5)]]</f>
        <v>19.083333333333332</v>
      </c>
      <c r="J309" s="8">
        <v>4</v>
      </c>
      <c r="K309" s="8">
        <f>SUMIFS(VENTAS[Cantidad],VENTAS[Código del producto Vendido],STOCK[[#This Row],[Code]])</f>
        <v>4</v>
      </c>
      <c r="L309" s="8">
        <f>STOCK[[#This Row],[Entradas]]-STOCK[[#This Row],[Salidas]]</f>
        <v>0</v>
      </c>
      <c r="M309" s="7">
        <f>STOCK[[#This Row],[Precio Final]]*10%</f>
        <v>2</v>
      </c>
      <c r="N309" s="7">
        <v>166</v>
      </c>
      <c r="O309" s="7">
        <v>18</v>
      </c>
      <c r="P309" s="7">
        <v>9.2222222222222214</v>
      </c>
      <c r="Q309" s="8">
        <v>150</v>
      </c>
      <c r="R309" s="7">
        <v>10</v>
      </c>
      <c r="S309" s="7">
        <f>STOCK[[#This Row],[Peso (g)]]*STOCK[[#This Row],[Precio Envío Kilogramo (USD)]]/1000</f>
        <v>1.5</v>
      </c>
      <c r="T309" s="12">
        <f>STOCK[[#This Row],[Costo Unitario (USD)]]+STOCK[[#This Row],[Costo Envío (USD)]]+STOCK[[#This Row],[Comisión 10%]]</f>
        <v>12.722222222222221</v>
      </c>
      <c r="U309" s="7">
        <f>STOCK[[#This Row],[Costo total]]*1.5</f>
        <v>19.083333333333332</v>
      </c>
      <c r="V309" s="7">
        <v>20</v>
      </c>
      <c r="W309" s="7">
        <f>STOCK[[#This Row],[Precio Final]]-STOCK[[#This Row],[Costo total]]</f>
        <v>7.2777777777777786</v>
      </c>
      <c r="X309" s="7">
        <f>STOCK[[#This Row],[Ganancia Unitaria]]*STOCK[[#This Row],[Salidas]]</f>
        <v>29.111111111111114</v>
      </c>
      <c r="AA309" s="7">
        <f>STOCK[[#This Row],[Costo total]]*STOCK[[#This Row],[Entradas]]</f>
        <v>50.888888888888886</v>
      </c>
      <c r="AB309" s="7">
        <f>STOCK[[#This Row],[Stock Actual]]*STOCK[[#This Row],[Costo total]]</f>
        <v>0</v>
      </c>
    </row>
    <row r="310" spans="1:28" s="12" customFormat="1" ht="50" customHeight="1" x14ac:dyDescent="0.15">
      <c r="A310" s="12" t="s">
        <v>164</v>
      </c>
      <c r="B310" s="70"/>
      <c r="C310" s="12" t="s">
        <v>4</v>
      </c>
      <c r="D310" s="12" t="s">
        <v>26</v>
      </c>
      <c r="E310" s="12" t="s">
        <v>122</v>
      </c>
      <c r="F310" s="12" t="s">
        <v>244</v>
      </c>
      <c r="G310" s="12" t="s">
        <v>69</v>
      </c>
      <c r="H310" s="12">
        <f>STOCK[[#This Row],[Precio Final]]</f>
        <v>20</v>
      </c>
      <c r="I310" s="12">
        <f>STOCK[[#This Row],[Precio Venta Ideal (x1.5)]]</f>
        <v>19.083333333333332</v>
      </c>
      <c r="J310" s="87">
        <v>4</v>
      </c>
      <c r="K310" s="87">
        <f>SUMIFS(VENTAS[Cantidad],VENTAS[Código del producto Vendido],STOCK[[#This Row],[Code]])</f>
        <v>4</v>
      </c>
      <c r="L310" s="87">
        <f>STOCK[[#This Row],[Entradas]]-STOCK[[#This Row],[Salidas]]</f>
        <v>0</v>
      </c>
      <c r="M310" s="12">
        <f>STOCK[[#This Row],[Precio Final]]*10%</f>
        <v>2</v>
      </c>
      <c r="N310" s="12">
        <v>166</v>
      </c>
      <c r="O310" s="12">
        <v>18</v>
      </c>
      <c r="P310" s="12">
        <v>9.2222222222222214</v>
      </c>
      <c r="Q310" s="87">
        <v>150</v>
      </c>
      <c r="R310" s="12">
        <v>10</v>
      </c>
      <c r="S310" s="12">
        <f>STOCK[[#This Row],[Peso (g)]]*STOCK[[#This Row],[Precio Envío Kilogramo (USD)]]/1000</f>
        <v>1.5</v>
      </c>
      <c r="T310" s="12">
        <f>STOCK[[#This Row],[Costo Unitario (USD)]]+STOCK[[#This Row],[Costo Envío (USD)]]+STOCK[[#This Row],[Comisión 10%]]</f>
        <v>12.722222222222221</v>
      </c>
      <c r="U310" s="12">
        <f>STOCK[[#This Row],[Costo total]]*1.5</f>
        <v>19.083333333333332</v>
      </c>
      <c r="V310" s="12">
        <v>20</v>
      </c>
      <c r="W310" s="12">
        <f>STOCK[[#This Row],[Precio Final]]-STOCK[[#This Row],[Costo total]]</f>
        <v>7.2777777777777786</v>
      </c>
      <c r="X310" s="12">
        <f>STOCK[[#This Row],[Ganancia Unitaria]]*STOCK[[#This Row],[Salidas]]</f>
        <v>29.111111111111114</v>
      </c>
      <c r="AA310" s="12">
        <f>STOCK[[#This Row],[Costo total]]*STOCK[[#This Row],[Entradas]]</f>
        <v>50.888888888888886</v>
      </c>
      <c r="AB310" s="12">
        <f>STOCK[[#This Row],[Stock Actual]]*STOCK[[#This Row],[Costo total]]</f>
        <v>0</v>
      </c>
    </row>
    <row r="311" spans="1:28" s="7" customFormat="1" ht="50" customHeight="1" x14ac:dyDescent="0.15">
      <c r="A311" s="7" t="s">
        <v>165</v>
      </c>
      <c r="B311" s="70"/>
      <c r="C311" s="7" t="s">
        <v>4</v>
      </c>
      <c r="D311" s="7" t="s">
        <v>26</v>
      </c>
      <c r="E311" s="7" t="s">
        <v>123</v>
      </c>
      <c r="F311" s="7" t="s">
        <v>244</v>
      </c>
      <c r="G311" s="7" t="s">
        <v>69</v>
      </c>
      <c r="H311" s="7">
        <f>STOCK[[#This Row],[Precio Final]]</f>
        <v>20</v>
      </c>
      <c r="I311" s="7">
        <f>STOCK[[#This Row],[Precio Venta Ideal (x1.5)]]</f>
        <v>19.083333333333332</v>
      </c>
      <c r="J311" s="8">
        <v>4</v>
      </c>
      <c r="K311" s="8">
        <f>SUMIFS(VENTAS[Cantidad],VENTAS[Código del producto Vendido],STOCK[[#This Row],[Code]])</f>
        <v>4</v>
      </c>
      <c r="L311" s="8">
        <f>STOCK[[#This Row],[Entradas]]-STOCK[[#This Row],[Salidas]]</f>
        <v>0</v>
      </c>
      <c r="M311" s="7">
        <f>STOCK[[#This Row],[Precio Final]]*10%</f>
        <v>2</v>
      </c>
      <c r="N311" s="7">
        <v>166</v>
      </c>
      <c r="O311" s="7">
        <v>18</v>
      </c>
      <c r="P311" s="7">
        <v>9.2222222222222214</v>
      </c>
      <c r="Q311" s="8">
        <v>150</v>
      </c>
      <c r="R311" s="7">
        <v>10</v>
      </c>
      <c r="S311" s="7">
        <f>STOCK[[#This Row],[Peso (g)]]*STOCK[[#This Row],[Precio Envío Kilogramo (USD)]]/1000</f>
        <v>1.5</v>
      </c>
      <c r="T311" s="12">
        <f>STOCK[[#This Row],[Costo Unitario (USD)]]+STOCK[[#This Row],[Costo Envío (USD)]]+STOCK[[#This Row],[Comisión 10%]]</f>
        <v>12.722222222222221</v>
      </c>
      <c r="U311" s="7">
        <f>STOCK[[#This Row],[Costo total]]*1.5</f>
        <v>19.083333333333332</v>
      </c>
      <c r="V311" s="7">
        <v>20</v>
      </c>
      <c r="W311" s="7">
        <f>STOCK[[#This Row],[Precio Final]]-STOCK[[#This Row],[Costo total]]</f>
        <v>7.2777777777777786</v>
      </c>
      <c r="X311" s="7">
        <f>STOCK[[#This Row],[Ganancia Unitaria]]*STOCK[[#This Row],[Salidas]]</f>
        <v>29.111111111111114</v>
      </c>
      <c r="AA311" s="7">
        <f>STOCK[[#This Row],[Costo total]]*STOCK[[#This Row],[Entradas]]</f>
        <v>50.888888888888886</v>
      </c>
      <c r="AB311" s="7">
        <f>STOCK[[#This Row],[Stock Actual]]*STOCK[[#This Row],[Costo total]]</f>
        <v>0</v>
      </c>
    </row>
    <row r="312" spans="1:28" s="12" customFormat="1" ht="50" customHeight="1" x14ac:dyDescent="0.15">
      <c r="A312" s="12" t="s">
        <v>166</v>
      </c>
      <c r="B312" s="70"/>
      <c r="C312" s="12" t="s">
        <v>4</v>
      </c>
      <c r="D312" s="12" t="s">
        <v>26</v>
      </c>
      <c r="E312" s="12" t="s">
        <v>124</v>
      </c>
      <c r="F312" s="12" t="s">
        <v>244</v>
      </c>
      <c r="G312" s="12" t="s">
        <v>69</v>
      </c>
      <c r="H312" s="12">
        <f>STOCK[[#This Row],[Precio Final]]</f>
        <v>18</v>
      </c>
      <c r="I312" s="12">
        <f>STOCK[[#This Row],[Precio Venta Ideal (x1.5)]]</f>
        <v>18.783333333333331</v>
      </c>
      <c r="J312" s="87">
        <v>4</v>
      </c>
      <c r="K312" s="87">
        <f>SUMIFS(VENTAS[Cantidad],VENTAS[Código del producto Vendido],STOCK[[#This Row],[Code]])</f>
        <v>4</v>
      </c>
      <c r="L312" s="87">
        <f>STOCK[[#This Row],[Entradas]]-STOCK[[#This Row],[Salidas]]</f>
        <v>0</v>
      </c>
      <c r="M312" s="12">
        <f>STOCK[[#This Row],[Precio Final]]*10%</f>
        <v>1.8</v>
      </c>
      <c r="N312" s="12">
        <v>166</v>
      </c>
      <c r="O312" s="12">
        <v>18</v>
      </c>
      <c r="P312" s="12">
        <v>9.2222222222222214</v>
      </c>
      <c r="Q312" s="87">
        <v>150</v>
      </c>
      <c r="R312" s="12">
        <v>10</v>
      </c>
      <c r="S312" s="12">
        <f>STOCK[[#This Row],[Peso (g)]]*STOCK[[#This Row],[Precio Envío Kilogramo (USD)]]/1000</f>
        <v>1.5</v>
      </c>
      <c r="T312" s="12">
        <f>STOCK[[#This Row],[Costo Unitario (USD)]]+STOCK[[#This Row],[Costo Envío (USD)]]+STOCK[[#This Row],[Comisión 10%]]</f>
        <v>12.522222222222222</v>
      </c>
      <c r="U312" s="12">
        <f>STOCK[[#This Row],[Costo total]]*1.5</f>
        <v>18.783333333333331</v>
      </c>
      <c r="V312" s="12">
        <v>18</v>
      </c>
      <c r="W312" s="12">
        <f>STOCK[[#This Row],[Precio Final]]-STOCK[[#This Row],[Costo total]]</f>
        <v>5.4777777777777779</v>
      </c>
      <c r="X312" s="12">
        <f>STOCK[[#This Row],[Ganancia Unitaria]]*STOCK[[#This Row],[Salidas]]</f>
        <v>21.911111111111111</v>
      </c>
      <c r="AA312" s="12">
        <f>STOCK[[#This Row],[Costo total]]*STOCK[[#This Row],[Entradas]]</f>
        <v>50.088888888888889</v>
      </c>
      <c r="AB312" s="12">
        <f>STOCK[[#This Row],[Stock Actual]]*STOCK[[#This Row],[Costo total]]</f>
        <v>0</v>
      </c>
    </row>
    <row r="313" spans="1:28" s="7" customFormat="1" ht="50" customHeight="1" x14ac:dyDescent="0.15">
      <c r="A313" s="7" t="s">
        <v>167</v>
      </c>
      <c r="B313" s="70"/>
      <c r="C313" s="7" t="s">
        <v>4</v>
      </c>
      <c r="D313" s="7" t="s">
        <v>26</v>
      </c>
      <c r="E313" s="7" t="s">
        <v>125</v>
      </c>
      <c r="F313" s="7" t="s">
        <v>241</v>
      </c>
      <c r="G313" s="7" t="s">
        <v>69</v>
      </c>
      <c r="H313" s="7">
        <f>STOCK[[#This Row],[Precio Final]]</f>
        <v>18</v>
      </c>
      <c r="I313" s="7">
        <f>STOCK[[#This Row],[Precio Venta Ideal (x1.5)]]</f>
        <v>18.783333333333331</v>
      </c>
      <c r="J313" s="8">
        <v>4</v>
      </c>
      <c r="K313" s="8">
        <f>SUMIFS(VENTAS[Cantidad],VENTAS[Código del producto Vendido],STOCK[[#This Row],[Code]])</f>
        <v>4</v>
      </c>
      <c r="L313" s="8">
        <f>STOCK[[#This Row],[Entradas]]-STOCK[[#This Row],[Salidas]]</f>
        <v>0</v>
      </c>
      <c r="M313" s="7">
        <f>STOCK[[#This Row],[Precio Final]]*10%</f>
        <v>1.8</v>
      </c>
      <c r="N313" s="7">
        <v>166</v>
      </c>
      <c r="O313" s="7">
        <v>18</v>
      </c>
      <c r="P313" s="7">
        <v>9.2222222222222214</v>
      </c>
      <c r="Q313" s="8">
        <v>150</v>
      </c>
      <c r="R313" s="7">
        <v>10</v>
      </c>
      <c r="S313" s="7">
        <f>STOCK[[#This Row],[Peso (g)]]*STOCK[[#This Row],[Precio Envío Kilogramo (USD)]]/1000</f>
        <v>1.5</v>
      </c>
      <c r="T313" s="12">
        <f>STOCK[[#This Row],[Costo Unitario (USD)]]+STOCK[[#This Row],[Costo Envío (USD)]]+STOCK[[#This Row],[Comisión 10%]]</f>
        <v>12.522222222222222</v>
      </c>
      <c r="U313" s="7">
        <f>STOCK[[#This Row],[Costo total]]*1.5</f>
        <v>18.783333333333331</v>
      </c>
      <c r="V313" s="7">
        <v>18</v>
      </c>
      <c r="W313" s="7">
        <f>STOCK[[#This Row],[Precio Final]]-STOCK[[#This Row],[Costo total]]</f>
        <v>5.4777777777777779</v>
      </c>
      <c r="X313" s="7">
        <f>STOCK[[#This Row],[Ganancia Unitaria]]*STOCK[[#This Row],[Salidas]]</f>
        <v>21.911111111111111</v>
      </c>
      <c r="AA313" s="7">
        <f>STOCK[[#This Row],[Costo total]]*STOCK[[#This Row],[Entradas]]</f>
        <v>50.088888888888889</v>
      </c>
      <c r="AB313" s="7">
        <f>STOCK[[#This Row],[Stock Actual]]*STOCK[[#This Row],[Costo total]]</f>
        <v>0</v>
      </c>
    </row>
    <row r="314" spans="1:28" s="12" customFormat="1" ht="50" customHeight="1" x14ac:dyDescent="0.15">
      <c r="A314" s="12" t="s">
        <v>759</v>
      </c>
      <c r="B314" s="70"/>
      <c r="C314" s="12" t="s">
        <v>4</v>
      </c>
      <c r="D314" s="12" t="s">
        <v>1898</v>
      </c>
      <c r="E314" s="12" t="s">
        <v>2673</v>
      </c>
      <c r="F314" s="12" t="s">
        <v>238</v>
      </c>
      <c r="G314" s="12" t="s">
        <v>69</v>
      </c>
      <c r="H314" s="12">
        <f>STOCK[[#This Row],[Precio Final]]</f>
        <v>8</v>
      </c>
      <c r="I314" s="12">
        <f>STOCK[[#This Row],[Precio Venta Ideal (x1.5)]]</f>
        <v>8.5525000000000002</v>
      </c>
      <c r="J314" s="87">
        <v>3</v>
      </c>
      <c r="K314" s="87">
        <f>SUMIFS(VENTAS[Cantidad],VENTAS[Código del producto Vendido],STOCK[[#This Row],[Code]])</f>
        <v>2</v>
      </c>
      <c r="L314" s="87">
        <f>STOCK[[#This Row],[Entradas]]-STOCK[[#This Row],[Salidas]]</f>
        <v>1</v>
      </c>
      <c r="M314" s="12">
        <f>STOCK[[#This Row],[Precio Final]]*10%</f>
        <v>0.8</v>
      </c>
      <c r="N314" s="12">
        <v>81.75</v>
      </c>
      <c r="O314" s="12">
        <v>18</v>
      </c>
      <c r="P314" s="12">
        <v>4.541666666666667</v>
      </c>
      <c r="Q314" s="87">
        <v>45</v>
      </c>
      <c r="R314" s="12">
        <v>8</v>
      </c>
      <c r="S314" s="12">
        <f>STOCK[[#This Row],[Peso (g)]]*STOCK[[#This Row],[Precio Envío Kilogramo (USD)]]/1000</f>
        <v>0.36</v>
      </c>
      <c r="T314" s="12">
        <f>STOCK[[#This Row],[Costo Unitario (USD)]]+STOCK[[#This Row],[Costo Envío (USD)]]+STOCK[[#This Row],[Comisión 10%]]</f>
        <v>5.7016666666666671</v>
      </c>
      <c r="U314" s="12">
        <f>STOCK[[#This Row],[Costo total]]*1.5</f>
        <v>8.5525000000000002</v>
      </c>
      <c r="V314" s="12">
        <v>8</v>
      </c>
      <c r="W314" s="12">
        <f>STOCK[[#This Row],[Precio Final]]-STOCK[[#This Row],[Costo total]]</f>
        <v>2.2983333333333329</v>
      </c>
      <c r="X314" s="12">
        <f>STOCK[[#This Row],[Ganancia Unitaria]]*STOCK[[#This Row],[Salidas]]</f>
        <v>4.5966666666666658</v>
      </c>
      <c r="AA314" s="12">
        <f>STOCK[[#This Row],[Costo total]]*STOCK[[#This Row],[Entradas]]</f>
        <v>17.105</v>
      </c>
      <c r="AB314" s="12">
        <f>STOCK[[#This Row],[Stock Actual]]*STOCK[[#This Row],[Costo total]]</f>
        <v>5.7016666666666671</v>
      </c>
    </row>
    <row r="315" spans="1:28" s="7" customFormat="1" ht="50" customHeight="1" x14ac:dyDescent="0.15">
      <c r="A315" s="7" t="s">
        <v>760</v>
      </c>
      <c r="B315" s="70"/>
      <c r="C315" s="7" t="s">
        <v>4</v>
      </c>
      <c r="D315" s="7" t="s">
        <v>1898</v>
      </c>
      <c r="E315" s="7" t="s">
        <v>2673</v>
      </c>
      <c r="F315" s="7" t="s">
        <v>2122</v>
      </c>
      <c r="G315" s="7" t="s">
        <v>69</v>
      </c>
      <c r="H315" s="7">
        <f>STOCK[[#This Row],[Precio Final]]</f>
        <v>8</v>
      </c>
      <c r="I315" s="7">
        <f>STOCK[[#This Row],[Precio Venta Ideal (x1.5)]]</f>
        <v>8.5525000000000002</v>
      </c>
      <c r="J315" s="8">
        <v>3</v>
      </c>
      <c r="K315" s="8">
        <f>SUMIFS(VENTAS[Cantidad],VENTAS[Código del producto Vendido],STOCK[[#This Row],[Code]])</f>
        <v>3</v>
      </c>
      <c r="L315" s="8">
        <f>STOCK[[#This Row],[Entradas]]-STOCK[[#This Row],[Salidas]]</f>
        <v>0</v>
      </c>
      <c r="M315" s="7">
        <f>STOCK[[#This Row],[Precio Final]]*10%</f>
        <v>0.8</v>
      </c>
      <c r="N315" s="7">
        <v>81.75</v>
      </c>
      <c r="O315" s="7">
        <v>18</v>
      </c>
      <c r="P315" s="7">
        <v>4.541666666666667</v>
      </c>
      <c r="Q315" s="8">
        <v>45</v>
      </c>
      <c r="R315" s="7">
        <v>8</v>
      </c>
      <c r="S315" s="7">
        <f>STOCK[[#This Row],[Peso (g)]]*STOCK[[#This Row],[Precio Envío Kilogramo (USD)]]/1000</f>
        <v>0.36</v>
      </c>
      <c r="T315" s="12">
        <f>STOCK[[#This Row],[Costo Unitario (USD)]]+STOCK[[#This Row],[Costo Envío (USD)]]+STOCK[[#This Row],[Comisión 10%]]</f>
        <v>5.7016666666666671</v>
      </c>
      <c r="U315" s="7">
        <f>STOCK[[#This Row],[Costo total]]*1.5</f>
        <v>8.5525000000000002</v>
      </c>
      <c r="V315" s="7">
        <v>8</v>
      </c>
      <c r="W315" s="7">
        <f>STOCK[[#This Row],[Precio Final]]-STOCK[[#This Row],[Costo total]]</f>
        <v>2.2983333333333329</v>
      </c>
      <c r="X315" s="7">
        <f>STOCK[[#This Row],[Ganancia Unitaria]]*STOCK[[#This Row],[Salidas]]</f>
        <v>6.8949999999999987</v>
      </c>
      <c r="AA315" s="7">
        <f>STOCK[[#This Row],[Costo total]]*STOCK[[#This Row],[Entradas]]</f>
        <v>17.105</v>
      </c>
      <c r="AB315" s="7">
        <f>STOCK[[#This Row],[Stock Actual]]*STOCK[[#This Row],[Costo total]]</f>
        <v>0</v>
      </c>
    </row>
    <row r="316" spans="1:28" s="12" customFormat="1" ht="50" customHeight="1" x14ac:dyDescent="0.15">
      <c r="A316" s="12" t="s">
        <v>761</v>
      </c>
      <c r="B316" s="70"/>
      <c r="C316" s="12" t="s">
        <v>4</v>
      </c>
      <c r="D316" s="12" t="s">
        <v>1898</v>
      </c>
      <c r="E316" s="12" t="s">
        <v>2673</v>
      </c>
      <c r="F316" s="12" t="s">
        <v>2123</v>
      </c>
      <c r="G316" s="12" t="s">
        <v>69</v>
      </c>
      <c r="H316" s="12">
        <f>STOCK[[#This Row],[Precio Final]]</f>
        <v>8</v>
      </c>
      <c r="I316" s="12">
        <f>STOCK[[#This Row],[Precio Venta Ideal (x1.5)]]</f>
        <v>8.5525000000000002</v>
      </c>
      <c r="J316" s="87">
        <v>3</v>
      </c>
      <c r="K316" s="87">
        <f>SUMIFS(VENTAS[Cantidad],VENTAS[Código del producto Vendido],STOCK[[#This Row],[Code]])</f>
        <v>3</v>
      </c>
      <c r="L316" s="87">
        <f>STOCK[[#This Row],[Entradas]]-STOCK[[#This Row],[Salidas]]</f>
        <v>0</v>
      </c>
      <c r="M316" s="12">
        <f>STOCK[[#This Row],[Precio Final]]*10%</f>
        <v>0.8</v>
      </c>
      <c r="N316" s="12">
        <v>81.75</v>
      </c>
      <c r="O316" s="12">
        <v>18</v>
      </c>
      <c r="P316" s="12">
        <v>4.541666666666667</v>
      </c>
      <c r="Q316" s="87">
        <v>45</v>
      </c>
      <c r="R316" s="12">
        <v>8</v>
      </c>
      <c r="S316" s="12">
        <f>STOCK[[#This Row],[Peso (g)]]*STOCK[[#This Row],[Precio Envío Kilogramo (USD)]]/1000</f>
        <v>0.36</v>
      </c>
      <c r="T316" s="12">
        <f>STOCK[[#This Row],[Costo Unitario (USD)]]+STOCK[[#This Row],[Costo Envío (USD)]]+STOCK[[#This Row],[Comisión 10%]]</f>
        <v>5.7016666666666671</v>
      </c>
      <c r="U316" s="12">
        <f>STOCK[[#This Row],[Costo total]]*1.5</f>
        <v>8.5525000000000002</v>
      </c>
      <c r="V316" s="12">
        <v>8</v>
      </c>
      <c r="W316" s="12">
        <f>STOCK[[#This Row],[Precio Final]]-STOCK[[#This Row],[Costo total]]</f>
        <v>2.2983333333333329</v>
      </c>
      <c r="X316" s="12">
        <f>STOCK[[#This Row],[Ganancia Unitaria]]*STOCK[[#This Row],[Salidas]]</f>
        <v>6.8949999999999987</v>
      </c>
      <c r="AA316" s="12">
        <f>STOCK[[#This Row],[Costo total]]*STOCK[[#This Row],[Entradas]]</f>
        <v>17.105</v>
      </c>
      <c r="AB316" s="12">
        <f>STOCK[[#This Row],[Stock Actual]]*STOCK[[#This Row],[Costo total]]</f>
        <v>0</v>
      </c>
    </row>
    <row r="317" spans="1:28" s="7" customFormat="1" ht="50" customHeight="1" x14ac:dyDescent="0.15">
      <c r="A317" s="7" t="s">
        <v>182</v>
      </c>
      <c r="B317" s="70"/>
      <c r="C317" s="7" t="s">
        <v>4</v>
      </c>
      <c r="D317" s="7" t="s">
        <v>1898</v>
      </c>
      <c r="E317" s="7" t="s">
        <v>126</v>
      </c>
      <c r="F317" s="7" t="s">
        <v>243</v>
      </c>
      <c r="G317" s="7" t="s">
        <v>69</v>
      </c>
      <c r="H317" s="7">
        <f>STOCK[[#This Row],[Precio Final]]</f>
        <v>9</v>
      </c>
      <c r="I317" s="7">
        <f>STOCK[[#This Row],[Precio Venta Ideal (x1.5)]]</f>
        <v>9.5150000000000006</v>
      </c>
      <c r="J317" s="8">
        <v>3</v>
      </c>
      <c r="K317" s="8">
        <f>SUMIFS(VENTAS[Cantidad],VENTAS[Código del producto Vendido],STOCK[[#This Row],[Code]])</f>
        <v>3</v>
      </c>
      <c r="L317" s="8">
        <f>STOCK[[#This Row],[Entradas]]-STOCK[[#This Row],[Salidas]]</f>
        <v>0</v>
      </c>
      <c r="M317" s="7">
        <f>STOCK[[#This Row],[Precio Final]]*10%</f>
        <v>0.9</v>
      </c>
      <c r="N317" s="7">
        <v>91.5</v>
      </c>
      <c r="O317" s="7">
        <v>18</v>
      </c>
      <c r="P317" s="7">
        <v>5.083333333333333</v>
      </c>
      <c r="Q317" s="8">
        <v>45</v>
      </c>
      <c r="R317" s="7">
        <v>8</v>
      </c>
      <c r="S317" s="7">
        <f>STOCK[[#This Row],[Peso (g)]]*STOCK[[#This Row],[Precio Envío Kilogramo (USD)]]/1000</f>
        <v>0.36</v>
      </c>
      <c r="T317" s="12">
        <f>STOCK[[#This Row],[Costo Unitario (USD)]]+STOCK[[#This Row],[Costo Envío (USD)]]+STOCK[[#This Row],[Comisión 10%]]</f>
        <v>6.3433333333333337</v>
      </c>
      <c r="U317" s="7">
        <f>STOCK[[#This Row],[Costo total]]*1.5</f>
        <v>9.5150000000000006</v>
      </c>
      <c r="V317" s="7">
        <v>9</v>
      </c>
      <c r="W317" s="7">
        <f>STOCK[[#This Row],[Precio Final]]-STOCK[[#This Row],[Costo total]]</f>
        <v>2.6566666666666663</v>
      </c>
      <c r="X317" s="7">
        <f>STOCK[[#This Row],[Ganancia Unitaria]]*STOCK[[#This Row],[Salidas]]</f>
        <v>7.9699999999999989</v>
      </c>
      <c r="AA317" s="7">
        <f>STOCK[[#This Row],[Costo total]]*STOCK[[#This Row],[Entradas]]</f>
        <v>19.03</v>
      </c>
      <c r="AB317" s="7">
        <f>STOCK[[#This Row],[Stock Actual]]*STOCK[[#This Row],[Costo total]]</f>
        <v>0</v>
      </c>
    </row>
    <row r="318" spans="1:28" s="12" customFormat="1" ht="50" customHeight="1" x14ac:dyDescent="0.15">
      <c r="A318" s="12" t="s">
        <v>183</v>
      </c>
      <c r="B318" s="70"/>
      <c r="C318" s="12" t="s">
        <v>4</v>
      </c>
      <c r="D318" s="12" t="s">
        <v>1898</v>
      </c>
      <c r="E318" s="12" t="s">
        <v>127</v>
      </c>
      <c r="F318" s="12" t="s">
        <v>241</v>
      </c>
      <c r="G318" s="12" t="s">
        <v>69</v>
      </c>
      <c r="H318" s="12">
        <f>STOCK[[#This Row],[Precio Final]]</f>
        <v>9</v>
      </c>
      <c r="I318" s="12">
        <f>STOCK[[#This Row],[Precio Venta Ideal (x1.5)]]</f>
        <v>9.5150000000000006</v>
      </c>
      <c r="J318" s="87">
        <v>3</v>
      </c>
      <c r="K318" s="87">
        <f>SUMIFS(VENTAS[Cantidad],VENTAS[Código del producto Vendido],STOCK[[#This Row],[Code]])</f>
        <v>3</v>
      </c>
      <c r="L318" s="87">
        <f>STOCK[[#This Row],[Entradas]]-STOCK[[#This Row],[Salidas]]</f>
        <v>0</v>
      </c>
      <c r="M318" s="12">
        <f>STOCK[[#This Row],[Precio Final]]*10%</f>
        <v>0.9</v>
      </c>
      <c r="N318" s="12">
        <v>91.5</v>
      </c>
      <c r="O318" s="12">
        <v>18</v>
      </c>
      <c r="P318" s="12">
        <v>5.083333333333333</v>
      </c>
      <c r="Q318" s="87">
        <v>45</v>
      </c>
      <c r="R318" s="12">
        <v>8</v>
      </c>
      <c r="S318" s="12">
        <f>STOCK[[#This Row],[Peso (g)]]*STOCK[[#This Row],[Precio Envío Kilogramo (USD)]]/1000</f>
        <v>0.36</v>
      </c>
      <c r="T318" s="12">
        <f>STOCK[[#This Row],[Costo Unitario (USD)]]+STOCK[[#This Row],[Costo Envío (USD)]]+STOCK[[#This Row],[Comisión 10%]]</f>
        <v>6.3433333333333337</v>
      </c>
      <c r="U318" s="12">
        <f>STOCK[[#This Row],[Costo total]]*1.5</f>
        <v>9.5150000000000006</v>
      </c>
      <c r="V318" s="12">
        <v>9</v>
      </c>
      <c r="W318" s="12">
        <f>STOCK[[#This Row],[Precio Final]]-STOCK[[#This Row],[Costo total]]</f>
        <v>2.6566666666666663</v>
      </c>
      <c r="X318" s="12">
        <f>STOCK[[#This Row],[Ganancia Unitaria]]*STOCK[[#This Row],[Salidas]]</f>
        <v>7.9699999999999989</v>
      </c>
      <c r="AA318" s="12">
        <f>STOCK[[#This Row],[Costo total]]*STOCK[[#This Row],[Entradas]]</f>
        <v>19.03</v>
      </c>
      <c r="AB318" s="12">
        <f>STOCK[[#This Row],[Stock Actual]]*STOCK[[#This Row],[Costo total]]</f>
        <v>0</v>
      </c>
    </row>
    <row r="319" spans="1:28" s="7" customFormat="1" ht="50" customHeight="1" x14ac:dyDescent="0.15">
      <c r="A319" s="7" t="s">
        <v>184</v>
      </c>
      <c r="B319" s="70"/>
      <c r="C319" s="7" t="s">
        <v>4</v>
      </c>
      <c r="D319" s="7" t="s">
        <v>1898</v>
      </c>
      <c r="E319" s="7" t="s">
        <v>128</v>
      </c>
      <c r="F319" s="7" t="s">
        <v>238</v>
      </c>
      <c r="G319" s="7" t="s">
        <v>69</v>
      </c>
      <c r="H319" s="7">
        <f>STOCK[[#This Row],[Precio Final]]</f>
        <v>9</v>
      </c>
      <c r="I319" s="7">
        <f>STOCK[[#This Row],[Precio Venta Ideal (x1.5)]]</f>
        <v>9.5150000000000006</v>
      </c>
      <c r="J319" s="8">
        <v>3</v>
      </c>
      <c r="K319" s="8">
        <f>SUMIFS(VENTAS[Cantidad],VENTAS[Código del producto Vendido],STOCK[[#This Row],[Code]])</f>
        <v>3</v>
      </c>
      <c r="L319" s="8">
        <f>STOCK[[#This Row],[Entradas]]-STOCK[[#This Row],[Salidas]]</f>
        <v>0</v>
      </c>
      <c r="M319" s="7">
        <f>STOCK[[#This Row],[Precio Final]]*10%</f>
        <v>0.9</v>
      </c>
      <c r="N319" s="7">
        <v>91.5</v>
      </c>
      <c r="O319" s="7">
        <v>18</v>
      </c>
      <c r="P319" s="7">
        <v>5.083333333333333</v>
      </c>
      <c r="Q319" s="8">
        <v>45</v>
      </c>
      <c r="R319" s="7">
        <v>8</v>
      </c>
      <c r="S319" s="7">
        <f>STOCK[[#This Row],[Peso (g)]]*STOCK[[#This Row],[Precio Envío Kilogramo (USD)]]/1000</f>
        <v>0.36</v>
      </c>
      <c r="T319" s="12">
        <f>STOCK[[#This Row],[Costo Unitario (USD)]]+STOCK[[#This Row],[Costo Envío (USD)]]+STOCK[[#This Row],[Comisión 10%]]</f>
        <v>6.3433333333333337</v>
      </c>
      <c r="U319" s="7">
        <f>STOCK[[#This Row],[Costo total]]*1.5</f>
        <v>9.5150000000000006</v>
      </c>
      <c r="V319" s="7">
        <v>9</v>
      </c>
      <c r="W319" s="7">
        <f>STOCK[[#This Row],[Precio Final]]-STOCK[[#This Row],[Costo total]]</f>
        <v>2.6566666666666663</v>
      </c>
      <c r="X319" s="7">
        <f>STOCK[[#This Row],[Ganancia Unitaria]]*STOCK[[#This Row],[Salidas]]</f>
        <v>7.9699999999999989</v>
      </c>
      <c r="AA319" s="7">
        <f>STOCK[[#This Row],[Costo total]]*STOCK[[#This Row],[Entradas]]</f>
        <v>19.03</v>
      </c>
      <c r="AB319" s="7">
        <f>STOCK[[#This Row],[Stock Actual]]*STOCK[[#This Row],[Costo total]]</f>
        <v>0</v>
      </c>
    </row>
    <row r="320" spans="1:28" s="12" customFormat="1" ht="50" customHeight="1" x14ac:dyDescent="0.15">
      <c r="A320" s="12" t="s">
        <v>762</v>
      </c>
      <c r="B320" s="70"/>
      <c r="C320" s="12" t="s">
        <v>4</v>
      </c>
      <c r="D320" s="12" t="s">
        <v>1898</v>
      </c>
      <c r="E320" s="12" t="s">
        <v>2674</v>
      </c>
      <c r="F320" s="12" t="s">
        <v>241</v>
      </c>
      <c r="G320" s="12" t="s">
        <v>69</v>
      </c>
      <c r="H320" s="12">
        <f>STOCK[[#This Row],[Precio Final]]</f>
        <v>9</v>
      </c>
      <c r="I320" s="12">
        <f>STOCK[[#This Row],[Precio Venta Ideal (x1.5)]]</f>
        <v>9.2525000000000013</v>
      </c>
      <c r="J320" s="87">
        <v>3</v>
      </c>
      <c r="K320" s="87">
        <f>SUMIFS(VENTAS[Cantidad],VENTAS[Código del producto Vendido],STOCK[[#This Row],[Code]])</f>
        <v>1</v>
      </c>
      <c r="L320" s="87">
        <f>STOCK[[#This Row],[Entradas]]-STOCK[[#This Row],[Salidas]]</f>
        <v>2</v>
      </c>
      <c r="M320" s="12">
        <f>STOCK[[#This Row],[Precio Final]]*10%</f>
        <v>0.9</v>
      </c>
      <c r="N320" s="12">
        <v>88.35</v>
      </c>
      <c r="O320" s="12">
        <v>18</v>
      </c>
      <c r="P320" s="12">
        <v>4.9083333333333332</v>
      </c>
      <c r="Q320" s="87">
        <v>45</v>
      </c>
      <c r="R320" s="12">
        <v>8</v>
      </c>
      <c r="S320" s="12">
        <f>STOCK[[#This Row],[Peso (g)]]*STOCK[[#This Row],[Precio Envío Kilogramo (USD)]]/1000</f>
        <v>0.36</v>
      </c>
      <c r="T320" s="12">
        <f>STOCK[[#This Row],[Costo Unitario (USD)]]+STOCK[[#This Row],[Costo Envío (USD)]]+STOCK[[#This Row],[Comisión 10%]]</f>
        <v>6.1683333333333339</v>
      </c>
      <c r="U320" s="12">
        <f>STOCK[[#This Row],[Costo total]]*1.5</f>
        <v>9.2525000000000013</v>
      </c>
      <c r="V320" s="12">
        <v>9</v>
      </c>
      <c r="W320" s="12">
        <f>STOCK[[#This Row],[Precio Final]]-STOCK[[#This Row],[Costo total]]</f>
        <v>2.8316666666666661</v>
      </c>
      <c r="X320" s="12">
        <f>STOCK[[#This Row],[Ganancia Unitaria]]*STOCK[[#This Row],[Salidas]]</f>
        <v>2.8316666666666661</v>
      </c>
      <c r="AA320" s="12">
        <f>STOCK[[#This Row],[Costo total]]*STOCK[[#This Row],[Entradas]]</f>
        <v>18.505000000000003</v>
      </c>
      <c r="AB320" s="12">
        <f>STOCK[[#This Row],[Stock Actual]]*STOCK[[#This Row],[Costo total]]</f>
        <v>12.336666666666668</v>
      </c>
    </row>
    <row r="321" spans="1:29" s="7" customFormat="1" ht="50" customHeight="1" x14ac:dyDescent="0.15">
      <c r="A321" s="7" t="s">
        <v>763</v>
      </c>
      <c r="B321" s="70"/>
      <c r="C321" s="7" t="s">
        <v>4</v>
      </c>
      <c r="D321" s="7" t="s">
        <v>1899</v>
      </c>
      <c r="E321" s="7" t="s">
        <v>2674</v>
      </c>
      <c r="F321" s="7" t="s">
        <v>2124</v>
      </c>
      <c r="G321" s="7" t="s">
        <v>69</v>
      </c>
      <c r="H321" s="7">
        <f>STOCK[[#This Row],[Precio Final]]</f>
        <v>9</v>
      </c>
      <c r="I321" s="7">
        <f>STOCK[[#This Row],[Precio Venta Ideal (x1.5)]]</f>
        <v>9.2525000000000013</v>
      </c>
      <c r="J321" s="8">
        <v>3</v>
      </c>
      <c r="K321" s="8">
        <f>SUMIFS(VENTAS[Cantidad],VENTAS[Código del producto Vendido],STOCK[[#This Row],[Code]])</f>
        <v>3</v>
      </c>
      <c r="L321" s="8">
        <f>STOCK[[#This Row],[Entradas]]-STOCK[[#This Row],[Salidas]]</f>
        <v>0</v>
      </c>
      <c r="M321" s="7">
        <f>STOCK[[#This Row],[Precio Final]]*10%</f>
        <v>0.9</v>
      </c>
      <c r="N321" s="7">
        <v>88.35</v>
      </c>
      <c r="O321" s="7">
        <v>18</v>
      </c>
      <c r="P321" s="7">
        <v>4.9083333333333332</v>
      </c>
      <c r="Q321" s="8">
        <v>45</v>
      </c>
      <c r="R321" s="7">
        <v>8</v>
      </c>
      <c r="S321" s="7">
        <f>STOCK[[#This Row],[Peso (g)]]*STOCK[[#This Row],[Precio Envío Kilogramo (USD)]]/1000</f>
        <v>0.36</v>
      </c>
      <c r="T321" s="12">
        <f>STOCK[[#This Row],[Costo Unitario (USD)]]+STOCK[[#This Row],[Costo Envío (USD)]]+STOCK[[#This Row],[Comisión 10%]]</f>
        <v>6.1683333333333339</v>
      </c>
      <c r="U321" s="7">
        <f>STOCK[[#This Row],[Costo total]]*1.5</f>
        <v>9.2525000000000013</v>
      </c>
      <c r="V321" s="7">
        <v>9</v>
      </c>
      <c r="W321" s="7">
        <f>STOCK[[#This Row],[Precio Final]]-STOCK[[#This Row],[Costo total]]</f>
        <v>2.8316666666666661</v>
      </c>
      <c r="X321" s="7">
        <f>STOCK[[#This Row],[Ganancia Unitaria]]*STOCK[[#This Row],[Salidas]]</f>
        <v>8.4949999999999974</v>
      </c>
      <c r="AA321" s="7">
        <f>STOCK[[#This Row],[Costo total]]*STOCK[[#This Row],[Entradas]]</f>
        <v>18.505000000000003</v>
      </c>
      <c r="AB321" s="7">
        <f>STOCK[[#This Row],[Stock Actual]]*STOCK[[#This Row],[Costo total]]</f>
        <v>0</v>
      </c>
    </row>
    <row r="322" spans="1:29" s="12" customFormat="1" ht="50" customHeight="1" x14ac:dyDescent="0.15">
      <c r="A322" s="12" t="s">
        <v>168</v>
      </c>
      <c r="B322" s="70"/>
      <c r="C322" s="12" t="s">
        <v>4</v>
      </c>
      <c r="D322" s="12" t="s">
        <v>26</v>
      </c>
      <c r="E322" s="12" t="s">
        <v>129</v>
      </c>
      <c r="F322" s="12" t="s">
        <v>241</v>
      </c>
      <c r="G322" s="12" t="s">
        <v>69</v>
      </c>
      <c r="H322" s="12">
        <f>STOCK[[#This Row],[Precio Final]]</f>
        <v>18</v>
      </c>
      <c r="I322" s="12">
        <f>STOCK[[#This Row],[Precio Venta Ideal (x1.5)]]</f>
        <v>18.783333333333331</v>
      </c>
      <c r="J322" s="87">
        <v>4</v>
      </c>
      <c r="K322" s="87">
        <f>SUMIFS(VENTAS[Cantidad],VENTAS[Código del producto Vendido],STOCK[[#This Row],[Code]])</f>
        <v>4</v>
      </c>
      <c r="L322" s="87">
        <f>STOCK[[#This Row],[Entradas]]-STOCK[[#This Row],[Salidas]]</f>
        <v>0</v>
      </c>
      <c r="M322" s="12">
        <f>STOCK[[#This Row],[Precio Final]]*10%</f>
        <v>1.8</v>
      </c>
      <c r="N322" s="12">
        <v>166</v>
      </c>
      <c r="O322" s="12">
        <v>18</v>
      </c>
      <c r="P322" s="12">
        <v>9.2222222222222214</v>
      </c>
      <c r="Q322" s="87">
        <v>150</v>
      </c>
      <c r="R322" s="12">
        <v>10</v>
      </c>
      <c r="S322" s="12">
        <f>STOCK[[#This Row],[Peso (g)]]*STOCK[[#This Row],[Precio Envío Kilogramo (USD)]]/1000</f>
        <v>1.5</v>
      </c>
      <c r="T322" s="12">
        <f>STOCK[[#This Row],[Costo Unitario (USD)]]+STOCK[[#This Row],[Costo Envío (USD)]]+STOCK[[#This Row],[Comisión 10%]]</f>
        <v>12.522222222222222</v>
      </c>
      <c r="U322" s="12">
        <f>STOCK[[#This Row],[Costo total]]*1.5</f>
        <v>18.783333333333331</v>
      </c>
      <c r="V322" s="12">
        <v>18</v>
      </c>
      <c r="W322" s="12">
        <f>STOCK[[#This Row],[Precio Final]]-STOCK[[#This Row],[Costo total]]</f>
        <v>5.4777777777777779</v>
      </c>
      <c r="X322" s="12">
        <f>STOCK[[#This Row],[Ganancia Unitaria]]*STOCK[[#This Row],[Salidas]]</f>
        <v>21.911111111111111</v>
      </c>
      <c r="AA322" s="12">
        <f>STOCK[[#This Row],[Costo total]]*STOCK[[#This Row],[Entradas]]</f>
        <v>50.088888888888889</v>
      </c>
      <c r="AB322" s="12">
        <f>STOCK[[#This Row],[Stock Actual]]*STOCK[[#This Row],[Costo total]]</f>
        <v>0</v>
      </c>
    </row>
    <row r="323" spans="1:29" s="7" customFormat="1" ht="50" customHeight="1" x14ac:dyDescent="0.15">
      <c r="A323" s="7" t="s">
        <v>764</v>
      </c>
      <c r="B323" s="70"/>
      <c r="C323" s="7" t="s">
        <v>4</v>
      </c>
      <c r="D323" s="7" t="s">
        <v>1898</v>
      </c>
      <c r="E323" s="7" t="s">
        <v>1609</v>
      </c>
      <c r="F323" s="7" t="s">
        <v>243</v>
      </c>
      <c r="G323" s="7" t="s">
        <v>69</v>
      </c>
      <c r="H323" s="7">
        <f>STOCK[[#This Row],[Precio Final]]</f>
        <v>9</v>
      </c>
      <c r="I323" s="7">
        <f>STOCK[[#This Row],[Precio Venta Ideal (x1.5)]]</f>
        <v>12.64</v>
      </c>
      <c r="J323" s="8">
        <v>4</v>
      </c>
      <c r="K323" s="8">
        <f>SUMIFS(VENTAS[Cantidad],VENTAS[Código del producto Vendido],STOCK[[#This Row],[Code]])</f>
        <v>2</v>
      </c>
      <c r="L323" s="8">
        <f>STOCK[[#This Row],[Entradas]]-STOCK[[#This Row],[Salidas]]</f>
        <v>2</v>
      </c>
      <c r="M323" s="7">
        <f>STOCK[[#This Row],[Precio Final]]*10%</f>
        <v>0.9</v>
      </c>
      <c r="N323" s="7">
        <v>129</v>
      </c>
      <c r="O323" s="7">
        <v>18</v>
      </c>
      <c r="P323" s="7">
        <v>7.166666666666667</v>
      </c>
      <c r="Q323" s="8">
        <v>45</v>
      </c>
      <c r="R323" s="7">
        <v>8</v>
      </c>
      <c r="S323" s="7">
        <f>STOCK[[#This Row],[Peso (g)]]*STOCK[[#This Row],[Precio Envío Kilogramo (USD)]]/1000</f>
        <v>0.36</v>
      </c>
      <c r="T323" s="12">
        <f>STOCK[[#This Row],[Costo Unitario (USD)]]+STOCK[[#This Row],[Costo Envío (USD)]]+STOCK[[#This Row],[Comisión 10%]]</f>
        <v>8.4266666666666676</v>
      </c>
      <c r="U323" s="7">
        <f>STOCK[[#This Row],[Costo total]]*1.5</f>
        <v>12.64</v>
      </c>
      <c r="V323" s="7">
        <v>9</v>
      </c>
      <c r="W323" s="7">
        <f>STOCK[[#This Row],[Precio Final]]-STOCK[[#This Row],[Costo total]]</f>
        <v>0.57333333333333236</v>
      </c>
      <c r="X323" s="7">
        <f>STOCK[[#This Row],[Ganancia Unitaria]]*STOCK[[#This Row],[Salidas]]</f>
        <v>1.1466666666666647</v>
      </c>
      <c r="AA323" s="7">
        <f>STOCK[[#This Row],[Costo total]]*STOCK[[#This Row],[Entradas]]</f>
        <v>33.706666666666671</v>
      </c>
      <c r="AB323" s="7">
        <f>STOCK[[#This Row],[Stock Actual]]*STOCK[[#This Row],[Costo total]]</f>
        <v>16.853333333333335</v>
      </c>
    </row>
    <row r="324" spans="1:29" s="12" customFormat="1" ht="50" customHeight="1" x14ac:dyDescent="0.15">
      <c r="A324" s="12" t="s">
        <v>765</v>
      </c>
      <c r="B324" s="70"/>
      <c r="C324" s="12" t="s">
        <v>4</v>
      </c>
      <c r="D324" s="12" t="s">
        <v>1899</v>
      </c>
      <c r="E324" s="12" t="s">
        <v>1609</v>
      </c>
      <c r="F324" s="12" t="s">
        <v>244</v>
      </c>
      <c r="G324" s="12" t="s">
        <v>69</v>
      </c>
      <c r="H324" s="12">
        <f>STOCK[[#This Row],[Precio Final]]</f>
        <v>9</v>
      </c>
      <c r="I324" s="12">
        <f>STOCK[[#This Row],[Precio Venta Ideal (x1.5)]]</f>
        <v>12.64</v>
      </c>
      <c r="J324" s="87">
        <v>4</v>
      </c>
      <c r="K324" s="87">
        <f>SUMIFS(VENTAS[Cantidad],VENTAS[Código del producto Vendido],STOCK[[#This Row],[Code]])</f>
        <v>2</v>
      </c>
      <c r="L324" s="87">
        <f>STOCK[[#This Row],[Entradas]]-STOCK[[#This Row],[Salidas]]</f>
        <v>2</v>
      </c>
      <c r="M324" s="12">
        <f>STOCK[[#This Row],[Precio Final]]*10%</f>
        <v>0.9</v>
      </c>
      <c r="N324" s="12">
        <v>129</v>
      </c>
      <c r="O324" s="12">
        <v>18</v>
      </c>
      <c r="P324" s="12">
        <v>7.166666666666667</v>
      </c>
      <c r="Q324" s="87">
        <v>45</v>
      </c>
      <c r="R324" s="12">
        <v>8</v>
      </c>
      <c r="S324" s="12">
        <f>STOCK[[#This Row],[Peso (g)]]*STOCK[[#This Row],[Precio Envío Kilogramo (USD)]]/1000</f>
        <v>0.36</v>
      </c>
      <c r="T324" s="12">
        <f>STOCK[[#This Row],[Costo Unitario (USD)]]+STOCK[[#This Row],[Costo Envío (USD)]]+STOCK[[#This Row],[Comisión 10%]]</f>
        <v>8.4266666666666676</v>
      </c>
      <c r="U324" s="12">
        <f>STOCK[[#This Row],[Costo total]]*1.5</f>
        <v>12.64</v>
      </c>
      <c r="V324" s="12">
        <v>9</v>
      </c>
      <c r="W324" s="12">
        <f>STOCK[[#This Row],[Precio Final]]-STOCK[[#This Row],[Costo total]]</f>
        <v>0.57333333333333236</v>
      </c>
      <c r="X324" s="12">
        <f>STOCK[[#This Row],[Ganancia Unitaria]]*STOCK[[#This Row],[Salidas]]</f>
        <v>1.1466666666666647</v>
      </c>
      <c r="AA324" s="12">
        <f>STOCK[[#This Row],[Costo total]]*STOCK[[#This Row],[Entradas]]</f>
        <v>33.706666666666671</v>
      </c>
      <c r="AB324" s="12">
        <f>STOCK[[#This Row],[Stock Actual]]*STOCK[[#This Row],[Costo total]]</f>
        <v>16.853333333333335</v>
      </c>
    </row>
    <row r="325" spans="1:29" s="7" customFormat="1" ht="50" customHeight="1" x14ac:dyDescent="0.15">
      <c r="A325" s="7" t="s">
        <v>202</v>
      </c>
      <c r="B325" s="70"/>
      <c r="C325" s="7" t="s">
        <v>4</v>
      </c>
      <c r="D325" s="7" t="s">
        <v>26</v>
      </c>
      <c r="E325" s="7" t="s">
        <v>130</v>
      </c>
      <c r="F325" s="7" t="s">
        <v>244</v>
      </c>
      <c r="G325" s="7" t="s">
        <v>69</v>
      </c>
      <c r="H325" s="7">
        <f>STOCK[[#This Row],[Precio Final]]</f>
        <v>20</v>
      </c>
      <c r="I325" s="7">
        <f>STOCK[[#This Row],[Precio Venta Ideal (x1.5)]]</f>
        <v>19.083333333333332</v>
      </c>
      <c r="J325" s="8">
        <v>3</v>
      </c>
      <c r="K325" s="8">
        <f>SUMIFS(VENTAS[Cantidad],VENTAS[Código del producto Vendido],STOCK[[#This Row],[Code]])</f>
        <v>3</v>
      </c>
      <c r="L325" s="8">
        <f>STOCK[[#This Row],[Entradas]]-STOCK[[#This Row],[Salidas]]</f>
        <v>0</v>
      </c>
      <c r="M325" s="7">
        <f>STOCK[[#This Row],[Precio Final]]*10%</f>
        <v>2</v>
      </c>
      <c r="N325" s="7">
        <v>166</v>
      </c>
      <c r="O325" s="7">
        <v>18</v>
      </c>
      <c r="P325" s="7">
        <v>9.2222222222222214</v>
      </c>
      <c r="Q325" s="8">
        <v>150</v>
      </c>
      <c r="R325" s="7">
        <v>10</v>
      </c>
      <c r="S325" s="7">
        <f>STOCK[[#This Row],[Peso (g)]]*STOCK[[#This Row],[Precio Envío Kilogramo (USD)]]/1000</f>
        <v>1.5</v>
      </c>
      <c r="T325" s="12">
        <f>STOCK[[#This Row],[Costo Unitario (USD)]]+STOCK[[#This Row],[Costo Envío (USD)]]+STOCK[[#This Row],[Comisión 10%]]</f>
        <v>12.722222222222221</v>
      </c>
      <c r="U325" s="7">
        <f>STOCK[[#This Row],[Costo total]]*1.5</f>
        <v>19.083333333333332</v>
      </c>
      <c r="V325" s="7">
        <v>20</v>
      </c>
      <c r="W325" s="7">
        <f>STOCK[[#This Row],[Precio Final]]-STOCK[[#This Row],[Costo total]]</f>
        <v>7.2777777777777786</v>
      </c>
      <c r="X325" s="7">
        <f>STOCK[[#This Row],[Ganancia Unitaria]]*STOCK[[#This Row],[Salidas]]</f>
        <v>21.833333333333336</v>
      </c>
      <c r="AA325" s="7">
        <f>STOCK[[#This Row],[Costo total]]*STOCK[[#This Row],[Entradas]]</f>
        <v>38.166666666666664</v>
      </c>
      <c r="AB325" s="7">
        <f>STOCK[[#This Row],[Stock Actual]]*STOCK[[#This Row],[Costo total]]</f>
        <v>0</v>
      </c>
    </row>
    <row r="326" spans="1:29" s="12" customFormat="1" ht="50" customHeight="1" x14ac:dyDescent="0.15">
      <c r="A326" s="12" t="s">
        <v>203</v>
      </c>
      <c r="B326" s="70"/>
      <c r="C326" s="12" t="s">
        <v>4</v>
      </c>
      <c r="D326" s="12" t="s">
        <v>26</v>
      </c>
      <c r="E326" s="12" t="s">
        <v>131</v>
      </c>
      <c r="F326" s="12" t="s">
        <v>243</v>
      </c>
      <c r="G326" s="12" t="s">
        <v>69</v>
      </c>
      <c r="H326" s="12">
        <f>STOCK[[#This Row],[Precio Final]]</f>
        <v>20</v>
      </c>
      <c r="I326" s="12">
        <f>STOCK[[#This Row],[Precio Venta Ideal (x1.5)]]</f>
        <v>19.083333333333332</v>
      </c>
      <c r="J326" s="87">
        <v>3</v>
      </c>
      <c r="K326" s="87">
        <f>SUMIFS(VENTAS[Cantidad],VENTAS[Código del producto Vendido],STOCK[[#This Row],[Code]])</f>
        <v>3</v>
      </c>
      <c r="L326" s="87">
        <f>STOCK[[#This Row],[Entradas]]-STOCK[[#This Row],[Salidas]]</f>
        <v>0</v>
      </c>
      <c r="M326" s="12">
        <f>STOCK[[#This Row],[Precio Final]]*10%</f>
        <v>2</v>
      </c>
      <c r="N326" s="12">
        <v>166</v>
      </c>
      <c r="O326" s="12">
        <v>18</v>
      </c>
      <c r="P326" s="12">
        <v>9.2222222222222214</v>
      </c>
      <c r="Q326" s="87">
        <v>150</v>
      </c>
      <c r="R326" s="12">
        <v>10</v>
      </c>
      <c r="S326" s="12">
        <f>STOCK[[#This Row],[Peso (g)]]*STOCK[[#This Row],[Precio Envío Kilogramo (USD)]]/1000</f>
        <v>1.5</v>
      </c>
      <c r="T326" s="12">
        <f>STOCK[[#This Row],[Costo Unitario (USD)]]+STOCK[[#This Row],[Costo Envío (USD)]]+STOCK[[#This Row],[Comisión 10%]]</f>
        <v>12.722222222222221</v>
      </c>
      <c r="U326" s="12">
        <f>STOCK[[#This Row],[Costo total]]*1.5</f>
        <v>19.083333333333332</v>
      </c>
      <c r="V326" s="12">
        <v>20</v>
      </c>
      <c r="W326" s="12">
        <f>STOCK[[#This Row],[Precio Final]]-STOCK[[#This Row],[Costo total]]</f>
        <v>7.2777777777777786</v>
      </c>
      <c r="X326" s="12">
        <f>STOCK[[#This Row],[Ganancia Unitaria]]*STOCK[[#This Row],[Salidas]]</f>
        <v>21.833333333333336</v>
      </c>
      <c r="AA326" s="12">
        <f>STOCK[[#This Row],[Costo total]]*STOCK[[#This Row],[Entradas]]</f>
        <v>38.166666666666664</v>
      </c>
      <c r="AB326" s="12">
        <f>STOCK[[#This Row],[Stock Actual]]*STOCK[[#This Row],[Costo total]]</f>
        <v>0</v>
      </c>
    </row>
    <row r="327" spans="1:29" s="7" customFormat="1" ht="50" customHeight="1" x14ac:dyDescent="0.15">
      <c r="A327" s="7" t="s">
        <v>204</v>
      </c>
      <c r="B327" s="70"/>
      <c r="C327" s="7" t="s">
        <v>4</v>
      </c>
      <c r="D327" s="7" t="s">
        <v>1898</v>
      </c>
      <c r="E327" s="7" t="s">
        <v>313</v>
      </c>
      <c r="F327" s="7" t="s">
        <v>244</v>
      </c>
      <c r="G327" s="7" t="s">
        <v>69</v>
      </c>
      <c r="H327" s="7">
        <f>STOCK[[#This Row],[Precio Final]]</f>
        <v>9</v>
      </c>
      <c r="I327" s="7">
        <f>STOCK[[#This Row],[Precio Venta Ideal (x1.5)]]</f>
        <v>9.2525000000000013</v>
      </c>
      <c r="J327" s="8">
        <v>3</v>
      </c>
      <c r="K327" s="8">
        <f>SUMIFS(VENTAS[Cantidad],VENTAS[Código del producto Vendido],STOCK[[#This Row],[Code]])</f>
        <v>3</v>
      </c>
      <c r="L327" s="8">
        <f>STOCK[[#This Row],[Entradas]]-STOCK[[#This Row],[Salidas]]</f>
        <v>0</v>
      </c>
      <c r="M327" s="7">
        <f>STOCK[[#This Row],[Precio Final]]*10%</f>
        <v>0.9</v>
      </c>
      <c r="N327" s="7">
        <v>88.35</v>
      </c>
      <c r="O327" s="7">
        <v>18</v>
      </c>
      <c r="P327" s="7">
        <v>4.9083333333333332</v>
      </c>
      <c r="Q327" s="8">
        <v>45</v>
      </c>
      <c r="R327" s="7">
        <v>8</v>
      </c>
      <c r="S327" s="7">
        <f>STOCK[[#This Row],[Peso (g)]]*STOCK[[#This Row],[Precio Envío Kilogramo (USD)]]/1000</f>
        <v>0.36</v>
      </c>
      <c r="T327" s="12">
        <f>STOCK[[#This Row],[Costo Unitario (USD)]]+STOCK[[#This Row],[Costo Envío (USD)]]+STOCK[[#This Row],[Comisión 10%]]</f>
        <v>6.1683333333333339</v>
      </c>
      <c r="U327" s="7">
        <f>STOCK[[#This Row],[Costo total]]*1.5</f>
        <v>9.2525000000000013</v>
      </c>
      <c r="V327" s="7">
        <v>9</v>
      </c>
      <c r="W327" s="7">
        <f>STOCK[[#This Row],[Precio Final]]-STOCK[[#This Row],[Costo total]]</f>
        <v>2.8316666666666661</v>
      </c>
      <c r="X327" s="7">
        <f>STOCK[[#This Row],[Ganancia Unitaria]]*STOCK[[#This Row],[Salidas]]</f>
        <v>8.4949999999999974</v>
      </c>
      <c r="AA327" s="7">
        <f>STOCK[[#This Row],[Costo total]]*STOCK[[#This Row],[Entradas]]</f>
        <v>18.505000000000003</v>
      </c>
      <c r="AB327" s="7">
        <f>STOCK[[#This Row],[Stock Actual]]*STOCK[[#This Row],[Costo total]]</f>
        <v>0</v>
      </c>
    </row>
    <row r="328" spans="1:29" s="12" customFormat="1" ht="50" customHeight="1" x14ac:dyDescent="0.15">
      <c r="A328" s="12" t="s">
        <v>766</v>
      </c>
      <c r="B328" s="70"/>
      <c r="C328" s="12" t="s">
        <v>4</v>
      </c>
      <c r="D328" s="12" t="s">
        <v>26</v>
      </c>
      <c r="E328" s="12" t="s">
        <v>257</v>
      </c>
      <c r="F328" s="12" t="s">
        <v>243</v>
      </c>
      <c r="G328" s="12" t="s">
        <v>69</v>
      </c>
      <c r="H328" s="12">
        <f>STOCK[[#This Row],[Precio Final]]</f>
        <v>20</v>
      </c>
      <c r="I328" s="12">
        <f>STOCK[[#This Row],[Precio Venta Ideal (x1.5)]]</f>
        <v>19.25</v>
      </c>
      <c r="J328" s="87">
        <v>2</v>
      </c>
      <c r="K328" s="87">
        <f>SUMIFS(VENTAS[Cantidad],VENTAS[Código del producto Vendido],STOCK[[#This Row],[Code]])</f>
        <v>0</v>
      </c>
      <c r="L328" s="87">
        <f>STOCK[[#This Row],[Entradas]]-STOCK[[#This Row],[Salidas]]</f>
        <v>2</v>
      </c>
      <c r="M328" s="12">
        <f>STOCK[[#This Row],[Precio Final]]*10%</f>
        <v>2</v>
      </c>
      <c r="N328" s="12">
        <v>123</v>
      </c>
      <c r="O328" s="12">
        <v>18</v>
      </c>
      <c r="P328" s="12">
        <v>6.833333333333333</v>
      </c>
      <c r="Q328" s="87">
        <v>500</v>
      </c>
      <c r="R328" s="12">
        <v>8</v>
      </c>
      <c r="S328" s="12">
        <f>STOCK[[#This Row],[Peso (g)]]*STOCK[[#This Row],[Precio Envío Kilogramo (USD)]]/1000</f>
        <v>4</v>
      </c>
      <c r="T328" s="12">
        <f>STOCK[[#This Row],[Costo Unitario (USD)]]+STOCK[[#This Row],[Costo Envío (USD)]]+STOCK[[#This Row],[Comisión 10%]]</f>
        <v>12.833333333333332</v>
      </c>
      <c r="U328" s="12">
        <f>STOCK[[#This Row],[Costo total]]*1.5</f>
        <v>19.25</v>
      </c>
      <c r="V328" s="12">
        <v>20</v>
      </c>
      <c r="W328" s="12">
        <f>STOCK[[#This Row],[Precio Final]]-STOCK[[#This Row],[Costo total]]</f>
        <v>7.1666666666666679</v>
      </c>
      <c r="X328" s="12">
        <f>STOCK[[#This Row],[Ganancia Unitaria]]*STOCK[[#This Row],[Salidas]]</f>
        <v>0</v>
      </c>
      <c r="AA328" s="12">
        <f>STOCK[[#This Row],[Costo total]]*STOCK[[#This Row],[Entradas]]</f>
        <v>25.666666666666664</v>
      </c>
      <c r="AB328" s="12">
        <f>STOCK[[#This Row],[Stock Actual]]*STOCK[[#This Row],[Costo total]]</f>
        <v>25.666666666666664</v>
      </c>
      <c r="AC328" s="12">
        <v>18</v>
      </c>
    </row>
    <row r="329" spans="1:29" s="7" customFormat="1" ht="50" customHeight="1" x14ac:dyDescent="0.15">
      <c r="A329" s="7" t="s">
        <v>767</v>
      </c>
      <c r="B329" s="70"/>
      <c r="C329" s="7" t="s">
        <v>4</v>
      </c>
      <c r="D329" s="7" t="s">
        <v>1517</v>
      </c>
      <c r="E329" s="7" t="s">
        <v>1610</v>
      </c>
      <c r="F329" s="7" t="s">
        <v>241</v>
      </c>
      <c r="G329" s="7" t="s">
        <v>69</v>
      </c>
      <c r="H329" s="7">
        <f>STOCK[[#This Row],[Precio Final]]</f>
        <v>12</v>
      </c>
      <c r="I329" s="7">
        <f>STOCK[[#This Row],[Precio Venta Ideal (x1.5)]]</f>
        <v>12.375</v>
      </c>
      <c r="J329" s="8">
        <v>2</v>
      </c>
      <c r="K329" s="8">
        <f>SUMIFS(VENTAS[Cantidad],VENTAS[Código del producto Vendido],STOCK[[#This Row],[Code]])</f>
        <v>0</v>
      </c>
      <c r="L329" s="8">
        <f>STOCK[[#This Row],[Entradas]]-STOCK[[#This Row],[Salidas]]</f>
        <v>2</v>
      </c>
      <c r="M329" s="7">
        <f>STOCK[[#This Row],[Precio Final]]*10%</f>
        <v>1.2000000000000002</v>
      </c>
      <c r="N329" s="7">
        <v>81</v>
      </c>
      <c r="O329" s="7">
        <v>18</v>
      </c>
      <c r="P329" s="7">
        <v>4.5</v>
      </c>
      <c r="Q329" s="8">
        <v>150</v>
      </c>
      <c r="R329" s="7">
        <v>17</v>
      </c>
      <c r="S329" s="7">
        <f>STOCK[[#This Row],[Peso (g)]]*STOCK[[#This Row],[Precio Envío Kilogramo (USD)]]/1000</f>
        <v>2.5499999999999998</v>
      </c>
      <c r="T329" s="12">
        <f>STOCK[[#This Row],[Costo Unitario (USD)]]+STOCK[[#This Row],[Costo Envío (USD)]]+STOCK[[#This Row],[Comisión 10%]]</f>
        <v>8.25</v>
      </c>
      <c r="U329" s="7">
        <f>STOCK[[#This Row],[Costo total]]*1.5</f>
        <v>12.375</v>
      </c>
      <c r="V329" s="7">
        <v>12</v>
      </c>
      <c r="W329" s="7">
        <f>STOCK[[#This Row],[Precio Final]]-STOCK[[#This Row],[Costo total]]</f>
        <v>3.75</v>
      </c>
      <c r="X329" s="7">
        <f>STOCK[[#This Row],[Ganancia Unitaria]]*STOCK[[#This Row],[Salidas]]</f>
        <v>0</v>
      </c>
      <c r="AA329" s="7">
        <f>STOCK[[#This Row],[Costo total]]*STOCK[[#This Row],[Entradas]]</f>
        <v>16.5</v>
      </c>
      <c r="AB329" s="7">
        <f>STOCK[[#This Row],[Stock Actual]]*STOCK[[#This Row],[Costo total]]</f>
        <v>16.5</v>
      </c>
    </row>
    <row r="330" spans="1:29" s="12" customFormat="1" ht="50" customHeight="1" x14ac:dyDescent="0.15">
      <c r="A330" s="12" t="s">
        <v>768</v>
      </c>
      <c r="B330" s="70"/>
      <c r="C330" s="12" t="s">
        <v>4</v>
      </c>
      <c r="D330" s="12" t="s">
        <v>26</v>
      </c>
      <c r="E330" s="12" t="s">
        <v>258</v>
      </c>
      <c r="F330" s="12" t="s">
        <v>238</v>
      </c>
      <c r="G330" s="12" t="s">
        <v>69</v>
      </c>
      <c r="H330" s="12">
        <f>STOCK[[#This Row],[Precio Final]]</f>
        <v>11</v>
      </c>
      <c r="I330" s="12">
        <f>STOCK[[#This Row],[Precio Venta Ideal (x1.5)]]</f>
        <v>11.974999999999998</v>
      </c>
      <c r="J330" s="87">
        <v>2</v>
      </c>
      <c r="K330" s="87">
        <f>SUMIFS(VENTAS[Cantidad],VENTAS[Código del producto Vendido],STOCK[[#This Row],[Code]])</f>
        <v>2</v>
      </c>
      <c r="L330" s="87">
        <f>STOCK[[#This Row],[Entradas]]-STOCK[[#This Row],[Salidas]]</f>
        <v>0</v>
      </c>
      <c r="M330" s="12">
        <f>STOCK[[#This Row],[Precio Final]]*10%</f>
        <v>1.1000000000000001</v>
      </c>
      <c r="N330" s="12">
        <v>78</v>
      </c>
      <c r="O330" s="12">
        <v>18</v>
      </c>
      <c r="P330" s="12">
        <v>4.333333333333333</v>
      </c>
      <c r="Q330" s="87">
        <v>150</v>
      </c>
      <c r="R330" s="12">
        <v>17</v>
      </c>
      <c r="S330" s="12">
        <f>STOCK[[#This Row],[Peso (g)]]*STOCK[[#This Row],[Precio Envío Kilogramo (USD)]]/1000</f>
        <v>2.5499999999999998</v>
      </c>
      <c r="T330" s="12">
        <f>STOCK[[#This Row],[Costo Unitario (USD)]]+STOCK[[#This Row],[Costo Envío (USD)]]+STOCK[[#This Row],[Comisión 10%]]</f>
        <v>7.9833333333333325</v>
      </c>
      <c r="U330" s="12">
        <f>STOCK[[#This Row],[Costo total]]*1.5</f>
        <v>11.974999999999998</v>
      </c>
      <c r="V330" s="12">
        <v>11</v>
      </c>
      <c r="W330" s="12">
        <f>STOCK[[#This Row],[Precio Final]]-STOCK[[#This Row],[Costo total]]</f>
        <v>3.0166666666666675</v>
      </c>
      <c r="X330" s="12">
        <f>STOCK[[#This Row],[Ganancia Unitaria]]*STOCK[[#This Row],[Salidas]]</f>
        <v>6.033333333333335</v>
      </c>
      <c r="AA330" s="12">
        <f>STOCK[[#This Row],[Costo total]]*STOCK[[#This Row],[Entradas]]</f>
        <v>15.966666666666665</v>
      </c>
      <c r="AB330" s="12">
        <f>STOCK[[#This Row],[Stock Actual]]*STOCK[[#This Row],[Costo total]]</f>
        <v>0</v>
      </c>
    </row>
    <row r="331" spans="1:29" s="7" customFormat="1" ht="50" customHeight="1" x14ac:dyDescent="0.15">
      <c r="A331" s="7" t="s">
        <v>769</v>
      </c>
      <c r="B331" s="70"/>
      <c r="C331" s="7" t="s">
        <v>4</v>
      </c>
      <c r="D331" s="7" t="s">
        <v>26</v>
      </c>
      <c r="E331" s="7" t="s">
        <v>259</v>
      </c>
      <c r="F331" s="7" t="s">
        <v>241</v>
      </c>
      <c r="G331" s="7" t="s">
        <v>69</v>
      </c>
      <c r="H331" s="7">
        <f>STOCK[[#This Row],[Precio Final]]</f>
        <v>5</v>
      </c>
      <c r="I331" s="7">
        <f>STOCK[[#This Row],[Precio Venta Ideal (x1.5)]]</f>
        <v>11.408333333333333</v>
      </c>
      <c r="J331" s="8">
        <v>2</v>
      </c>
      <c r="K331" s="8">
        <f>SUMIFS(VENTAS[Cantidad],VENTAS[Código del producto Vendido],STOCK[[#This Row],[Code]])</f>
        <v>2</v>
      </c>
      <c r="L331" s="8">
        <f>STOCK[[#This Row],[Entradas]]-STOCK[[#This Row],[Salidas]]</f>
        <v>0</v>
      </c>
      <c r="M331" s="7">
        <f>STOCK[[#This Row],[Precio Final]]*10%</f>
        <v>0.5</v>
      </c>
      <c r="N331" s="7">
        <v>82</v>
      </c>
      <c r="O331" s="7">
        <v>18</v>
      </c>
      <c r="P331" s="7">
        <v>4.5555555555555554</v>
      </c>
      <c r="Q331" s="8">
        <v>150</v>
      </c>
      <c r="R331" s="7">
        <v>17</v>
      </c>
      <c r="S331" s="7">
        <f>STOCK[[#This Row],[Peso (g)]]*STOCK[[#This Row],[Precio Envío Kilogramo (USD)]]/1000</f>
        <v>2.5499999999999998</v>
      </c>
      <c r="T331" s="12">
        <f>STOCK[[#This Row],[Costo Unitario (USD)]]+STOCK[[#This Row],[Costo Envío (USD)]]+STOCK[[#This Row],[Comisión 10%]]</f>
        <v>7.6055555555555552</v>
      </c>
      <c r="U331" s="7">
        <f>STOCK[[#This Row],[Costo total]]*1.5</f>
        <v>11.408333333333333</v>
      </c>
      <c r="V331" s="7">
        <v>5</v>
      </c>
      <c r="W331" s="7">
        <f>STOCK[[#This Row],[Precio Final]]-STOCK[[#This Row],[Costo total]]</f>
        <v>-2.6055555555555552</v>
      </c>
      <c r="X331" s="7">
        <f>STOCK[[#This Row],[Ganancia Unitaria]]*STOCK[[#This Row],[Salidas]]</f>
        <v>-5.2111111111111104</v>
      </c>
      <c r="AA331" s="7">
        <f>STOCK[[#This Row],[Costo total]]*STOCK[[#This Row],[Entradas]]</f>
        <v>15.21111111111111</v>
      </c>
      <c r="AB331" s="7">
        <f>STOCK[[#This Row],[Stock Actual]]*STOCK[[#This Row],[Costo total]]</f>
        <v>0</v>
      </c>
    </row>
    <row r="332" spans="1:29" s="12" customFormat="1" ht="50" customHeight="1" x14ac:dyDescent="0.15">
      <c r="A332" s="12" t="s">
        <v>770</v>
      </c>
      <c r="B332" s="70"/>
      <c r="C332" s="12" t="s">
        <v>4</v>
      </c>
      <c r="D332" s="12" t="s">
        <v>26</v>
      </c>
      <c r="E332" s="12" t="s">
        <v>1611</v>
      </c>
      <c r="F332" s="12" t="s">
        <v>2091</v>
      </c>
      <c r="G332" s="12" t="s">
        <v>69</v>
      </c>
      <c r="H332" s="12">
        <f>STOCK[[#This Row],[Precio Final]]</f>
        <v>10</v>
      </c>
      <c r="I332" s="12">
        <f>STOCK[[#This Row],[Precio Venta Ideal (x1.5)]]</f>
        <v>12.158333333333331</v>
      </c>
      <c r="J332" s="87">
        <v>2</v>
      </c>
      <c r="K332" s="87">
        <f>SUMIFS(VENTAS[Cantidad],VENTAS[Código del producto Vendido],STOCK[[#This Row],[Code]])</f>
        <v>2</v>
      </c>
      <c r="L332" s="87">
        <f>STOCK[[#This Row],[Entradas]]-STOCK[[#This Row],[Salidas]]</f>
        <v>0</v>
      </c>
      <c r="M332" s="12">
        <f>STOCK[[#This Row],[Precio Final]]*10%</f>
        <v>1</v>
      </c>
      <c r="N332" s="12">
        <v>82</v>
      </c>
      <c r="O332" s="12">
        <v>18</v>
      </c>
      <c r="P332" s="12">
        <v>4.5555555555555554</v>
      </c>
      <c r="Q332" s="87">
        <v>150</v>
      </c>
      <c r="R332" s="12">
        <v>17</v>
      </c>
      <c r="S332" s="12">
        <f>STOCK[[#This Row],[Peso (g)]]*STOCK[[#This Row],[Precio Envío Kilogramo (USD)]]/1000</f>
        <v>2.5499999999999998</v>
      </c>
      <c r="T332" s="12">
        <f>STOCK[[#This Row],[Costo Unitario (USD)]]+STOCK[[#This Row],[Costo Envío (USD)]]+STOCK[[#This Row],[Comisión 10%]]</f>
        <v>8.1055555555555543</v>
      </c>
      <c r="U332" s="12">
        <f>STOCK[[#This Row],[Costo total]]*1.5</f>
        <v>12.158333333333331</v>
      </c>
      <c r="V332" s="12">
        <v>10</v>
      </c>
      <c r="W332" s="12">
        <f>STOCK[[#This Row],[Precio Final]]-STOCK[[#This Row],[Costo total]]</f>
        <v>1.8944444444444457</v>
      </c>
      <c r="X332" s="12">
        <f>STOCK[[#This Row],[Ganancia Unitaria]]*STOCK[[#This Row],[Salidas]]</f>
        <v>3.7888888888888914</v>
      </c>
      <c r="AA332" s="12">
        <f>STOCK[[#This Row],[Costo total]]*STOCK[[#This Row],[Entradas]]</f>
        <v>16.211111111111109</v>
      </c>
      <c r="AB332" s="12">
        <f>STOCK[[#This Row],[Stock Actual]]*STOCK[[#This Row],[Costo total]]</f>
        <v>0</v>
      </c>
    </row>
    <row r="333" spans="1:29" s="7" customFormat="1" ht="50" customHeight="1" x14ac:dyDescent="0.15">
      <c r="A333" s="7" t="s">
        <v>771</v>
      </c>
      <c r="B333" s="70"/>
      <c r="C333" s="7" t="s">
        <v>4</v>
      </c>
      <c r="D333" s="7" t="s">
        <v>26</v>
      </c>
      <c r="E333" s="7" t="s">
        <v>260</v>
      </c>
      <c r="F333" s="7" t="s">
        <v>238</v>
      </c>
      <c r="G333" s="7" t="s">
        <v>69</v>
      </c>
      <c r="H333" s="7">
        <f>STOCK[[#This Row],[Precio Final]]</f>
        <v>10</v>
      </c>
      <c r="I333" s="7">
        <f>STOCK[[#This Row],[Precio Venta Ideal (x1.5)]]</f>
        <v>12.158333333333331</v>
      </c>
      <c r="J333" s="8">
        <v>2</v>
      </c>
      <c r="K333" s="8">
        <f>SUMIFS(VENTAS[Cantidad],VENTAS[Código del producto Vendido],STOCK[[#This Row],[Code]])</f>
        <v>2</v>
      </c>
      <c r="L333" s="8">
        <f>STOCK[[#This Row],[Entradas]]-STOCK[[#This Row],[Salidas]]</f>
        <v>0</v>
      </c>
      <c r="M333" s="7">
        <f>STOCK[[#This Row],[Precio Final]]*10%</f>
        <v>1</v>
      </c>
      <c r="N333" s="7">
        <v>82</v>
      </c>
      <c r="O333" s="7">
        <v>18</v>
      </c>
      <c r="P333" s="7">
        <v>4.5555555555555554</v>
      </c>
      <c r="Q333" s="8">
        <v>150</v>
      </c>
      <c r="R333" s="7">
        <v>17</v>
      </c>
      <c r="S333" s="7">
        <f>STOCK[[#This Row],[Peso (g)]]*STOCK[[#This Row],[Precio Envío Kilogramo (USD)]]/1000</f>
        <v>2.5499999999999998</v>
      </c>
      <c r="T333" s="12">
        <f>STOCK[[#This Row],[Costo Unitario (USD)]]+STOCK[[#This Row],[Costo Envío (USD)]]+STOCK[[#This Row],[Comisión 10%]]</f>
        <v>8.1055555555555543</v>
      </c>
      <c r="U333" s="7">
        <f>STOCK[[#This Row],[Costo total]]*1.5</f>
        <v>12.158333333333331</v>
      </c>
      <c r="V333" s="7">
        <v>10</v>
      </c>
      <c r="W333" s="7">
        <f>STOCK[[#This Row],[Precio Final]]-STOCK[[#This Row],[Costo total]]</f>
        <v>1.8944444444444457</v>
      </c>
      <c r="X333" s="7">
        <f>STOCK[[#This Row],[Ganancia Unitaria]]*STOCK[[#This Row],[Salidas]]</f>
        <v>3.7888888888888914</v>
      </c>
      <c r="AA333" s="7">
        <f>STOCK[[#This Row],[Costo total]]*STOCK[[#This Row],[Entradas]]</f>
        <v>16.211111111111109</v>
      </c>
      <c r="AB333" s="7">
        <f>STOCK[[#This Row],[Stock Actual]]*STOCK[[#This Row],[Costo total]]</f>
        <v>0</v>
      </c>
    </row>
    <row r="334" spans="1:29" s="12" customFormat="1" ht="50" customHeight="1" x14ac:dyDescent="0.15">
      <c r="A334" s="12" t="s">
        <v>772</v>
      </c>
      <c r="B334" s="70"/>
      <c r="C334" s="12" t="s">
        <v>4</v>
      </c>
      <c r="D334" s="12" t="s">
        <v>26</v>
      </c>
      <c r="E334" s="12" t="s">
        <v>1612</v>
      </c>
      <c r="F334" s="12" t="s">
        <v>243</v>
      </c>
      <c r="G334" s="12" t="s">
        <v>69</v>
      </c>
      <c r="H334" s="12">
        <f>STOCK[[#This Row],[Precio Final]]</f>
        <v>15</v>
      </c>
      <c r="I334" s="12">
        <f>STOCK[[#This Row],[Precio Venta Ideal (x1.5)]]</f>
        <v>12.908333333333331</v>
      </c>
      <c r="J334" s="87">
        <v>2</v>
      </c>
      <c r="K334" s="87">
        <f>SUMIFS(VENTAS[Cantidad],VENTAS[Código del producto Vendido],STOCK[[#This Row],[Code]])</f>
        <v>0</v>
      </c>
      <c r="L334" s="87">
        <f>STOCK[[#This Row],[Entradas]]-STOCK[[#This Row],[Salidas]]</f>
        <v>2</v>
      </c>
      <c r="M334" s="12">
        <f>STOCK[[#This Row],[Precio Final]]*10%</f>
        <v>1.5</v>
      </c>
      <c r="N334" s="12">
        <v>82</v>
      </c>
      <c r="O334" s="12">
        <v>18</v>
      </c>
      <c r="P334" s="12">
        <v>4.5555555555555554</v>
      </c>
      <c r="Q334" s="87">
        <v>150</v>
      </c>
      <c r="R334" s="12">
        <v>17</v>
      </c>
      <c r="S334" s="12">
        <f>STOCK[[#This Row],[Peso (g)]]*STOCK[[#This Row],[Precio Envío Kilogramo (USD)]]/1000</f>
        <v>2.5499999999999998</v>
      </c>
      <c r="T334" s="12">
        <f>STOCK[[#This Row],[Costo Unitario (USD)]]+STOCK[[#This Row],[Costo Envío (USD)]]+STOCK[[#This Row],[Comisión 10%]]</f>
        <v>8.6055555555555543</v>
      </c>
      <c r="U334" s="12">
        <f>STOCK[[#This Row],[Costo total]]*1.5</f>
        <v>12.908333333333331</v>
      </c>
      <c r="V334" s="12">
        <v>15</v>
      </c>
      <c r="W334" s="12">
        <f>STOCK[[#This Row],[Precio Final]]-STOCK[[#This Row],[Costo total]]</f>
        <v>6.3944444444444457</v>
      </c>
      <c r="X334" s="12">
        <f>STOCK[[#This Row],[Ganancia Unitaria]]*STOCK[[#This Row],[Salidas]]</f>
        <v>0</v>
      </c>
      <c r="AA334" s="12">
        <f>STOCK[[#This Row],[Costo total]]*STOCK[[#This Row],[Entradas]]</f>
        <v>17.211111111111109</v>
      </c>
      <c r="AB334" s="12">
        <f>STOCK[[#This Row],[Stock Actual]]*STOCK[[#This Row],[Costo total]]</f>
        <v>17.211111111111109</v>
      </c>
      <c r="AC334" s="12">
        <v>12</v>
      </c>
    </row>
    <row r="335" spans="1:29" s="7" customFormat="1" ht="50" customHeight="1" x14ac:dyDescent="0.15">
      <c r="A335" s="7" t="s">
        <v>773</v>
      </c>
      <c r="B335" s="70"/>
      <c r="C335" s="7" t="s">
        <v>4</v>
      </c>
      <c r="D335" s="7" t="s">
        <v>26</v>
      </c>
      <c r="E335" s="7" t="s">
        <v>261</v>
      </c>
      <c r="F335" s="7" t="s">
        <v>238</v>
      </c>
      <c r="G335" s="7" t="s">
        <v>214</v>
      </c>
      <c r="H335" s="7">
        <f>STOCK[[#This Row],[Precio Final]]</f>
        <v>18</v>
      </c>
      <c r="I335" s="7">
        <f>STOCK[[#This Row],[Precio Venta Ideal (x1.5)]]</f>
        <v>28.305</v>
      </c>
      <c r="J335" s="8">
        <v>1</v>
      </c>
      <c r="K335" s="8">
        <f>SUMIFS(VENTAS[Cantidad],VENTAS[Código del producto Vendido],STOCK[[#This Row],[Code]])</f>
        <v>1</v>
      </c>
      <c r="L335" s="8">
        <f>STOCK[[#This Row],[Entradas]]-STOCK[[#This Row],[Salidas]]</f>
        <v>0</v>
      </c>
      <c r="M335" s="7">
        <f>STOCK[[#This Row],[Precio Final]]*10%</f>
        <v>1.8</v>
      </c>
      <c r="N335" s="7">
        <v>248</v>
      </c>
      <c r="O335" s="7">
        <v>18</v>
      </c>
      <c r="P335" s="7">
        <v>15.57</v>
      </c>
      <c r="Q335" s="8">
        <v>150</v>
      </c>
      <c r="R335" s="7">
        <v>10</v>
      </c>
      <c r="S335" s="7">
        <f>STOCK[[#This Row],[Peso (g)]]*STOCK[[#This Row],[Precio Envío Kilogramo (USD)]]/1000</f>
        <v>1.5</v>
      </c>
      <c r="T335" s="12">
        <f>STOCK[[#This Row],[Costo Unitario (USD)]]+STOCK[[#This Row],[Costo Envío (USD)]]+STOCK[[#This Row],[Comisión 10%]]</f>
        <v>18.87</v>
      </c>
      <c r="U335" s="7">
        <f>STOCK[[#This Row],[Costo total]]*1.5</f>
        <v>28.305</v>
      </c>
      <c r="V335" s="7">
        <v>18</v>
      </c>
      <c r="W335" s="7">
        <f>STOCK[[#This Row],[Precio Final]]-STOCK[[#This Row],[Costo total]]</f>
        <v>-0.87000000000000099</v>
      </c>
      <c r="X335" s="7">
        <f>STOCK[[#This Row],[Ganancia Unitaria]]*STOCK[[#This Row],[Salidas]]</f>
        <v>-0.87000000000000099</v>
      </c>
      <c r="AA335" s="7">
        <f>STOCK[[#This Row],[Costo total]]*STOCK[[#This Row],[Entradas]]</f>
        <v>18.87</v>
      </c>
      <c r="AB335" s="7">
        <f>STOCK[[#This Row],[Stock Actual]]*STOCK[[#This Row],[Costo total]]</f>
        <v>0</v>
      </c>
    </row>
    <row r="336" spans="1:29" s="12" customFormat="1" ht="50" customHeight="1" x14ac:dyDescent="0.15">
      <c r="A336" s="12" t="s">
        <v>774</v>
      </c>
      <c r="B336" s="70"/>
      <c r="C336" s="12" t="s">
        <v>4</v>
      </c>
      <c r="D336" s="12" t="s">
        <v>1898</v>
      </c>
      <c r="E336" s="12" t="s">
        <v>3057</v>
      </c>
      <c r="F336" s="12" t="s">
        <v>238</v>
      </c>
      <c r="G336" s="12" t="s">
        <v>214</v>
      </c>
      <c r="H336" s="12">
        <f>STOCK[[#This Row],[Precio Final]]</f>
        <v>15</v>
      </c>
      <c r="I336" s="12">
        <f>STOCK[[#This Row],[Precio Venta Ideal (x1.5)]]</f>
        <v>14.850000000000001</v>
      </c>
      <c r="J336" s="87">
        <v>1</v>
      </c>
      <c r="K336" s="87">
        <f>SUMIFS(VENTAS[Cantidad],VENTAS[Código del producto Vendido],STOCK[[#This Row],[Code]])</f>
        <v>0</v>
      </c>
      <c r="L336" s="87">
        <f>STOCK[[#This Row],[Entradas]]-STOCK[[#This Row],[Salidas]]</f>
        <v>1</v>
      </c>
      <c r="M336" s="12">
        <f>STOCK[[#This Row],[Precio Final]]*10%</f>
        <v>1.5</v>
      </c>
      <c r="N336" s="12">
        <v>129</v>
      </c>
      <c r="O336" s="12">
        <v>18</v>
      </c>
      <c r="P336" s="12">
        <v>8</v>
      </c>
      <c r="Q336" s="87">
        <v>40</v>
      </c>
      <c r="R336" s="12">
        <v>10</v>
      </c>
      <c r="S336" s="12">
        <f>STOCK[[#This Row],[Peso (g)]]*STOCK[[#This Row],[Precio Envío Kilogramo (USD)]]/1000</f>
        <v>0.4</v>
      </c>
      <c r="T336" s="12">
        <f>STOCK[[#This Row],[Costo Unitario (USD)]]+STOCK[[#This Row],[Costo Envío (USD)]]+STOCK[[#This Row],[Comisión 10%]]</f>
        <v>9.9</v>
      </c>
      <c r="U336" s="12">
        <f>STOCK[[#This Row],[Costo total]]*1.5</f>
        <v>14.850000000000001</v>
      </c>
      <c r="V336" s="12">
        <v>15</v>
      </c>
      <c r="W336" s="12">
        <f>STOCK[[#This Row],[Precio Final]]-STOCK[[#This Row],[Costo total]]</f>
        <v>5.0999999999999996</v>
      </c>
      <c r="X336" s="12">
        <f>STOCK[[#This Row],[Ganancia Unitaria]]*STOCK[[#This Row],[Salidas]]</f>
        <v>0</v>
      </c>
      <c r="AA336" s="12">
        <f>STOCK[[#This Row],[Costo total]]*STOCK[[#This Row],[Entradas]]</f>
        <v>9.9</v>
      </c>
      <c r="AB336" s="12">
        <f>STOCK[[#This Row],[Stock Actual]]*STOCK[[#This Row],[Costo total]]</f>
        <v>9.9</v>
      </c>
    </row>
    <row r="337" spans="1:29" s="7" customFormat="1" ht="50" customHeight="1" x14ac:dyDescent="0.15">
      <c r="A337" s="7" t="s">
        <v>775</v>
      </c>
      <c r="B337" s="70"/>
      <c r="C337" s="7" t="s">
        <v>4</v>
      </c>
      <c r="D337" s="7" t="s">
        <v>1898</v>
      </c>
      <c r="E337" s="7" t="s">
        <v>262</v>
      </c>
      <c r="F337" s="7" t="s">
        <v>238</v>
      </c>
      <c r="G337" s="7" t="s">
        <v>214</v>
      </c>
      <c r="H337" s="7">
        <f>STOCK[[#This Row],[Precio Final]]</f>
        <v>17</v>
      </c>
      <c r="I337" s="7">
        <f>STOCK[[#This Row],[Precio Venta Ideal (x1.5)]]</f>
        <v>19.650000000000002</v>
      </c>
      <c r="J337" s="8">
        <v>1</v>
      </c>
      <c r="K337" s="8">
        <f>SUMIFS(VENTAS[Cantidad],VENTAS[Código del producto Vendido],STOCK[[#This Row],[Code]])</f>
        <v>1</v>
      </c>
      <c r="L337" s="8">
        <f>STOCK[[#This Row],[Entradas]]-STOCK[[#This Row],[Salidas]]</f>
        <v>0</v>
      </c>
      <c r="M337" s="7">
        <f>STOCK[[#This Row],[Precio Final]]*10%</f>
        <v>1.7000000000000002</v>
      </c>
      <c r="N337" s="7">
        <v>198</v>
      </c>
      <c r="O337" s="7">
        <v>18</v>
      </c>
      <c r="P337" s="7">
        <v>11</v>
      </c>
      <c r="Q337" s="8">
        <v>40</v>
      </c>
      <c r="R337" s="7">
        <v>10</v>
      </c>
      <c r="S337" s="7">
        <f>STOCK[[#This Row],[Peso (g)]]*STOCK[[#This Row],[Precio Envío Kilogramo (USD)]]/1000</f>
        <v>0.4</v>
      </c>
      <c r="T337" s="12">
        <f>STOCK[[#This Row],[Costo Unitario (USD)]]+STOCK[[#This Row],[Costo Envío (USD)]]+STOCK[[#This Row],[Comisión 10%]]</f>
        <v>13.100000000000001</v>
      </c>
      <c r="U337" s="7">
        <f>STOCK[[#This Row],[Costo total]]*1.5</f>
        <v>19.650000000000002</v>
      </c>
      <c r="V337" s="7">
        <v>17</v>
      </c>
      <c r="W337" s="7">
        <f>STOCK[[#This Row],[Precio Final]]-STOCK[[#This Row],[Costo total]]</f>
        <v>3.8999999999999986</v>
      </c>
      <c r="X337" s="7">
        <f>STOCK[[#This Row],[Ganancia Unitaria]]*STOCK[[#This Row],[Salidas]]</f>
        <v>3.8999999999999986</v>
      </c>
      <c r="AA337" s="7">
        <f>STOCK[[#This Row],[Costo total]]*STOCK[[#This Row],[Entradas]]</f>
        <v>13.100000000000001</v>
      </c>
      <c r="AB337" s="7">
        <f>STOCK[[#This Row],[Stock Actual]]*STOCK[[#This Row],[Costo total]]</f>
        <v>0</v>
      </c>
    </row>
    <row r="338" spans="1:29" s="12" customFormat="1" ht="50" customHeight="1" x14ac:dyDescent="0.15">
      <c r="A338" s="12" t="s">
        <v>776</v>
      </c>
      <c r="B338" s="70"/>
      <c r="C338" s="12" t="s">
        <v>4</v>
      </c>
      <c r="D338" s="12" t="s">
        <v>1518</v>
      </c>
      <c r="E338" s="12" t="s">
        <v>3056</v>
      </c>
      <c r="F338" s="12" t="s">
        <v>238</v>
      </c>
      <c r="G338" s="12" t="s">
        <v>214</v>
      </c>
      <c r="H338" s="12">
        <f>STOCK[[#This Row],[Precio Final]]</f>
        <v>40</v>
      </c>
      <c r="I338" s="12">
        <f>STOCK[[#This Row],[Precio Venta Ideal (x1.5)]]</f>
        <v>52.666666666666671</v>
      </c>
      <c r="J338" s="87">
        <v>1</v>
      </c>
      <c r="K338" s="87">
        <f>SUMIFS(VENTAS[Cantidad],VENTAS[Código del producto Vendido],STOCK[[#This Row],[Code]])</f>
        <v>0</v>
      </c>
      <c r="L338" s="87">
        <f>STOCK[[#This Row],[Entradas]]-STOCK[[#This Row],[Salidas]]</f>
        <v>1</v>
      </c>
      <c r="M338" s="12">
        <f>STOCK[[#This Row],[Precio Final]]*10%</f>
        <v>4</v>
      </c>
      <c r="N338" s="12">
        <v>497</v>
      </c>
      <c r="O338" s="12">
        <v>18</v>
      </c>
      <c r="P338" s="12">
        <v>27.611111111111111</v>
      </c>
      <c r="Q338" s="87">
        <v>350</v>
      </c>
      <c r="R338" s="12">
        <v>10</v>
      </c>
      <c r="S338" s="12">
        <f>STOCK[[#This Row],[Peso (g)]]*STOCK[[#This Row],[Precio Envío Kilogramo (USD)]]/1000</f>
        <v>3.5</v>
      </c>
      <c r="T338" s="12">
        <f>STOCK[[#This Row],[Costo Unitario (USD)]]+STOCK[[#This Row],[Costo Envío (USD)]]+STOCK[[#This Row],[Comisión 10%]]</f>
        <v>35.111111111111114</v>
      </c>
      <c r="U338" s="12">
        <f>STOCK[[#This Row],[Costo total]]*1.5</f>
        <v>52.666666666666671</v>
      </c>
      <c r="V338" s="12">
        <v>40</v>
      </c>
      <c r="W338" s="12">
        <f>STOCK[[#This Row],[Precio Final]]-STOCK[[#This Row],[Costo total]]</f>
        <v>4.8888888888888857</v>
      </c>
      <c r="X338" s="12">
        <f>STOCK[[#This Row],[Ganancia Unitaria]]*STOCK[[#This Row],[Salidas]]</f>
        <v>0</v>
      </c>
      <c r="AA338" s="12">
        <f>STOCK[[#This Row],[Costo total]]*STOCK[[#This Row],[Entradas]]</f>
        <v>35.111111111111114</v>
      </c>
      <c r="AB338" s="12">
        <f>STOCK[[#This Row],[Stock Actual]]*STOCK[[#This Row],[Costo total]]</f>
        <v>35.111111111111114</v>
      </c>
    </row>
    <row r="339" spans="1:29" s="7" customFormat="1" ht="50" customHeight="1" x14ac:dyDescent="0.15">
      <c r="A339" s="7" t="s">
        <v>777</v>
      </c>
      <c r="B339" s="70"/>
      <c r="C339" s="7" t="s">
        <v>4</v>
      </c>
      <c r="D339" s="7" t="s">
        <v>26</v>
      </c>
      <c r="E339" s="7" t="s">
        <v>3055</v>
      </c>
      <c r="F339" s="7" t="s">
        <v>3054</v>
      </c>
      <c r="G339" s="7" t="s">
        <v>214</v>
      </c>
      <c r="H339" s="7">
        <f>STOCK[[#This Row],[Precio Final]]</f>
        <v>20</v>
      </c>
      <c r="I339" s="7">
        <f>STOCK[[#This Row],[Precio Venta Ideal (x1.5)]]</f>
        <v>22.416666666666668</v>
      </c>
      <c r="J339" s="8">
        <v>2</v>
      </c>
      <c r="K339" s="8">
        <f>SUMIFS(VENTAS[Cantidad],VENTAS[Código del producto Vendido],STOCK[[#This Row],[Code]])</f>
        <v>0</v>
      </c>
      <c r="L339" s="8">
        <f>STOCK[[#This Row],[Entradas]]-STOCK[[#This Row],[Salidas]]</f>
        <v>2</v>
      </c>
      <c r="M339" s="7">
        <f>STOCK[[#This Row],[Precio Final]]*10%</f>
        <v>2</v>
      </c>
      <c r="N339" s="7">
        <v>170</v>
      </c>
      <c r="O339" s="7">
        <v>18</v>
      </c>
      <c r="P339" s="7">
        <v>9.4444444444444446</v>
      </c>
      <c r="Q339" s="8">
        <v>350</v>
      </c>
      <c r="R339" s="7">
        <v>10</v>
      </c>
      <c r="S339" s="7">
        <f>STOCK[[#This Row],[Peso (g)]]*STOCK[[#This Row],[Precio Envío Kilogramo (USD)]]/1000</f>
        <v>3.5</v>
      </c>
      <c r="T339" s="12">
        <f>STOCK[[#This Row],[Costo Unitario (USD)]]+STOCK[[#This Row],[Costo Envío (USD)]]+STOCK[[#This Row],[Comisión 10%]]</f>
        <v>14.944444444444445</v>
      </c>
      <c r="U339" s="7">
        <f>STOCK[[#This Row],[Costo total]]*1.5</f>
        <v>22.416666666666668</v>
      </c>
      <c r="V339" s="7">
        <v>20</v>
      </c>
      <c r="W339" s="7">
        <f>STOCK[[#This Row],[Precio Final]]-STOCK[[#This Row],[Costo total]]</f>
        <v>5.0555555555555554</v>
      </c>
      <c r="X339" s="7">
        <f>STOCK[[#This Row],[Ganancia Unitaria]]*STOCK[[#This Row],[Salidas]]</f>
        <v>0</v>
      </c>
      <c r="AA339" s="7">
        <f>STOCK[[#This Row],[Costo total]]*STOCK[[#This Row],[Entradas]]</f>
        <v>29.888888888888889</v>
      </c>
      <c r="AB339" s="7">
        <f>STOCK[[#This Row],[Stock Actual]]*STOCK[[#This Row],[Costo total]]</f>
        <v>29.888888888888889</v>
      </c>
    </row>
    <row r="340" spans="1:29" s="12" customFormat="1" ht="50" customHeight="1" x14ac:dyDescent="0.15">
      <c r="A340" s="12" t="s">
        <v>778</v>
      </c>
      <c r="B340" s="70"/>
      <c r="C340" s="12" t="s">
        <v>4</v>
      </c>
      <c r="D340" s="12" t="s">
        <v>26</v>
      </c>
      <c r="E340" s="12" t="s">
        <v>3055</v>
      </c>
      <c r="F340" s="12" t="s">
        <v>241</v>
      </c>
      <c r="G340" s="12" t="s">
        <v>214</v>
      </c>
      <c r="H340" s="12">
        <f>STOCK[[#This Row],[Precio Final]]</f>
        <v>20</v>
      </c>
      <c r="I340" s="12">
        <f>STOCK[[#This Row],[Precio Venta Ideal (x1.5)]]</f>
        <v>22.416666666666668</v>
      </c>
      <c r="J340" s="87">
        <v>3</v>
      </c>
      <c r="K340" s="87">
        <f>SUMIFS(VENTAS[Cantidad],VENTAS[Código del producto Vendido],STOCK[[#This Row],[Code]])</f>
        <v>1</v>
      </c>
      <c r="L340" s="87">
        <f>STOCK[[#This Row],[Entradas]]-STOCK[[#This Row],[Salidas]]</f>
        <v>2</v>
      </c>
      <c r="M340" s="12">
        <f>STOCK[[#This Row],[Precio Final]]*10%</f>
        <v>2</v>
      </c>
      <c r="N340" s="12">
        <v>170</v>
      </c>
      <c r="O340" s="12">
        <v>18</v>
      </c>
      <c r="P340" s="12">
        <v>9.4444444444444446</v>
      </c>
      <c r="Q340" s="87">
        <v>350</v>
      </c>
      <c r="R340" s="12">
        <v>10</v>
      </c>
      <c r="S340" s="12">
        <f>STOCK[[#This Row],[Peso (g)]]*STOCK[[#This Row],[Precio Envío Kilogramo (USD)]]/1000</f>
        <v>3.5</v>
      </c>
      <c r="T340" s="12">
        <f>STOCK[[#This Row],[Costo Unitario (USD)]]+STOCK[[#This Row],[Costo Envío (USD)]]+STOCK[[#This Row],[Comisión 10%]]</f>
        <v>14.944444444444445</v>
      </c>
      <c r="U340" s="12">
        <f>STOCK[[#This Row],[Costo total]]*1.5</f>
        <v>22.416666666666668</v>
      </c>
      <c r="V340" s="12">
        <v>20</v>
      </c>
      <c r="W340" s="12">
        <f>STOCK[[#This Row],[Precio Final]]-STOCK[[#This Row],[Costo total]]</f>
        <v>5.0555555555555554</v>
      </c>
      <c r="X340" s="12">
        <f>STOCK[[#This Row],[Ganancia Unitaria]]*STOCK[[#This Row],[Salidas]]</f>
        <v>5.0555555555555554</v>
      </c>
      <c r="AA340" s="12">
        <f>STOCK[[#This Row],[Costo total]]*STOCK[[#This Row],[Entradas]]</f>
        <v>44.833333333333336</v>
      </c>
      <c r="AB340" s="12">
        <f>STOCK[[#This Row],[Stock Actual]]*STOCK[[#This Row],[Costo total]]</f>
        <v>29.888888888888889</v>
      </c>
    </row>
    <row r="341" spans="1:29" s="7" customFormat="1" ht="50" customHeight="1" x14ac:dyDescent="0.15">
      <c r="A341" s="7" t="s">
        <v>779</v>
      </c>
      <c r="B341" s="70"/>
      <c r="C341" s="7" t="s">
        <v>4</v>
      </c>
      <c r="D341" s="7" t="s">
        <v>26</v>
      </c>
      <c r="E341" s="7" t="s">
        <v>263</v>
      </c>
      <c r="F341" s="7" t="s">
        <v>2077</v>
      </c>
      <c r="G341" s="7" t="s">
        <v>214</v>
      </c>
      <c r="H341" s="7">
        <f>STOCK[[#This Row],[Precio Final]]</f>
        <v>15</v>
      </c>
      <c r="I341" s="7">
        <f>STOCK[[#This Row],[Precio Venta Ideal (x1.5)]]</f>
        <v>10.833333333333334</v>
      </c>
      <c r="J341" s="8">
        <v>4</v>
      </c>
      <c r="K341" s="8">
        <f>SUMIFS(VENTAS[Cantidad],VENTAS[Código del producto Vendido],STOCK[[#This Row],[Code]])</f>
        <v>4</v>
      </c>
      <c r="L341" s="8">
        <f>STOCK[[#This Row],[Entradas]]-STOCK[[#This Row],[Salidas]]</f>
        <v>0</v>
      </c>
      <c r="M341" s="7">
        <f>STOCK[[#This Row],[Precio Final]]*10%</f>
        <v>1.5</v>
      </c>
      <c r="N341" s="7">
        <v>85</v>
      </c>
      <c r="O341" s="7">
        <v>18</v>
      </c>
      <c r="P341" s="7">
        <v>4.7222222222222223</v>
      </c>
      <c r="Q341" s="8">
        <v>100</v>
      </c>
      <c r="R341" s="7">
        <v>10</v>
      </c>
      <c r="S341" s="7">
        <f>STOCK[[#This Row],[Peso (g)]]*STOCK[[#This Row],[Precio Envío Kilogramo (USD)]]/1000</f>
        <v>1</v>
      </c>
      <c r="T341" s="12">
        <f>STOCK[[#This Row],[Costo Unitario (USD)]]+STOCK[[#This Row],[Costo Envío (USD)]]+STOCK[[#This Row],[Comisión 10%]]</f>
        <v>7.2222222222222223</v>
      </c>
      <c r="U341" s="7">
        <f>STOCK[[#This Row],[Costo total]]*1.5</f>
        <v>10.833333333333334</v>
      </c>
      <c r="V341" s="7">
        <v>15</v>
      </c>
      <c r="W341" s="7">
        <f>STOCK[[#This Row],[Precio Final]]-STOCK[[#This Row],[Costo total]]</f>
        <v>7.7777777777777777</v>
      </c>
      <c r="X341" s="7">
        <f>STOCK[[#This Row],[Ganancia Unitaria]]*STOCK[[#This Row],[Salidas]]</f>
        <v>31.111111111111111</v>
      </c>
      <c r="AA341" s="7">
        <f>STOCK[[#This Row],[Costo total]]*STOCK[[#This Row],[Entradas]]</f>
        <v>28.888888888888889</v>
      </c>
      <c r="AB341" s="7">
        <f>STOCK[[#This Row],[Stock Actual]]*STOCK[[#This Row],[Costo total]]</f>
        <v>0</v>
      </c>
    </row>
    <row r="342" spans="1:29" s="12" customFormat="1" ht="50" customHeight="1" x14ac:dyDescent="0.15">
      <c r="A342" s="12" t="s">
        <v>780</v>
      </c>
      <c r="B342" s="70"/>
      <c r="C342" s="12" t="s">
        <v>4</v>
      </c>
      <c r="D342" s="12" t="s">
        <v>1898</v>
      </c>
      <c r="E342" s="12" t="s">
        <v>264</v>
      </c>
      <c r="F342" s="12" t="s">
        <v>244</v>
      </c>
      <c r="G342" s="12" t="s">
        <v>214</v>
      </c>
      <c r="H342" s="12">
        <f>STOCK[[#This Row],[Precio Final]]</f>
        <v>9</v>
      </c>
      <c r="I342" s="12">
        <f>STOCK[[#This Row],[Precio Venta Ideal (x1.5)]]</f>
        <v>8.8833333333333329</v>
      </c>
      <c r="J342" s="87">
        <v>2</v>
      </c>
      <c r="K342" s="87">
        <f>SUMIFS(VENTAS[Cantidad],VENTAS[Código del producto Vendido],STOCK[[#This Row],[Code]])</f>
        <v>2</v>
      </c>
      <c r="L342" s="87">
        <f>STOCK[[#This Row],[Entradas]]-STOCK[[#This Row],[Salidas]]</f>
        <v>0</v>
      </c>
      <c r="M342" s="12">
        <f>STOCK[[#This Row],[Precio Final]]*10%</f>
        <v>0.9</v>
      </c>
      <c r="N342" s="12">
        <v>85</v>
      </c>
      <c r="O342" s="12">
        <v>18</v>
      </c>
      <c r="P342" s="12">
        <v>4.7222222222222223</v>
      </c>
      <c r="Q342" s="87">
        <v>30</v>
      </c>
      <c r="R342" s="12">
        <v>10</v>
      </c>
      <c r="S342" s="12">
        <f>STOCK[[#This Row],[Peso (g)]]*STOCK[[#This Row],[Precio Envío Kilogramo (USD)]]/1000</f>
        <v>0.3</v>
      </c>
      <c r="T342" s="12">
        <f>STOCK[[#This Row],[Costo Unitario (USD)]]+STOCK[[#This Row],[Costo Envío (USD)]]+STOCK[[#This Row],[Comisión 10%]]</f>
        <v>5.9222222222222225</v>
      </c>
      <c r="U342" s="12">
        <f>STOCK[[#This Row],[Costo total]]*1.5</f>
        <v>8.8833333333333329</v>
      </c>
      <c r="V342" s="12">
        <v>9</v>
      </c>
      <c r="W342" s="12">
        <f>STOCK[[#This Row],[Precio Final]]-STOCK[[#This Row],[Costo total]]</f>
        <v>3.0777777777777775</v>
      </c>
      <c r="X342" s="12">
        <f>STOCK[[#This Row],[Ganancia Unitaria]]*STOCK[[#This Row],[Salidas]]</f>
        <v>6.155555555555555</v>
      </c>
      <c r="AA342" s="12">
        <f>STOCK[[#This Row],[Costo total]]*STOCK[[#This Row],[Entradas]]</f>
        <v>11.844444444444445</v>
      </c>
      <c r="AB342" s="12">
        <f>STOCK[[#This Row],[Stock Actual]]*STOCK[[#This Row],[Costo total]]</f>
        <v>0</v>
      </c>
    </row>
    <row r="343" spans="1:29" s="7" customFormat="1" ht="50" customHeight="1" x14ac:dyDescent="0.15">
      <c r="A343" s="7" t="s">
        <v>215</v>
      </c>
      <c r="B343" s="70"/>
      <c r="C343" s="7" t="s">
        <v>4</v>
      </c>
      <c r="D343" s="7" t="s">
        <v>1898</v>
      </c>
      <c r="E343" s="7" t="s">
        <v>264</v>
      </c>
      <c r="F343" s="7" t="s">
        <v>241</v>
      </c>
      <c r="G343" s="7" t="s">
        <v>214</v>
      </c>
      <c r="H343" s="7">
        <f>STOCK[[#This Row],[Precio Final]]</f>
        <v>9</v>
      </c>
      <c r="I343" s="7">
        <f>STOCK[[#This Row],[Precio Venta Ideal (x1.5)]]</f>
        <v>8.8833333333333329</v>
      </c>
      <c r="J343" s="8">
        <v>5</v>
      </c>
      <c r="K343" s="8">
        <f>SUMIFS(VENTAS[Cantidad],VENTAS[Código del producto Vendido],STOCK[[#This Row],[Code]])</f>
        <v>5</v>
      </c>
      <c r="L343" s="8">
        <f>STOCK[[#This Row],[Entradas]]-STOCK[[#This Row],[Salidas]]</f>
        <v>0</v>
      </c>
      <c r="M343" s="7">
        <f>STOCK[[#This Row],[Precio Final]]*10%</f>
        <v>0.9</v>
      </c>
      <c r="N343" s="7">
        <v>85</v>
      </c>
      <c r="O343" s="7">
        <v>18</v>
      </c>
      <c r="P343" s="7">
        <v>4.7222222222222223</v>
      </c>
      <c r="Q343" s="8">
        <v>30</v>
      </c>
      <c r="R343" s="7">
        <v>10</v>
      </c>
      <c r="S343" s="7">
        <f>STOCK[[#This Row],[Peso (g)]]*STOCK[[#This Row],[Precio Envío Kilogramo (USD)]]/1000</f>
        <v>0.3</v>
      </c>
      <c r="T343" s="12">
        <f>STOCK[[#This Row],[Costo Unitario (USD)]]+STOCK[[#This Row],[Costo Envío (USD)]]+STOCK[[#This Row],[Comisión 10%]]</f>
        <v>5.9222222222222225</v>
      </c>
      <c r="U343" s="7">
        <f>STOCK[[#This Row],[Costo total]]*1.5</f>
        <v>8.8833333333333329</v>
      </c>
      <c r="V343" s="7">
        <v>9</v>
      </c>
      <c r="W343" s="7">
        <f>STOCK[[#This Row],[Precio Final]]-STOCK[[#This Row],[Costo total]]</f>
        <v>3.0777777777777775</v>
      </c>
      <c r="X343" s="7">
        <f>STOCK[[#This Row],[Ganancia Unitaria]]*STOCK[[#This Row],[Salidas]]</f>
        <v>15.388888888888888</v>
      </c>
      <c r="AA343" s="7">
        <f>STOCK[[#This Row],[Costo total]]*STOCK[[#This Row],[Entradas]]</f>
        <v>29.611111111111114</v>
      </c>
      <c r="AB343" s="7">
        <f>STOCK[[#This Row],[Stock Actual]]*STOCK[[#This Row],[Costo total]]</f>
        <v>0</v>
      </c>
    </row>
    <row r="344" spans="1:29" s="12" customFormat="1" ht="50" customHeight="1" x14ac:dyDescent="0.15">
      <c r="A344" s="12" t="s">
        <v>781</v>
      </c>
      <c r="B344" s="70"/>
      <c r="C344" s="12" t="s">
        <v>4</v>
      </c>
      <c r="D344" s="12" t="s">
        <v>1898</v>
      </c>
      <c r="E344" s="12" t="s">
        <v>264</v>
      </c>
      <c r="F344" s="12" t="s">
        <v>244</v>
      </c>
      <c r="G344" s="12" t="s">
        <v>214</v>
      </c>
      <c r="H344" s="12">
        <f>STOCK[[#This Row],[Precio Final]]</f>
        <v>9</v>
      </c>
      <c r="I344" s="12">
        <f>STOCK[[#This Row],[Precio Venta Ideal (x1.5)]]</f>
        <v>8.8833333333333329</v>
      </c>
      <c r="J344" s="87">
        <v>1</v>
      </c>
      <c r="K344" s="87">
        <f>SUMIFS(VENTAS[Cantidad],VENTAS[Código del producto Vendido],STOCK[[#This Row],[Code]])</f>
        <v>1</v>
      </c>
      <c r="L344" s="87">
        <f>STOCK[[#This Row],[Entradas]]-STOCK[[#This Row],[Salidas]]</f>
        <v>0</v>
      </c>
      <c r="M344" s="12">
        <f>STOCK[[#This Row],[Precio Final]]*10%</f>
        <v>0.9</v>
      </c>
      <c r="N344" s="12">
        <v>85</v>
      </c>
      <c r="O344" s="12">
        <v>18</v>
      </c>
      <c r="P344" s="12">
        <v>4.7222222222222223</v>
      </c>
      <c r="Q344" s="87">
        <v>30</v>
      </c>
      <c r="R344" s="12">
        <v>10</v>
      </c>
      <c r="S344" s="12">
        <f>STOCK[[#This Row],[Peso (g)]]*STOCK[[#This Row],[Precio Envío Kilogramo (USD)]]/1000</f>
        <v>0.3</v>
      </c>
      <c r="T344" s="12">
        <f>STOCK[[#This Row],[Costo Unitario (USD)]]+STOCK[[#This Row],[Costo Envío (USD)]]+STOCK[[#This Row],[Comisión 10%]]</f>
        <v>5.9222222222222225</v>
      </c>
      <c r="U344" s="12">
        <f>STOCK[[#This Row],[Costo total]]*1.5</f>
        <v>8.8833333333333329</v>
      </c>
      <c r="V344" s="12">
        <v>9</v>
      </c>
      <c r="W344" s="12">
        <f>STOCK[[#This Row],[Precio Final]]-STOCK[[#This Row],[Costo total]]</f>
        <v>3.0777777777777775</v>
      </c>
      <c r="X344" s="12">
        <f>STOCK[[#This Row],[Ganancia Unitaria]]*STOCK[[#This Row],[Salidas]]</f>
        <v>3.0777777777777775</v>
      </c>
      <c r="AA344" s="12">
        <f>STOCK[[#This Row],[Costo total]]*STOCK[[#This Row],[Entradas]]</f>
        <v>5.9222222222222225</v>
      </c>
      <c r="AB344" s="12">
        <f>STOCK[[#This Row],[Stock Actual]]*STOCK[[#This Row],[Costo total]]</f>
        <v>0</v>
      </c>
    </row>
    <row r="345" spans="1:29" s="7" customFormat="1" ht="50" customHeight="1" x14ac:dyDescent="0.15">
      <c r="A345" s="7" t="s">
        <v>1499</v>
      </c>
      <c r="B345" s="70"/>
      <c r="C345" s="7" t="s">
        <v>4</v>
      </c>
      <c r="D345" s="7" t="s">
        <v>88</v>
      </c>
      <c r="E345" s="7" t="s">
        <v>3058</v>
      </c>
      <c r="F345" s="7" t="s">
        <v>1515</v>
      </c>
      <c r="G345" s="7" t="s">
        <v>214</v>
      </c>
      <c r="H345" s="7">
        <f>STOCK[[#This Row],[Precio Final]]</f>
        <v>12</v>
      </c>
      <c r="I345" s="7">
        <f>STOCK[[#This Row],[Precio Venta Ideal (x1.5)]]</f>
        <v>9.3000000000000007</v>
      </c>
      <c r="J345" s="8">
        <v>2</v>
      </c>
      <c r="K345" s="8">
        <f>SUMIFS(VENTAS[Cantidad],VENTAS[Código del producto Vendido],STOCK[[#This Row],[Code]])</f>
        <v>0</v>
      </c>
      <c r="L345" s="8">
        <f>STOCK[[#This Row],[Entradas]]-STOCK[[#This Row],[Salidas]]</f>
        <v>2</v>
      </c>
      <c r="M345" s="7">
        <f>STOCK[[#This Row],[Precio Final]]*10%</f>
        <v>1.2000000000000002</v>
      </c>
      <c r="N345" s="7">
        <v>0</v>
      </c>
      <c r="O345" s="7">
        <v>0</v>
      </c>
      <c r="P345" s="7">
        <v>5</v>
      </c>
      <c r="Q345" s="8">
        <v>0</v>
      </c>
      <c r="R345" s="7">
        <v>0</v>
      </c>
      <c r="S345" s="7">
        <f>STOCK[[#This Row],[Peso (g)]]*STOCK[[#This Row],[Precio Envío Kilogramo (USD)]]/1000</f>
        <v>0</v>
      </c>
      <c r="T345" s="12">
        <f>STOCK[[#This Row],[Costo Unitario (USD)]]+STOCK[[#This Row],[Costo Envío (USD)]]+STOCK[[#This Row],[Comisión 10%]]</f>
        <v>6.2</v>
      </c>
      <c r="U345" s="7">
        <f>STOCK[[#This Row],[Costo total]]*1.5</f>
        <v>9.3000000000000007</v>
      </c>
      <c r="V345" s="7">
        <v>12</v>
      </c>
      <c r="W345" s="7">
        <f>STOCK[[#This Row],[Precio Final]]-STOCK[[#This Row],[Costo total]]</f>
        <v>5.8</v>
      </c>
      <c r="X345" s="7">
        <f>STOCK[[#This Row],[Ganancia Unitaria]]*STOCK[[#This Row],[Salidas]]</f>
        <v>0</v>
      </c>
      <c r="AA345" s="7">
        <f>STOCK[[#This Row],[Costo total]]*STOCK[[#This Row],[Entradas]]</f>
        <v>12.4</v>
      </c>
      <c r="AB345" s="7">
        <f>STOCK[[#This Row],[Stock Actual]]*STOCK[[#This Row],[Costo total]]</f>
        <v>12.4</v>
      </c>
    </row>
    <row r="346" spans="1:29" s="12" customFormat="1" ht="50" customHeight="1" x14ac:dyDescent="0.15">
      <c r="A346" s="12" t="s">
        <v>216</v>
      </c>
      <c r="B346" s="70"/>
      <c r="C346" s="12" t="s">
        <v>4</v>
      </c>
      <c r="D346" s="12" t="s">
        <v>1898</v>
      </c>
      <c r="E346" s="12" t="s">
        <v>264</v>
      </c>
      <c r="F346" s="12" t="s">
        <v>241</v>
      </c>
      <c r="G346" s="12" t="s">
        <v>214</v>
      </c>
      <c r="H346" s="12">
        <f>STOCK[[#This Row],[Precio Final]]</f>
        <v>9</v>
      </c>
      <c r="I346" s="12">
        <f>STOCK[[#This Row],[Precio Venta Ideal (x1.5)]]</f>
        <v>8.8833333333333329</v>
      </c>
      <c r="J346" s="87">
        <v>12</v>
      </c>
      <c r="K346" s="87">
        <f>SUMIFS(VENTAS[Cantidad],VENTAS[Código del producto Vendido],STOCK[[#This Row],[Code]])</f>
        <v>12</v>
      </c>
      <c r="L346" s="87">
        <f>STOCK[[#This Row],[Entradas]]-STOCK[[#This Row],[Salidas]]</f>
        <v>0</v>
      </c>
      <c r="M346" s="12">
        <f>STOCK[[#This Row],[Precio Final]]*10%</f>
        <v>0.9</v>
      </c>
      <c r="N346" s="12">
        <v>85</v>
      </c>
      <c r="O346" s="12">
        <v>18</v>
      </c>
      <c r="P346" s="12">
        <v>4.7222222222222223</v>
      </c>
      <c r="Q346" s="87">
        <v>30</v>
      </c>
      <c r="R346" s="12">
        <v>10</v>
      </c>
      <c r="S346" s="12">
        <f>STOCK[[#This Row],[Peso (g)]]*STOCK[[#This Row],[Precio Envío Kilogramo (USD)]]/1000</f>
        <v>0.3</v>
      </c>
      <c r="T346" s="12">
        <f>STOCK[[#This Row],[Costo Unitario (USD)]]+STOCK[[#This Row],[Costo Envío (USD)]]+STOCK[[#This Row],[Comisión 10%]]</f>
        <v>5.9222222222222225</v>
      </c>
      <c r="U346" s="12">
        <f>STOCK[[#This Row],[Costo total]]*1.5</f>
        <v>8.8833333333333329</v>
      </c>
      <c r="V346" s="12">
        <v>9</v>
      </c>
      <c r="W346" s="12">
        <f>STOCK[[#This Row],[Precio Final]]-STOCK[[#This Row],[Costo total]]</f>
        <v>3.0777777777777775</v>
      </c>
      <c r="X346" s="12">
        <f>STOCK[[#This Row],[Ganancia Unitaria]]*STOCK[[#This Row],[Salidas]]</f>
        <v>36.93333333333333</v>
      </c>
      <c r="AA346" s="12">
        <f>STOCK[[#This Row],[Costo total]]*STOCK[[#This Row],[Entradas]]</f>
        <v>71.066666666666663</v>
      </c>
      <c r="AB346" s="12">
        <f>STOCK[[#This Row],[Stock Actual]]*STOCK[[#This Row],[Costo total]]</f>
        <v>0</v>
      </c>
    </row>
    <row r="347" spans="1:29" s="7" customFormat="1" ht="50" customHeight="1" x14ac:dyDescent="0.15">
      <c r="A347" s="7" t="s">
        <v>217</v>
      </c>
      <c r="B347" s="70"/>
      <c r="C347" s="7" t="s">
        <v>4</v>
      </c>
      <c r="D347" s="7" t="s">
        <v>26</v>
      </c>
      <c r="E347" s="7" t="s">
        <v>265</v>
      </c>
      <c r="F347" s="7" t="s">
        <v>241</v>
      </c>
      <c r="G347" s="7" t="s">
        <v>214</v>
      </c>
      <c r="H347" s="7">
        <f>STOCK[[#This Row],[Precio Final]]</f>
        <v>19</v>
      </c>
      <c r="I347" s="7">
        <f>STOCK[[#This Row],[Precio Venta Ideal (x1.5)]]</f>
        <v>20.766666666666666</v>
      </c>
      <c r="J347" s="8">
        <v>1</v>
      </c>
      <c r="K347" s="8">
        <f>SUMIFS(VENTAS[Cantidad],VENTAS[Código del producto Vendido],STOCK[[#This Row],[Code]])</f>
        <v>1</v>
      </c>
      <c r="L347" s="8">
        <f>STOCK[[#This Row],[Entradas]]-STOCK[[#This Row],[Salidas]]</f>
        <v>0</v>
      </c>
      <c r="M347" s="7">
        <f>STOCK[[#This Row],[Precio Final]]*10%</f>
        <v>1.9000000000000001</v>
      </c>
      <c r="N347" s="7">
        <v>170</v>
      </c>
      <c r="O347" s="7">
        <v>18</v>
      </c>
      <c r="P347" s="7">
        <v>9.4444444444444446</v>
      </c>
      <c r="Q347" s="8">
        <v>250</v>
      </c>
      <c r="R347" s="7">
        <v>10</v>
      </c>
      <c r="S347" s="7">
        <f>STOCK[[#This Row],[Peso (g)]]*STOCK[[#This Row],[Precio Envío Kilogramo (USD)]]/1000</f>
        <v>2.5</v>
      </c>
      <c r="T347" s="12">
        <f>STOCK[[#This Row],[Costo Unitario (USD)]]+STOCK[[#This Row],[Costo Envío (USD)]]+STOCK[[#This Row],[Comisión 10%]]</f>
        <v>13.844444444444445</v>
      </c>
      <c r="U347" s="7">
        <f>STOCK[[#This Row],[Costo total]]*1.5</f>
        <v>20.766666666666666</v>
      </c>
      <c r="V347" s="7">
        <v>19</v>
      </c>
      <c r="W347" s="7">
        <f>STOCK[[#This Row],[Precio Final]]-STOCK[[#This Row],[Costo total]]</f>
        <v>5.155555555555555</v>
      </c>
      <c r="X347" s="7">
        <f>STOCK[[#This Row],[Ganancia Unitaria]]*STOCK[[#This Row],[Salidas]]</f>
        <v>5.155555555555555</v>
      </c>
      <c r="AA347" s="7">
        <f>STOCK[[#This Row],[Costo total]]*STOCK[[#This Row],[Entradas]]</f>
        <v>13.844444444444445</v>
      </c>
      <c r="AB347" s="7">
        <f>STOCK[[#This Row],[Stock Actual]]*STOCK[[#This Row],[Costo total]]</f>
        <v>0</v>
      </c>
    </row>
    <row r="348" spans="1:29" s="12" customFormat="1" ht="50" customHeight="1" x14ac:dyDescent="0.15">
      <c r="A348" s="12" t="s">
        <v>782</v>
      </c>
      <c r="B348" s="70"/>
      <c r="C348" s="12" t="s">
        <v>4</v>
      </c>
      <c r="D348" s="12" t="s">
        <v>26</v>
      </c>
      <c r="E348" s="12" t="s">
        <v>504</v>
      </c>
      <c r="F348" s="12" t="s">
        <v>2075</v>
      </c>
      <c r="G348" s="12" t="s">
        <v>214</v>
      </c>
      <c r="H348" s="12">
        <f>STOCK[[#This Row],[Precio Final]]</f>
        <v>20</v>
      </c>
      <c r="I348" s="12">
        <f>STOCK[[#This Row],[Precio Venta Ideal (x1.5)]]</f>
        <v>20.916666666666668</v>
      </c>
      <c r="J348" s="87">
        <v>2</v>
      </c>
      <c r="K348" s="87">
        <f>SUMIFS(VENTAS[Cantidad],VENTAS[Código del producto Vendido],STOCK[[#This Row],[Code]])</f>
        <v>2</v>
      </c>
      <c r="L348" s="87">
        <f>STOCK[[#This Row],[Entradas]]-STOCK[[#This Row],[Salidas]]</f>
        <v>0</v>
      </c>
      <c r="M348" s="12">
        <f>STOCK[[#This Row],[Precio Final]]*10%</f>
        <v>2</v>
      </c>
      <c r="N348" s="12">
        <v>170</v>
      </c>
      <c r="O348" s="12">
        <v>18</v>
      </c>
      <c r="P348" s="12">
        <v>9.4444444444444446</v>
      </c>
      <c r="Q348" s="87">
        <v>250</v>
      </c>
      <c r="R348" s="12">
        <v>10</v>
      </c>
      <c r="S348" s="12">
        <f>STOCK[[#This Row],[Peso (g)]]*STOCK[[#This Row],[Precio Envío Kilogramo (USD)]]/1000</f>
        <v>2.5</v>
      </c>
      <c r="T348" s="12">
        <f>STOCK[[#This Row],[Costo Unitario (USD)]]+STOCK[[#This Row],[Costo Envío (USD)]]+STOCK[[#This Row],[Comisión 10%]]</f>
        <v>13.944444444444445</v>
      </c>
      <c r="U348" s="12">
        <f>STOCK[[#This Row],[Costo total]]*1.5</f>
        <v>20.916666666666668</v>
      </c>
      <c r="V348" s="12">
        <v>20</v>
      </c>
      <c r="W348" s="12">
        <f>STOCK[[#This Row],[Precio Final]]-STOCK[[#This Row],[Costo total]]</f>
        <v>6.0555555555555554</v>
      </c>
      <c r="X348" s="12">
        <f>STOCK[[#This Row],[Ganancia Unitaria]]*STOCK[[#This Row],[Salidas]]</f>
        <v>12.111111111111111</v>
      </c>
      <c r="AA348" s="12">
        <f>STOCK[[#This Row],[Costo total]]*STOCK[[#This Row],[Entradas]]</f>
        <v>27.888888888888889</v>
      </c>
      <c r="AB348" s="12">
        <f>STOCK[[#This Row],[Stock Actual]]*STOCK[[#This Row],[Costo total]]</f>
        <v>0</v>
      </c>
    </row>
    <row r="349" spans="1:29" s="7" customFormat="1" ht="50" customHeight="1" x14ac:dyDescent="0.15">
      <c r="A349" s="7" t="s">
        <v>783</v>
      </c>
      <c r="B349" s="70"/>
      <c r="C349" s="7" t="s">
        <v>4</v>
      </c>
      <c r="D349" s="7" t="s">
        <v>26</v>
      </c>
      <c r="E349" s="7" t="s">
        <v>1613</v>
      </c>
      <c r="F349" s="7" t="s">
        <v>241</v>
      </c>
      <c r="G349" s="7" t="s">
        <v>214</v>
      </c>
      <c r="H349" s="7">
        <f>STOCK[[#This Row],[Precio Final]]</f>
        <v>20</v>
      </c>
      <c r="I349" s="7">
        <f>STOCK[[#This Row],[Precio Venta Ideal (x1.5)]]</f>
        <v>20.916666666666668</v>
      </c>
      <c r="J349" s="8">
        <v>3</v>
      </c>
      <c r="K349" s="8">
        <f>SUMIFS(VENTAS[Cantidad],VENTAS[Código del producto Vendido],STOCK[[#This Row],[Code]])</f>
        <v>2</v>
      </c>
      <c r="L349" s="8">
        <f>STOCK[[#This Row],[Entradas]]-STOCK[[#This Row],[Salidas]]</f>
        <v>1</v>
      </c>
      <c r="M349" s="7">
        <f>STOCK[[#This Row],[Precio Final]]*10%</f>
        <v>2</v>
      </c>
      <c r="N349" s="7">
        <v>170</v>
      </c>
      <c r="O349" s="7">
        <v>18</v>
      </c>
      <c r="P349" s="7">
        <v>9.4444444444444446</v>
      </c>
      <c r="Q349" s="8">
        <v>250</v>
      </c>
      <c r="R349" s="7">
        <v>10</v>
      </c>
      <c r="S349" s="7">
        <f>STOCK[[#This Row],[Peso (g)]]*STOCK[[#This Row],[Precio Envío Kilogramo (USD)]]/1000</f>
        <v>2.5</v>
      </c>
      <c r="T349" s="12">
        <f>STOCK[[#This Row],[Costo Unitario (USD)]]+STOCK[[#This Row],[Costo Envío (USD)]]+STOCK[[#This Row],[Comisión 10%]]</f>
        <v>13.944444444444445</v>
      </c>
      <c r="U349" s="7">
        <f>STOCK[[#This Row],[Costo total]]*1.5</f>
        <v>20.916666666666668</v>
      </c>
      <c r="V349" s="7">
        <v>20</v>
      </c>
      <c r="W349" s="7">
        <f>STOCK[[#This Row],[Precio Final]]-STOCK[[#This Row],[Costo total]]</f>
        <v>6.0555555555555554</v>
      </c>
      <c r="X349" s="7">
        <f>STOCK[[#This Row],[Ganancia Unitaria]]*STOCK[[#This Row],[Salidas]]</f>
        <v>12.111111111111111</v>
      </c>
      <c r="AA349" s="7">
        <f>STOCK[[#This Row],[Costo total]]*STOCK[[#This Row],[Entradas]]</f>
        <v>41.833333333333336</v>
      </c>
      <c r="AB349" s="7">
        <f>STOCK[[#This Row],[Stock Actual]]*STOCK[[#This Row],[Costo total]]</f>
        <v>13.944444444444445</v>
      </c>
    </row>
    <row r="350" spans="1:29" s="12" customFormat="1" ht="50" customHeight="1" x14ac:dyDescent="0.15">
      <c r="A350" s="12" t="s">
        <v>784</v>
      </c>
      <c r="B350" s="70"/>
      <c r="C350" s="12" t="s">
        <v>4</v>
      </c>
      <c r="D350" s="12" t="s">
        <v>26</v>
      </c>
      <c r="E350" s="12" t="s">
        <v>1613</v>
      </c>
      <c r="F350" s="12" t="s">
        <v>243</v>
      </c>
      <c r="G350" s="12" t="s">
        <v>214</v>
      </c>
      <c r="H350" s="12">
        <f>STOCK[[#This Row],[Precio Final]]</f>
        <v>20</v>
      </c>
      <c r="I350" s="12">
        <f>STOCK[[#This Row],[Precio Venta Ideal (x1.5)]]</f>
        <v>20.916666666666668</v>
      </c>
      <c r="J350" s="87">
        <v>3</v>
      </c>
      <c r="K350" s="87">
        <f>SUMIFS(VENTAS[Cantidad],VENTAS[Código del producto Vendido],STOCK[[#This Row],[Code]])</f>
        <v>1</v>
      </c>
      <c r="L350" s="87">
        <f>STOCK[[#This Row],[Entradas]]-STOCK[[#This Row],[Salidas]]</f>
        <v>2</v>
      </c>
      <c r="M350" s="12">
        <f>STOCK[[#This Row],[Precio Final]]*10%</f>
        <v>2</v>
      </c>
      <c r="N350" s="12">
        <v>170</v>
      </c>
      <c r="O350" s="12">
        <v>18</v>
      </c>
      <c r="P350" s="12">
        <v>9.4444444444444446</v>
      </c>
      <c r="Q350" s="87">
        <v>250</v>
      </c>
      <c r="R350" s="12">
        <v>10</v>
      </c>
      <c r="S350" s="12">
        <f>STOCK[[#This Row],[Peso (g)]]*STOCK[[#This Row],[Precio Envío Kilogramo (USD)]]/1000</f>
        <v>2.5</v>
      </c>
      <c r="T350" s="12">
        <f>STOCK[[#This Row],[Costo Unitario (USD)]]+STOCK[[#This Row],[Costo Envío (USD)]]+STOCK[[#This Row],[Comisión 10%]]</f>
        <v>13.944444444444445</v>
      </c>
      <c r="U350" s="12">
        <f>STOCK[[#This Row],[Costo total]]*1.5</f>
        <v>20.916666666666668</v>
      </c>
      <c r="V350" s="12">
        <v>20</v>
      </c>
      <c r="W350" s="12">
        <f>STOCK[[#This Row],[Precio Final]]-STOCK[[#This Row],[Costo total]]</f>
        <v>6.0555555555555554</v>
      </c>
      <c r="X350" s="12">
        <f>STOCK[[#This Row],[Ganancia Unitaria]]*STOCK[[#This Row],[Salidas]]</f>
        <v>6.0555555555555554</v>
      </c>
      <c r="AA350" s="12">
        <f>STOCK[[#This Row],[Costo total]]*STOCK[[#This Row],[Entradas]]</f>
        <v>41.833333333333336</v>
      </c>
      <c r="AB350" s="12">
        <f>STOCK[[#This Row],[Stock Actual]]*STOCK[[#This Row],[Costo total]]</f>
        <v>27.888888888888889</v>
      </c>
      <c r="AC350" s="12">
        <v>18</v>
      </c>
    </row>
    <row r="351" spans="1:29" s="7" customFormat="1" ht="50" customHeight="1" x14ac:dyDescent="0.15">
      <c r="A351" s="7" t="s">
        <v>785</v>
      </c>
      <c r="B351" s="70"/>
      <c r="C351" s="7" t="s">
        <v>4</v>
      </c>
      <c r="D351" s="7" t="s">
        <v>134</v>
      </c>
      <c r="E351" s="7" t="s">
        <v>256</v>
      </c>
      <c r="F351" s="7" t="s">
        <v>255</v>
      </c>
      <c r="G351" s="7" t="s">
        <v>214</v>
      </c>
      <c r="H351" s="7">
        <f>STOCK[[#This Row],[Precio Final]]</f>
        <v>15</v>
      </c>
      <c r="I351" s="7">
        <f>STOCK[[#This Row],[Precio Venta Ideal (x1.5)]]</f>
        <v>18.950000000000003</v>
      </c>
      <c r="J351" s="8">
        <v>1</v>
      </c>
      <c r="K351" s="8">
        <f>SUMIFS(VENTAS[Cantidad],VENTAS[Código del producto Vendido],STOCK[[#This Row],[Code]])</f>
        <v>1</v>
      </c>
      <c r="L351" s="8">
        <f>STOCK[[#This Row],[Entradas]]-STOCK[[#This Row],[Salidas]]</f>
        <v>0</v>
      </c>
      <c r="M351" s="7">
        <f>STOCK[[#This Row],[Precio Final]]*10%</f>
        <v>1.5</v>
      </c>
      <c r="N351" s="7">
        <v>195</v>
      </c>
      <c r="O351" s="7">
        <v>18</v>
      </c>
      <c r="P351" s="7">
        <v>10.833333333333334</v>
      </c>
      <c r="Q351" s="8">
        <v>30</v>
      </c>
      <c r="R351" s="7">
        <v>10</v>
      </c>
      <c r="S351" s="7">
        <f>STOCK[[#This Row],[Peso (g)]]*STOCK[[#This Row],[Precio Envío Kilogramo (USD)]]/1000</f>
        <v>0.3</v>
      </c>
      <c r="T351" s="12">
        <f>STOCK[[#This Row],[Costo Unitario (USD)]]+STOCK[[#This Row],[Costo Envío (USD)]]+STOCK[[#This Row],[Comisión 10%]]</f>
        <v>12.633333333333335</v>
      </c>
      <c r="U351" s="7">
        <f>STOCK[[#This Row],[Costo total]]*1.5</f>
        <v>18.950000000000003</v>
      </c>
      <c r="V351" s="7">
        <v>15</v>
      </c>
      <c r="W351" s="7">
        <f>STOCK[[#This Row],[Precio Final]]-STOCK[[#This Row],[Costo total]]</f>
        <v>2.3666666666666654</v>
      </c>
      <c r="X351" s="7">
        <f>STOCK[[#This Row],[Ganancia Unitaria]]*STOCK[[#This Row],[Salidas]]</f>
        <v>2.3666666666666654</v>
      </c>
      <c r="AA351" s="7">
        <f>STOCK[[#This Row],[Costo total]]*STOCK[[#This Row],[Entradas]]</f>
        <v>12.633333333333335</v>
      </c>
      <c r="AB351" s="7">
        <f>STOCK[[#This Row],[Stock Actual]]*STOCK[[#This Row],[Costo total]]</f>
        <v>0</v>
      </c>
    </row>
    <row r="352" spans="1:29" s="12" customFormat="1" ht="50" customHeight="1" x14ac:dyDescent="0.15">
      <c r="A352" s="12" t="s">
        <v>786</v>
      </c>
      <c r="B352" s="70"/>
      <c r="C352" s="12" t="s">
        <v>4</v>
      </c>
      <c r="D352" s="12" t="s">
        <v>134</v>
      </c>
      <c r="E352" s="12" t="s">
        <v>256</v>
      </c>
      <c r="F352" s="12" t="s">
        <v>255</v>
      </c>
      <c r="G352" s="12" t="s">
        <v>214</v>
      </c>
      <c r="H352" s="12">
        <f>STOCK[[#This Row],[Precio Final]]</f>
        <v>12</v>
      </c>
      <c r="I352" s="12">
        <f>STOCK[[#This Row],[Precio Venta Ideal (x1.5)]]</f>
        <v>18.500000000000004</v>
      </c>
      <c r="J352" s="87">
        <v>1</v>
      </c>
      <c r="K352" s="87">
        <f>SUMIFS(VENTAS[Cantidad],VENTAS[Código del producto Vendido],STOCK[[#This Row],[Code]])</f>
        <v>1</v>
      </c>
      <c r="L352" s="87">
        <f>STOCK[[#This Row],[Entradas]]-STOCK[[#This Row],[Salidas]]</f>
        <v>0</v>
      </c>
      <c r="M352" s="12">
        <f>STOCK[[#This Row],[Precio Final]]*10%</f>
        <v>1.2000000000000002</v>
      </c>
      <c r="N352" s="12">
        <v>195</v>
      </c>
      <c r="O352" s="12">
        <v>18</v>
      </c>
      <c r="P352" s="12">
        <v>10.833333333333334</v>
      </c>
      <c r="Q352" s="87">
        <v>30</v>
      </c>
      <c r="R352" s="12">
        <v>10</v>
      </c>
      <c r="S352" s="12">
        <f>STOCK[[#This Row],[Peso (g)]]*STOCK[[#This Row],[Precio Envío Kilogramo (USD)]]/1000</f>
        <v>0.3</v>
      </c>
      <c r="T352" s="12">
        <f>STOCK[[#This Row],[Costo Unitario (USD)]]+STOCK[[#This Row],[Costo Envío (USD)]]+STOCK[[#This Row],[Comisión 10%]]</f>
        <v>12.333333333333336</v>
      </c>
      <c r="U352" s="12">
        <f>STOCK[[#This Row],[Costo total]]*1.5</f>
        <v>18.500000000000004</v>
      </c>
      <c r="V352" s="12">
        <v>12</v>
      </c>
      <c r="W352" s="12">
        <f>STOCK[[#This Row],[Precio Final]]-STOCK[[#This Row],[Costo total]]</f>
        <v>-0.3333333333333357</v>
      </c>
      <c r="X352" s="12">
        <f>STOCK[[#This Row],[Ganancia Unitaria]]*STOCK[[#This Row],[Salidas]]</f>
        <v>-0.3333333333333357</v>
      </c>
      <c r="AA352" s="12">
        <f>STOCK[[#This Row],[Costo total]]*STOCK[[#This Row],[Entradas]]</f>
        <v>12.333333333333336</v>
      </c>
      <c r="AB352" s="12">
        <f>STOCK[[#This Row],[Stock Actual]]*STOCK[[#This Row],[Costo total]]</f>
        <v>0</v>
      </c>
    </row>
    <row r="353" spans="1:29" s="7" customFormat="1" ht="50" customHeight="1" x14ac:dyDescent="0.15">
      <c r="A353" s="7" t="s">
        <v>787</v>
      </c>
      <c r="B353" s="70"/>
      <c r="C353" s="7" t="s">
        <v>4</v>
      </c>
      <c r="D353" s="7" t="s">
        <v>1703</v>
      </c>
      <c r="E353" s="7" t="s">
        <v>1755</v>
      </c>
      <c r="F353" s="7" t="s">
        <v>241</v>
      </c>
      <c r="G353" s="7" t="s">
        <v>214</v>
      </c>
      <c r="H353" s="7">
        <f>STOCK[[#This Row],[Precio Final]]</f>
        <v>30</v>
      </c>
      <c r="I353" s="7">
        <f>STOCK[[#This Row],[Precio Venta Ideal (x1.5)]]</f>
        <v>38.5</v>
      </c>
      <c r="J353" s="8">
        <v>0</v>
      </c>
      <c r="K353" s="8">
        <f>SUMIFS(VENTAS[Cantidad],VENTAS[Código del producto Vendido],STOCK[[#This Row],[Code]])</f>
        <v>0</v>
      </c>
      <c r="L353" s="8">
        <f>STOCK[[#This Row],[Entradas]]-STOCK[[#This Row],[Salidas]]</f>
        <v>0</v>
      </c>
      <c r="M353" s="7">
        <f>STOCK[[#This Row],[Precio Final]]*10%</f>
        <v>3</v>
      </c>
      <c r="N353" s="7">
        <v>345</v>
      </c>
      <c r="O353" s="7">
        <v>18</v>
      </c>
      <c r="P353" s="7">
        <v>19.166666666666668</v>
      </c>
      <c r="Q353" s="8">
        <v>350</v>
      </c>
      <c r="R353" s="7">
        <v>10</v>
      </c>
      <c r="S353" s="7">
        <f>STOCK[[#This Row],[Peso (g)]]*STOCK[[#This Row],[Precio Envío Kilogramo (USD)]]/1000</f>
        <v>3.5</v>
      </c>
      <c r="T353" s="12">
        <f>STOCK[[#This Row],[Costo Unitario (USD)]]+STOCK[[#This Row],[Costo Envío (USD)]]+STOCK[[#This Row],[Comisión 10%]]</f>
        <v>25.666666666666668</v>
      </c>
      <c r="U353" s="7">
        <f>STOCK[[#This Row],[Costo total]]*1.5</f>
        <v>38.5</v>
      </c>
      <c r="V353" s="7">
        <v>30</v>
      </c>
      <c r="W353" s="7">
        <f>STOCK[[#This Row],[Precio Final]]-STOCK[[#This Row],[Costo total]]</f>
        <v>4.3333333333333321</v>
      </c>
      <c r="X353" s="7">
        <f>STOCK[[#This Row],[Ganancia Unitaria]]*STOCK[[#This Row],[Salidas]]</f>
        <v>0</v>
      </c>
      <c r="AA353" s="7">
        <f>STOCK[[#This Row],[Costo total]]*STOCK[[#This Row],[Entradas]]</f>
        <v>0</v>
      </c>
      <c r="AB353" s="7">
        <f>STOCK[[#This Row],[Stock Actual]]*STOCK[[#This Row],[Costo total]]</f>
        <v>0</v>
      </c>
    </row>
    <row r="354" spans="1:29" s="12" customFormat="1" ht="50" customHeight="1" x14ac:dyDescent="0.15">
      <c r="A354" s="12" t="s">
        <v>788</v>
      </c>
      <c r="B354" s="70"/>
      <c r="C354" s="12" t="s">
        <v>4</v>
      </c>
      <c r="D354" s="12" t="s">
        <v>1703</v>
      </c>
      <c r="E354" s="12" t="s">
        <v>1614</v>
      </c>
      <c r="F354" s="12" t="s">
        <v>2125</v>
      </c>
      <c r="G354" s="12" t="s">
        <v>214</v>
      </c>
      <c r="H354" s="12">
        <f>STOCK[[#This Row],[Precio Final]]</f>
        <v>35</v>
      </c>
      <c r="I354" s="12">
        <f>STOCK[[#This Row],[Precio Venta Ideal (x1.5)]]</f>
        <v>47.833333333333336</v>
      </c>
      <c r="J354" s="87">
        <v>1</v>
      </c>
      <c r="K354" s="87">
        <f>SUMIFS(VENTAS[Cantidad],VENTAS[Código del producto Vendido],STOCK[[#This Row],[Code]])</f>
        <v>1</v>
      </c>
      <c r="L354" s="87">
        <f>STOCK[[#This Row],[Entradas]]-STOCK[[#This Row],[Salidas]]</f>
        <v>0</v>
      </c>
      <c r="M354" s="12">
        <f>STOCK[[#This Row],[Precio Final]]*10%</f>
        <v>3.5</v>
      </c>
      <c r="N354" s="12">
        <v>430</v>
      </c>
      <c r="O354" s="12">
        <v>18</v>
      </c>
      <c r="P354" s="12">
        <v>23.888888888888889</v>
      </c>
      <c r="Q354" s="87">
        <v>450</v>
      </c>
      <c r="R354" s="12">
        <v>10</v>
      </c>
      <c r="S354" s="12">
        <f>STOCK[[#This Row],[Peso (g)]]*STOCK[[#This Row],[Precio Envío Kilogramo (USD)]]/1000</f>
        <v>4.5</v>
      </c>
      <c r="T354" s="12">
        <f>STOCK[[#This Row],[Costo Unitario (USD)]]+STOCK[[#This Row],[Costo Envío (USD)]]+STOCK[[#This Row],[Comisión 10%]]</f>
        <v>31.888888888888889</v>
      </c>
      <c r="U354" s="12">
        <f>STOCK[[#This Row],[Costo total]]*1.5</f>
        <v>47.833333333333336</v>
      </c>
      <c r="V354" s="12">
        <v>35</v>
      </c>
      <c r="W354" s="12">
        <f>STOCK[[#This Row],[Precio Final]]-STOCK[[#This Row],[Costo total]]</f>
        <v>3.1111111111111107</v>
      </c>
      <c r="X354" s="12">
        <f>STOCK[[#This Row],[Ganancia Unitaria]]*STOCK[[#This Row],[Salidas]]</f>
        <v>3.1111111111111107</v>
      </c>
      <c r="AA354" s="12">
        <f>STOCK[[#This Row],[Costo total]]*STOCK[[#This Row],[Entradas]]</f>
        <v>31.888888888888889</v>
      </c>
      <c r="AB354" s="12">
        <f>STOCK[[#This Row],[Stock Actual]]*STOCK[[#This Row],[Costo total]]</f>
        <v>0</v>
      </c>
    </row>
    <row r="355" spans="1:29" s="7" customFormat="1" ht="50" customHeight="1" x14ac:dyDescent="0.15">
      <c r="A355" s="7" t="s">
        <v>789</v>
      </c>
      <c r="B355" s="70"/>
      <c r="C355" s="7" t="s">
        <v>4</v>
      </c>
      <c r="D355" s="7" t="s">
        <v>1703</v>
      </c>
      <c r="E355" s="7" t="s">
        <v>1615</v>
      </c>
      <c r="F355" s="7" t="s">
        <v>254</v>
      </c>
      <c r="G355" s="7" t="s">
        <v>214</v>
      </c>
      <c r="H355" s="7">
        <f>STOCK[[#This Row],[Precio Final]]</f>
        <v>35</v>
      </c>
      <c r="I355" s="7">
        <f>STOCK[[#This Row],[Precio Venta Ideal (x1.5)]]</f>
        <v>46.866666666666667</v>
      </c>
      <c r="J355" s="8">
        <v>1</v>
      </c>
      <c r="K355" s="8">
        <f>SUMIFS(VENTAS[Cantidad],VENTAS[Código del producto Vendido],STOCK[[#This Row],[Code]])</f>
        <v>0</v>
      </c>
      <c r="L355" s="8">
        <f>STOCK[[#This Row],[Entradas]]-STOCK[[#This Row],[Salidas]]</f>
        <v>1</v>
      </c>
      <c r="M355" s="7">
        <f>STOCK[[#This Row],[Precio Final]]*10%</f>
        <v>3.5</v>
      </c>
      <c r="N355" s="7">
        <v>395</v>
      </c>
      <c r="O355" s="7">
        <v>18</v>
      </c>
      <c r="P355" s="7">
        <v>21.944444444444443</v>
      </c>
      <c r="Q355" s="8">
        <v>580</v>
      </c>
      <c r="R355" s="7">
        <v>10</v>
      </c>
      <c r="S355" s="7">
        <f>STOCK[[#This Row],[Peso (g)]]*STOCK[[#This Row],[Precio Envío Kilogramo (USD)]]/1000</f>
        <v>5.8</v>
      </c>
      <c r="T355" s="12">
        <f>STOCK[[#This Row],[Costo Unitario (USD)]]+STOCK[[#This Row],[Costo Envío (USD)]]+STOCK[[#This Row],[Comisión 10%]]</f>
        <v>31.244444444444444</v>
      </c>
      <c r="U355" s="7">
        <f>STOCK[[#This Row],[Costo total]]*1.5</f>
        <v>46.866666666666667</v>
      </c>
      <c r="V355" s="7">
        <v>35</v>
      </c>
      <c r="W355" s="7">
        <f>STOCK[[#This Row],[Precio Final]]-STOCK[[#This Row],[Costo total]]</f>
        <v>3.7555555555555564</v>
      </c>
      <c r="X355" s="7">
        <f>STOCK[[#This Row],[Ganancia Unitaria]]*STOCK[[#This Row],[Salidas]]</f>
        <v>0</v>
      </c>
      <c r="AA355" s="7">
        <f>STOCK[[#This Row],[Costo total]]*STOCK[[#This Row],[Entradas]]</f>
        <v>31.244444444444444</v>
      </c>
      <c r="AB355" s="7">
        <f>STOCK[[#This Row],[Stock Actual]]*STOCK[[#This Row],[Costo total]]</f>
        <v>31.244444444444444</v>
      </c>
    </row>
    <row r="356" spans="1:29" s="12" customFormat="1" ht="50" customHeight="1" x14ac:dyDescent="0.15">
      <c r="A356" s="12" t="s">
        <v>790</v>
      </c>
      <c r="B356" s="70"/>
      <c r="C356" s="12" t="s">
        <v>4</v>
      </c>
      <c r="D356" s="12" t="s">
        <v>101</v>
      </c>
      <c r="E356" s="12" t="s">
        <v>1616</v>
      </c>
      <c r="F356" s="12" t="s">
        <v>3034</v>
      </c>
      <c r="G356" s="12" t="s">
        <v>214</v>
      </c>
      <c r="H356" s="12">
        <f>STOCK[[#This Row],[Precio Final]]</f>
        <v>35</v>
      </c>
      <c r="I356" s="12">
        <f>STOCK[[#This Row],[Precio Venta Ideal (x1.5)]]</f>
        <v>45.75</v>
      </c>
      <c r="J356" s="87">
        <v>3</v>
      </c>
      <c r="K356" s="87">
        <f>SUMIFS(VENTAS[Cantidad],VENTAS[Código del producto Vendido],STOCK[[#This Row],[Code]])</f>
        <v>3</v>
      </c>
      <c r="L356" s="87">
        <f>STOCK[[#This Row],[Entradas]]-STOCK[[#This Row],[Salidas]]</f>
        <v>0</v>
      </c>
      <c r="M356" s="12">
        <f>STOCK[[#This Row],[Precio Final]]*10%</f>
        <v>3.5</v>
      </c>
      <c r="N356" s="12">
        <v>360</v>
      </c>
      <c r="O356" s="12">
        <v>18</v>
      </c>
      <c r="P356" s="12">
        <v>20</v>
      </c>
      <c r="Q356" s="87">
        <v>700</v>
      </c>
      <c r="R356" s="12">
        <v>10</v>
      </c>
      <c r="S356" s="12">
        <f>STOCK[[#This Row],[Peso (g)]]*STOCK[[#This Row],[Precio Envío Kilogramo (USD)]]/1000</f>
        <v>7</v>
      </c>
      <c r="T356" s="12">
        <f>STOCK[[#This Row],[Costo Unitario (USD)]]+STOCK[[#This Row],[Costo Envío (USD)]]+STOCK[[#This Row],[Comisión 10%]]</f>
        <v>30.5</v>
      </c>
      <c r="U356" s="12">
        <f>STOCK[[#This Row],[Costo total]]*1.5</f>
        <v>45.75</v>
      </c>
      <c r="V356" s="12">
        <v>35</v>
      </c>
      <c r="W356" s="12">
        <f>STOCK[[#This Row],[Precio Final]]-STOCK[[#This Row],[Costo total]]</f>
        <v>4.5</v>
      </c>
      <c r="X356" s="12">
        <f>STOCK[[#This Row],[Ganancia Unitaria]]*STOCK[[#This Row],[Salidas]]</f>
        <v>13.5</v>
      </c>
      <c r="AA356" s="12">
        <f>STOCK[[#This Row],[Costo total]]*STOCK[[#This Row],[Entradas]]</f>
        <v>91.5</v>
      </c>
      <c r="AB356" s="12">
        <f>STOCK[[#This Row],[Stock Actual]]*STOCK[[#This Row],[Costo total]]</f>
        <v>0</v>
      </c>
    </row>
    <row r="357" spans="1:29" s="7" customFormat="1" ht="50" customHeight="1" x14ac:dyDescent="0.15">
      <c r="A357" s="7" t="s">
        <v>792</v>
      </c>
      <c r="B357" s="70"/>
      <c r="C357" s="7" t="s">
        <v>4</v>
      </c>
      <c r="D357" s="7" t="s">
        <v>101</v>
      </c>
      <c r="E357" s="7" t="s">
        <v>505</v>
      </c>
      <c r="F357" s="7" t="s">
        <v>252</v>
      </c>
      <c r="G357" s="7" t="s">
        <v>214</v>
      </c>
      <c r="H357" s="7">
        <f>STOCK[[#This Row],[Precio Final]]</f>
        <v>35</v>
      </c>
      <c r="I357" s="7">
        <f>STOCK[[#This Row],[Precio Venta Ideal (x1.5)]]</f>
        <v>43.833333333333329</v>
      </c>
      <c r="J357" s="8">
        <v>2</v>
      </c>
      <c r="K357" s="8">
        <f>SUMIFS(VENTAS[Cantidad],VENTAS[Código del producto Vendido],STOCK[[#This Row],[Code]])</f>
        <v>2</v>
      </c>
      <c r="L357" s="8">
        <f>STOCK[[#This Row],[Entradas]]-STOCK[[#This Row],[Salidas]]</f>
        <v>0</v>
      </c>
      <c r="M357" s="7">
        <f>STOCK[[#This Row],[Precio Final]]*10%</f>
        <v>3.5</v>
      </c>
      <c r="N357" s="7">
        <v>400</v>
      </c>
      <c r="O357" s="7">
        <v>18</v>
      </c>
      <c r="P357" s="7">
        <v>22.222222222222221</v>
      </c>
      <c r="Q357" s="8">
        <v>350</v>
      </c>
      <c r="R357" s="7">
        <v>10</v>
      </c>
      <c r="S357" s="7">
        <f>STOCK[[#This Row],[Peso (g)]]*STOCK[[#This Row],[Precio Envío Kilogramo (USD)]]/1000</f>
        <v>3.5</v>
      </c>
      <c r="T357" s="12">
        <f>STOCK[[#This Row],[Costo Unitario (USD)]]+STOCK[[#This Row],[Costo Envío (USD)]]+STOCK[[#This Row],[Comisión 10%]]</f>
        <v>29.222222222222221</v>
      </c>
      <c r="U357" s="7">
        <f>STOCK[[#This Row],[Costo total]]*1.5</f>
        <v>43.833333333333329</v>
      </c>
      <c r="V357" s="7">
        <v>35</v>
      </c>
      <c r="W357" s="7">
        <f>STOCK[[#This Row],[Precio Final]]-STOCK[[#This Row],[Costo total]]</f>
        <v>5.7777777777777786</v>
      </c>
      <c r="X357" s="7">
        <f>STOCK[[#This Row],[Ganancia Unitaria]]*STOCK[[#This Row],[Salidas]]</f>
        <v>11.555555555555557</v>
      </c>
      <c r="AA357" s="7">
        <f>STOCK[[#This Row],[Costo total]]*STOCK[[#This Row],[Entradas]]</f>
        <v>58.444444444444443</v>
      </c>
      <c r="AB357" s="7">
        <f>STOCK[[#This Row],[Stock Actual]]*STOCK[[#This Row],[Costo total]]</f>
        <v>0</v>
      </c>
    </row>
    <row r="358" spans="1:29" s="12" customFormat="1" ht="50" customHeight="1" x14ac:dyDescent="0.15">
      <c r="A358" s="12" t="s">
        <v>791</v>
      </c>
      <c r="B358" s="70"/>
      <c r="C358" s="12" t="s">
        <v>4</v>
      </c>
      <c r="D358" s="12" t="s">
        <v>101</v>
      </c>
      <c r="E358" s="12" t="s">
        <v>266</v>
      </c>
      <c r="F358" s="12" t="s">
        <v>251</v>
      </c>
      <c r="G358" s="12" t="s">
        <v>214</v>
      </c>
      <c r="H358" s="12">
        <f>STOCK[[#This Row],[Precio Final]]</f>
        <v>35</v>
      </c>
      <c r="I358" s="12">
        <f>STOCK[[#This Row],[Precio Venta Ideal (x1.5)]]</f>
        <v>45.75</v>
      </c>
      <c r="J358" s="87">
        <v>1</v>
      </c>
      <c r="K358" s="87">
        <f>SUMIFS(VENTAS[Cantidad],VENTAS[Código del producto Vendido],STOCK[[#This Row],[Code]])</f>
        <v>1</v>
      </c>
      <c r="L358" s="87">
        <f>STOCK[[#This Row],[Entradas]]-STOCK[[#This Row],[Salidas]]</f>
        <v>0</v>
      </c>
      <c r="M358" s="12">
        <f>STOCK[[#This Row],[Precio Final]]*10%</f>
        <v>3.5</v>
      </c>
      <c r="N358" s="12">
        <v>360</v>
      </c>
      <c r="O358" s="12">
        <v>18</v>
      </c>
      <c r="P358" s="12">
        <v>20</v>
      </c>
      <c r="Q358" s="87">
        <v>700</v>
      </c>
      <c r="R358" s="12">
        <v>10</v>
      </c>
      <c r="S358" s="12">
        <f>STOCK[[#This Row],[Peso (g)]]*STOCK[[#This Row],[Precio Envío Kilogramo (USD)]]/1000</f>
        <v>7</v>
      </c>
      <c r="T358" s="12">
        <f>STOCK[[#This Row],[Costo Unitario (USD)]]+STOCK[[#This Row],[Costo Envío (USD)]]+STOCK[[#This Row],[Comisión 10%]]</f>
        <v>30.5</v>
      </c>
      <c r="U358" s="12">
        <f>STOCK[[#This Row],[Costo total]]*1.5</f>
        <v>45.75</v>
      </c>
      <c r="V358" s="12">
        <v>35</v>
      </c>
      <c r="W358" s="12">
        <f>STOCK[[#This Row],[Precio Final]]-STOCK[[#This Row],[Costo total]]</f>
        <v>4.5</v>
      </c>
      <c r="X358" s="12">
        <f>STOCK[[#This Row],[Ganancia Unitaria]]*STOCK[[#This Row],[Salidas]]</f>
        <v>4.5</v>
      </c>
      <c r="AA358" s="12">
        <f>STOCK[[#This Row],[Costo total]]*STOCK[[#This Row],[Entradas]]</f>
        <v>30.5</v>
      </c>
      <c r="AB358" s="12">
        <f>STOCK[[#This Row],[Stock Actual]]*STOCK[[#This Row],[Costo total]]</f>
        <v>0</v>
      </c>
    </row>
    <row r="359" spans="1:29" s="7" customFormat="1" ht="50" customHeight="1" x14ac:dyDescent="0.15">
      <c r="A359" s="7" t="s">
        <v>793</v>
      </c>
      <c r="B359" s="70"/>
      <c r="C359" s="7" t="s">
        <v>4</v>
      </c>
      <c r="D359" s="7" t="s">
        <v>101</v>
      </c>
      <c r="E359" s="7" t="s">
        <v>266</v>
      </c>
      <c r="F359" s="7" t="s">
        <v>250</v>
      </c>
      <c r="G359" s="7" t="s">
        <v>214</v>
      </c>
      <c r="H359" s="7">
        <f>STOCK[[#This Row],[Precio Final]]</f>
        <v>35</v>
      </c>
      <c r="I359" s="7">
        <f>STOCK[[#This Row],[Precio Venta Ideal (x1.5)]]</f>
        <v>45.75</v>
      </c>
      <c r="J359" s="8">
        <v>1</v>
      </c>
      <c r="K359" s="8">
        <f>SUMIFS(VENTAS[Cantidad],VENTAS[Código del producto Vendido],STOCK[[#This Row],[Code]])</f>
        <v>1</v>
      </c>
      <c r="L359" s="8">
        <f>STOCK[[#This Row],[Entradas]]-STOCK[[#This Row],[Salidas]]</f>
        <v>0</v>
      </c>
      <c r="M359" s="7">
        <f>STOCK[[#This Row],[Precio Final]]*10%</f>
        <v>3.5</v>
      </c>
      <c r="N359" s="7">
        <v>360</v>
      </c>
      <c r="O359" s="7">
        <v>18</v>
      </c>
      <c r="P359" s="7">
        <v>20</v>
      </c>
      <c r="Q359" s="8">
        <v>700</v>
      </c>
      <c r="R359" s="7">
        <v>10</v>
      </c>
      <c r="S359" s="7">
        <f>STOCK[[#This Row],[Peso (g)]]*STOCK[[#This Row],[Precio Envío Kilogramo (USD)]]/1000</f>
        <v>7</v>
      </c>
      <c r="T359" s="12">
        <f>STOCK[[#This Row],[Costo Unitario (USD)]]+STOCK[[#This Row],[Costo Envío (USD)]]+STOCK[[#This Row],[Comisión 10%]]</f>
        <v>30.5</v>
      </c>
      <c r="U359" s="7">
        <f>STOCK[[#This Row],[Costo total]]*1.5</f>
        <v>45.75</v>
      </c>
      <c r="V359" s="7">
        <v>35</v>
      </c>
      <c r="W359" s="7">
        <f>STOCK[[#This Row],[Precio Final]]-STOCK[[#This Row],[Costo total]]</f>
        <v>4.5</v>
      </c>
      <c r="X359" s="7">
        <f>STOCK[[#This Row],[Ganancia Unitaria]]*STOCK[[#This Row],[Salidas]]</f>
        <v>4.5</v>
      </c>
      <c r="AA359" s="7">
        <f>STOCK[[#This Row],[Costo total]]*STOCK[[#This Row],[Entradas]]</f>
        <v>30.5</v>
      </c>
      <c r="AB359" s="7">
        <f>STOCK[[#This Row],[Stock Actual]]*STOCK[[#This Row],[Costo total]]</f>
        <v>0</v>
      </c>
    </row>
    <row r="360" spans="1:29" s="12" customFormat="1" ht="50" customHeight="1" x14ac:dyDescent="0.15">
      <c r="A360" s="12" t="s">
        <v>794</v>
      </c>
      <c r="B360" s="70"/>
      <c r="C360" s="12" t="s">
        <v>4</v>
      </c>
      <c r="D360" s="12" t="s">
        <v>101</v>
      </c>
      <c r="E360" s="12" t="s">
        <v>1617</v>
      </c>
      <c r="F360" s="12" t="s">
        <v>1516</v>
      </c>
      <c r="G360" s="12" t="s">
        <v>214</v>
      </c>
      <c r="H360" s="12">
        <f>STOCK[[#This Row],[Precio Final]]</f>
        <v>35</v>
      </c>
      <c r="I360" s="12">
        <f>STOCK[[#This Row],[Precio Venta Ideal (x1.5)]]</f>
        <v>33.333333333333329</v>
      </c>
      <c r="J360" s="87">
        <v>2</v>
      </c>
      <c r="K360" s="87">
        <f>SUMIFS(VENTAS[Cantidad],VENTAS[Código del producto Vendido],STOCK[[#This Row],[Code]])</f>
        <v>0</v>
      </c>
      <c r="L360" s="87">
        <f>STOCK[[#This Row],[Entradas]]-STOCK[[#This Row],[Salidas]]</f>
        <v>2</v>
      </c>
      <c r="M360" s="12">
        <f>STOCK[[#This Row],[Precio Final]]*10%</f>
        <v>3.5</v>
      </c>
      <c r="N360" s="12">
        <v>265</v>
      </c>
      <c r="O360" s="12">
        <v>18</v>
      </c>
      <c r="P360" s="12">
        <v>14.722222222222221</v>
      </c>
      <c r="Q360" s="87">
        <v>400</v>
      </c>
      <c r="R360" s="12">
        <v>10</v>
      </c>
      <c r="S360" s="12">
        <f>STOCK[[#This Row],[Peso (g)]]*STOCK[[#This Row],[Precio Envío Kilogramo (USD)]]/1000</f>
        <v>4</v>
      </c>
      <c r="T360" s="12">
        <f>STOCK[[#This Row],[Costo Unitario (USD)]]+STOCK[[#This Row],[Costo Envío (USD)]]+STOCK[[#This Row],[Comisión 10%]]</f>
        <v>22.222222222222221</v>
      </c>
      <c r="U360" s="12">
        <f>STOCK[[#This Row],[Costo total]]*1.5</f>
        <v>33.333333333333329</v>
      </c>
      <c r="V360" s="12">
        <v>35</v>
      </c>
      <c r="W360" s="12">
        <f>STOCK[[#This Row],[Precio Final]]-STOCK[[#This Row],[Costo total]]</f>
        <v>12.777777777777779</v>
      </c>
      <c r="X360" s="12">
        <f>STOCK[[#This Row],[Ganancia Unitaria]]*STOCK[[#This Row],[Salidas]]</f>
        <v>0</v>
      </c>
      <c r="AA360" s="12">
        <f>STOCK[[#This Row],[Costo total]]*STOCK[[#This Row],[Entradas]]</f>
        <v>44.444444444444443</v>
      </c>
      <c r="AB360" s="12">
        <f>STOCK[[#This Row],[Stock Actual]]*STOCK[[#This Row],[Costo total]]</f>
        <v>44.444444444444443</v>
      </c>
      <c r="AC360" s="12">
        <v>27</v>
      </c>
    </row>
    <row r="361" spans="1:29" s="7" customFormat="1" ht="50" customHeight="1" x14ac:dyDescent="0.15">
      <c r="A361" s="7" t="s">
        <v>795</v>
      </c>
      <c r="B361" s="70"/>
      <c r="C361" s="7" t="s">
        <v>4</v>
      </c>
      <c r="D361" s="12" t="s">
        <v>101</v>
      </c>
      <c r="E361" s="7" t="s">
        <v>1617</v>
      </c>
      <c r="F361" s="7" t="s">
        <v>550</v>
      </c>
      <c r="G361" s="7" t="s">
        <v>214</v>
      </c>
      <c r="H361" s="7">
        <f>STOCK[[#This Row],[Precio Final]]</f>
        <v>35</v>
      </c>
      <c r="I361" s="7">
        <f>STOCK[[#This Row],[Precio Venta Ideal (x1.5)]]</f>
        <v>33.333333333333329</v>
      </c>
      <c r="J361" s="8">
        <v>2</v>
      </c>
      <c r="K361" s="8">
        <f>SUMIFS(VENTAS[Cantidad],VENTAS[Código del producto Vendido],STOCK[[#This Row],[Code]])</f>
        <v>1</v>
      </c>
      <c r="L361" s="8">
        <f>STOCK[[#This Row],[Entradas]]-STOCK[[#This Row],[Salidas]]</f>
        <v>1</v>
      </c>
      <c r="M361" s="7">
        <f>STOCK[[#This Row],[Precio Final]]*10%</f>
        <v>3.5</v>
      </c>
      <c r="N361" s="7">
        <v>265</v>
      </c>
      <c r="O361" s="7">
        <v>18</v>
      </c>
      <c r="P361" s="7">
        <v>14.722222222222221</v>
      </c>
      <c r="Q361" s="8">
        <v>400</v>
      </c>
      <c r="R361" s="7">
        <v>10</v>
      </c>
      <c r="S361" s="7">
        <f>STOCK[[#This Row],[Peso (g)]]*STOCK[[#This Row],[Precio Envío Kilogramo (USD)]]/1000</f>
        <v>4</v>
      </c>
      <c r="T361" s="12">
        <f>STOCK[[#This Row],[Costo Unitario (USD)]]+STOCK[[#This Row],[Costo Envío (USD)]]+STOCK[[#This Row],[Comisión 10%]]</f>
        <v>22.222222222222221</v>
      </c>
      <c r="U361" s="7">
        <f>STOCK[[#This Row],[Costo total]]*1.5</f>
        <v>33.333333333333329</v>
      </c>
      <c r="V361" s="7">
        <v>35</v>
      </c>
      <c r="W361" s="7">
        <f>STOCK[[#This Row],[Precio Final]]-STOCK[[#This Row],[Costo total]]</f>
        <v>12.777777777777779</v>
      </c>
      <c r="X361" s="7">
        <f>STOCK[[#This Row],[Ganancia Unitaria]]*STOCK[[#This Row],[Salidas]]</f>
        <v>12.777777777777779</v>
      </c>
      <c r="AA361" s="7">
        <f>STOCK[[#This Row],[Costo total]]*STOCK[[#This Row],[Entradas]]</f>
        <v>44.444444444444443</v>
      </c>
      <c r="AB361" s="7">
        <f>STOCK[[#This Row],[Stock Actual]]*STOCK[[#This Row],[Costo total]]</f>
        <v>22.222222222222221</v>
      </c>
      <c r="AC361" s="7">
        <v>27</v>
      </c>
    </row>
    <row r="362" spans="1:29" s="12" customFormat="1" ht="50" customHeight="1" x14ac:dyDescent="0.15">
      <c r="A362" s="12" t="s">
        <v>796</v>
      </c>
      <c r="B362" s="70"/>
      <c r="C362" s="12" t="s">
        <v>4</v>
      </c>
      <c r="D362" s="12" t="s">
        <v>101</v>
      </c>
      <c r="E362" s="12" t="s">
        <v>1617</v>
      </c>
      <c r="F362" s="12" t="s">
        <v>3035</v>
      </c>
      <c r="G362" s="12" t="s">
        <v>214</v>
      </c>
      <c r="H362" s="12">
        <f>STOCK[[#This Row],[Precio Final]]</f>
        <v>35</v>
      </c>
      <c r="I362" s="12">
        <f>STOCK[[#This Row],[Precio Venta Ideal (x1.5)]]</f>
        <v>33.333333333333329</v>
      </c>
      <c r="J362" s="87">
        <v>1</v>
      </c>
      <c r="K362" s="87">
        <f>SUMIFS(VENTAS[Cantidad],VENTAS[Código del producto Vendido],STOCK[[#This Row],[Code]])</f>
        <v>0</v>
      </c>
      <c r="L362" s="87">
        <f>STOCK[[#This Row],[Entradas]]-STOCK[[#This Row],[Salidas]]</f>
        <v>1</v>
      </c>
      <c r="M362" s="12">
        <f>STOCK[[#This Row],[Precio Final]]*10%</f>
        <v>3.5</v>
      </c>
      <c r="N362" s="12">
        <v>265</v>
      </c>
      <c r="O362" s="12">
        <v>18</v>
      </c>
      <c r="P362" s="12">
        <v>14.722222222222221</v>
      </c>
      <c r="Q362" s="87">
        <v>400</v>
      </c>
      <c r="R362" s="12">
        <v>10</v>
      </c>
      <c r="S362" s="12">
        <f>STOCK[[#This Row],[Peso (g)]]*STOCK[[#This Row],[Precio Envío Kilogramo (USD)]]/1000</f>
        <v>4</v>
      </c>
      <c r="T362" s="12">
        <f>STOCK[[#This Row],[Costo Unitario (USD)]]+STOCK[[#This Row],[Costo Envío (USD)]]+STOCK[[#This Row],[Comisión 10%]]</f>
        <v>22.222222222222221</v>
      </c>
      <c r="U362" s="12">
        <f>STOCK[[#This Row],[Costo total]]*1.5</f>
        <v>33.333333333333329</v>
      </c>
      <c r="V362" s="12">
        <v>35</v>
      </c>
      <c r="W362" s="12">
        <f>STOCK[[#This Row],[Precio Final]]-STOCK[[#This Row],[Costo total]]</f>
        <v>12.777777777777779</v>
      </c>
      <c r="X362" s="12">
        <f>STOCK[[#This Row],[Ganancia Unitaria]]*STOCK[[#This Row],[Salidas]]</f>
        <v>0</v>
      </c>
      <c r="AA362" s="12">
        <f>STOCK[[#This Row],[Costo total]]*STOCK[[#This Row],[Entradas]]</f>
        <v>22.222222222222221</v>
      </c>
      <c r="AB362" s="12">
        <f>STOCK[[#This Row],[Stock Actual]]*STOCK[[#This Row],[Costo total]]</f>
        <v>22.222222222222221</v>
      </c>
      <c r="AC362" s="12">
        <v>27</v>
      </c>
    </row>
    <row r="363" spans="1:29" s="7" customFormat="1" ht="50" customHeight="1" x14ac:dyDescent="0.15">
      <c r="A363" s="7" t="s">
        <v>797</v>
      </c>
      <c r="B363" s="70"/>
      <c r="C363" s="7" t="s">
        <v>4</v>
      </c>
      <c r="D363" s="7" t="s">
        <v>1785</v>
      </c>
      <c r="E363" s="7" t="s">
        <v>253</v>
      </c>
      <c r="F363" s="7" t="s">
        <v>250</v>
      </c>
      <c r="G363" s="7" t="s">
        <v>214</v>
      </c>
      <c r="H363" s="7">
        <f>STOCK[[#This Row],[Precio Final]]</f>
        <v>25</v>
      </c>
      <c r="I363" s="7">
        <f>STOCK[[#This Row],[Precio Venta Ideal (x1.5)]]</f>
        <v>21.583333333333336</v>
      </c>
      <c r="J363" s="8">
        <v>2</v>
      </c>
      <c r="K363" s="8">
        <f>SUMIFS(VENTAS[Cantidad],VENTAS[Código del producto Vendido],STOCK[[#This Row],[Code]])</f>
        <v>1</v>
      </c>
      <c r="L363" s="8">
        <f>STOCK[[#This Row],[Entradas]]-STOCK[[#This Row],[Salidas]]</f>
        <v>1</v>
      </c>
      <c r="M363" s="7">
        <f>STOCK[[#This Row],[Precio Final]]*10%</f>
        <v>2.5</v>
      </c>
      <c r="N363" s="7">
        <v>169</v>
      </c>
      <c r="O363" s="7">
        <v>18</v>
      </c>
      <c r="P363" s="7">
        <v>9.3888888888888893</v>
      </c>
      <c r="Q363" s="8">
        <v>250</v>
      </c>
      <c r="R363" s="7">
        <v>10</v>
      </c>
      <c r="S363" s="7">
        <f>STOCK[[#This Row],[Peso (g)]]*STOCK[[#This Row],[Precio Envío Kilogramo (USD)]]/1000</f>
        <v>2.5</v>
      </c>
      <c r="T363" s="12">
        <f>STOCK[[#This Row],[Costo Unitario (USD)]]+STOCK[[#This Row],[Costo Envío (USD)]]+STOCK[[#This Row],[Comisión 10%]]</f>
        <v>14.388888888888889</v>
      </c>
      <c r="U363" s="7">
        <f>STOCK[[#This Row],[Costo total]]*1.5</f>
        <v>21.583333333333336</v>
      </c>
      <c r="V363" s="7">
        <v>25</v>
      </c>
      <c r="W363" s="7">
        <f>STOCK[[#This Row],[Precio Final]]-STOCK[[#This Row],[Costo total]]</f>
        <v>10.611111111111111</v>
      </c>
      <c r="X363" s="7">
        <f>STOCK[[#This Row],[Ganancia Unitaria]]*STOCK[[#This Row],[Salidas]]</f>
        <v>10.611111111111111</v>
      </c>
      <c r="AA363" s="7">
        <f>STOCK[[#This Row],[Costo total]]*STOCK[[#This Row],[Entradas]]</f>
        <v>28.777777777777779</v>
      </c>
      <c r="AB363" s="7">
        <f>STOCK[[#This Row],[Stock Actual]]*STOCK[[#This Row],[Costo total]]</f>
        <v>14.388888888888889</v>
      </c>
      <c r="AC363" s="7">
        <v>18</v>
      </c>
    </row>
    <row r="364" spans="1:29" s="12" customFormat="1" ht="50" customHeight="1" x14ac:dyDescent="0.15">
      <c r="A364" s="12" t="s">
        <v>798</v>
      </c>
      <c r="B364" s="70"/>
      <c r="C364" s="12" t="s">
        <v>4</v>
      </c>
      <c r="D364" s="12" t="s">
        <v>101</v>
      </c>
      <c r="E364" s="12" t="s">
        <v>315</v>
      </c>
      <c r="F364" s="12" t="s">
        <v>252</v>
      </c>
      <c r="G364" s="12" t="s">
        <v>214</v>
      </c>
      <c r="H364" s="12">
        <f>STOCK[[#This Row],[Precio Final]]</f>
        <v>39</v>
      </c>
      <c r="I364" s="12">
        <f>STOCK[[#This Row],[Precio Venta Ideal (x1.5)]]</f>
        <v>50.099999999999994</v>
      </c>
      <c r="J364" s="87">
        <v>1</v>
      </c>
      <c r="K364" s="87">
        <f>SUMIFS(VENTAS[Cantidad],VENTAS[Código del producto Vendido],STOCK[[#This Row],[Code]])</f>
        <v>1</v>
      </c>
      <c r="L364" s="87">
        <f>STOCK[[#This Row],[Entradas]]-STOCK[[#This Row],[Salidas]]</f>
        <v>0</v>
      </c>
      <c r="M364" s="12">
        <f>STOCK[[#This Row],[Precio Final]]*10%</f>
        <v>3.9000000000000004</v>
      </c>
      <c r="N364" s="12">
        <v>396</v>
      </c>
      <c r="O364" s="12">
        <v>18</v>
      </c>
      <c r="P364" s="12">
        <v>25</v>
      </c>
      <c r="Q364" s="87">
        <v>450</v>
      </c>
      <c r="R364" s="12">
        <v>10</v>
      </c>
      <c r="S364" s="12">
        <f>STOCK[[#This Row],[Peso (g)]]*STOCK[[#This Row],[Precio Envío Kilogramo (USD)]]/1000</f>
        <v>4.5</v>
      </c>
      <c r="T364" s="12">
        <f>STOCK[[#This Row],[Costo Unitario (USD)]]+STOCK[[#This Row],[Costo Envío (USD)]]+STOCK[[#This Row],[Comisión 10%]]</f>
        <v>33.4</v>
      </c>
      <c r="U364" s="12">
        <f>STOCK[[#This Row],[Costo total]]*1.5</f>
        <v>50.099999999999994</v>
      </c>
      <c r="V364" s="12">
        <v>39</v>
      </c>
      <c r="W364" s="12">
        <f>STOCK[[#This Row],[Precio Final]]-STOCK[[#This Row],[Costo total]]</f>
        <v>5.6000000000000014</v>
      </c>
      <c r="X364" s="12">
        <f>STOCK[[#This Row],[Ganancia Unitaria]]*STOCK[[#This Row],[Salidas]]</f>
        <v>5.6000000000000014</v>
      </c>
      <c r="AA364" s="12">
        <f>STOCK[[#This Row],[Costo total]]*STOCK[[#This Row],[Entradas]]</f>
        <v>33.4</v>
      </c>
      <c r="AB364" s="12">
        <f>STOCK[[#This Row],[Stock Actual]]*STOCK[[#This Row],[Costo total]]</f>
        <v>0</v>
      </c>
    </row>
    <row r="365" spans="1:29" s="7" customFormat="1" ht="50" customHeight="1" x14ac:dyDescent="0.15">
      <c r="A365" s="7" t="s">
        <v>223</v>
      </c>
      <c r="B365" s="70"/>
      <c r="C365" s="7" t="s">
        <v>4</v>
      </c>
      <c r="D365" s="7" t="s">
        <v>101</v>
      </c>
      <c r="E365" s="7" t="s">
        <v>314</v>
      </c>
      <c r="F365" s="7" t="s">
        <v>251</v>
      </c>
      <c r="G365" s="7" t="s">
        <v>214</v>
      </c>
      <c r="H365" s="7">
        <f>STOCK[[#This Row],[Precio Final]]</f>
        <v>35</v>
      </c>
      <c r="I365" s="7">
        <f>STOCK[[#This Row],[Precio Venta Ideal (x1.5)]]</f>
        <v>40.166666666666671</v>
      </c>
      <c r="J365" s="8">
        <v>1</v>
      </c>
      <c r="K365" s="8">
        <f>SUMIFS(VENTAS[Cantidad],VENTAS[Código del producto Vendido],STOCK[[#This Row],[Code]])</f>
        <v>1</v>
      </c>
      <c r="L365" s="8">
        <f>STOCK[[#This Row],[Entradas]]-STOCK[[#This Row],[Salidas]]</f>
        <v>0</v>
      </c>
      <c r="M365" s="7">
        <f>STOCK[[#This Row],[Precio Final]]*10%</f>
        <v>3.5</v>
      </c>
      <c r="N365" s="7">
        <v>356</v>
      </c>
      <c r="O365" s="7">
        <v>18</v>
      </c>
      <c r="P365" s="7">
        <v>19.777777777777779</v>
      </c>
      <c r="Q365" s="8">
        <v>350</v>
      </c>
      <c r="R365" s="7">
        <v>10</v>
      </c>
      <c r="S365" s="7">
        <f>STOCK[[#This Row],[Peso (g)]]*STOCK[[#This Row],[Precio Envío Kilogramo (USD)]]/1000</f>
        <v>3.5</v>
      </c>
      <c r="T365" s="12">
        <f>STOCK[[#This Row],[Costo Unitario (USD)]]+STOCK[[#This Row],[Costo Envío (USD)]]+STOCK[[#This Row],[Comisión 10%]]</f>
        <v>26.777777777777779</v>
      </c>
      <c r="U365" s="7">
        <f>STOCK[[#This Row],[Costo total]]*1.5</f>
        <v>40.166666666666671</v>
      </c>
      <c r="V365" s="7">
        <v>35</v>
      </c>
      <c r="W365" s="7">
        <f>STOCK[[#This Row],[Precio Final]]-STOCK[[#This Row],[Costo total]]</f>
        <v>8.2222222222222214</v>
      </c>
      <c r="X365" s="7">
        <f>STOCK[[#This Row],[Ganancia Unitaria]]*STOCK[[#This Row],[Salidas]]</f>
        <v>8.2222222222222214</v>
      </c>
      <c r="AA365" s="7">
        <f>STOCK[[#This Row],[Costo total]]*STOCK[[#This Row],[Entradas]]</f>
        <v>26.777777777777779</v>
      </c>
      <c r="AB365" s="7">
        <f>STOCK[[#This Row],[Stock Actual]]*STOCK[[#This Row],[Costo total]]</f>
        <v>0</v>
      </c>
    </row>
    <row r="366" spans="1:29" s="12" customFormat="1" ht="50" customHeight="1" x14ac:dyDescent="0.15">
      <c r="A366" s="12" t="s">
        <v>799</v>
      </c>
      <c r="B366" s="70"/>
      <c r="C366" s="12" t="s">
        <v>4</v>
      </c>
      <c r="D366" s="12" t="s">
        <v>101</v>
      </c>
      <c r="E366" s="12" t="s">
        <v>314</v>
      </c>
      <c r="F366" s="12" t="s">
        <v>3035</v>
      </c>
      <c r="G366" s="12" t="s">
        <v>214</v>
      </c>
      <c r="H366" s="12">
        <f>STOCK[[#This Row],[Precio Final]]</f>
        <v>30</v>
      </c>
      <c r="I366" s="12">
        <f>STOCK[[#This Row],[Precio Venta Ideal (x1.5)]]</f>
        <v>39.416666666666671</v>
      </c>
      <c r="J366" s="87">
        <v>1</v>
      </c>
      <c r="K366" s="87">
        <f>SUMIFS(VENTAS[Cantidad],VENTAS[Código del producto Vendido],STOCK[[#This Row],[Code]])</f>
        <v>1</v>
      </c>
      <c r="L366" s="87">
        <f>STOCK[[#This Row],[Entradas]]-STOCK[[#This Row],[Salidas]]</f>
        <v>0</v>
      </c>
      <c r="M366" s="12">
        <f>STOCK[[#This Row],[Precio Final]]*10%</f>
        <v>3</v>
      </c>
      <c r="N366" s="12">
        <v>356</v>
      </c>
      <c r="O366" s="12">
        <v>18</v>
      </c>
      <c r="P366" s="12">
        <v>19.777777777777779</v>
      </c>
      <c r="Q366" s="87">
        <v>350</v>
      </c>
      <c r="R366" s="12">
        <v>10</v>
      </c>
      <c r="S366" s="12">
        <f>STOCK[[#This Row],[Peso (g)]]*STOCK[[#This Row],[Precio Envío Kilogramo (USD)]]/1000</f>
        <v>3.5</v>
      </c>
      <c r="T366" s="12">
        <f>STOCK[[#This Row],[Costo Unitario (USD)]]+STOCK[[#This Row],[Costo Envío (USD)]]+STOCK[[#This Row],[Comisión 10%]]</f>
        <v>26.277777777777779</v>
      </c>
      <c r="U366" s="12">
        <f>STOCK[[#This Row],[Costo total]]*1.5</f>
        <v>39.416666666666671</v>
      </c>
      <c r="V366" s="12">
        <v>30</v>
      </c>
      <c r="W366" s="12">
        <f>STOCK[[#This Row],[Precio Final]]-STOCK[[#This Row],[Costo total]]</f>
        <v>3.7222222222222214</v>
      </c>
      <c r="X366" s="12">
        <f>STOCK[[#This Row],[Ganancia Unitaria]]*STOCK[[#This Row],[Salidas]]</f>
        <v>3.7222222222222214</v>
      </c>
      <c r="AA366" s="12">
        <f>STOCK[[#This Row],[Costo total]]*STOCK[[#This Row],[Entradas]]</f>
        <v>26.277777777777779</v>
      </c>
      <c r="AB366" s="12">
        <f>STOCK[[#This Row],[Stock Actual]]*STOCK[[#This Row],[Costo total]]</f>
        <v>0</v>
      </c>
    </row>
    <row r="367" spans="1:29" s="7" customFormat="1" ht="50" customHeight="1" x14ac:dyDescent="0.15">
      <c r="A367" s="7" t="s">
        <v>224</v>
      </c>
      <c r="B367" s="70"/>
      <c r="C367" s="7" t="s">
        <v>4</v>
      </c>
      <c r="D367" s="7" t="s">
        <v>1898</v>
      </c>
      <c r="E367" s="7" t="s">
        <v>2547</v>
      </c>
      <c r="F367" s="7" t="s">
        <v>2085</v>
      </c>
      <c r="G367" s="7" t="s">
        <v>214</v>
      </c>
      <c r="H367" s="7">
        <f>STOCK[[#This Row],[Precio Final]]</f>
        <v>10</v>
      </c>
      <c r="I367" s="7">
        <f>STOCK[[#This Row],[Precio Venta Ideal (x1.5)]]</f>
        <v>10.583333333333332</v>
      </c>
      <c r="J367" s="8">
        <v>3</v>
      </c>
      <c r="K367" s="8">
        <f>SUMIFS(VENTAS[Cantidad],VENTAS[Código del producto Vendido],STOCK[[#This Row],[Code]])</f>
        <v>3</v>
      </c>
      <c r="L367" s="8">
        <f>STOCK[[#This Row],[Entradas]]-STOCK[[#This Row],[Salidas]]</f>
        <v>0</v>
      </c>
      <c r="M367" s="7">
        <f>STOCK[[#This Row],[Precio Final]]*10%</f>
        <v>1</v>
      </c>
      <c r="N367" s="7">
        <v>100</v>
      </c>
      <c r="O367" s="7">
        <v>18</v>
      </c>
      <c r="P367" s="7">
        <v>5.5555555555555554</v>
      </c>
      <c r="Q367" s="8">
        <v>50</v>
      </c>
      <c r="R367" s="7">
        <v>10</v>
      </c>
      <c r="S367" s="7">
        <f>STOCK[[#This Row],[Peso (g)]]*STOCK[[#This Row],[Precio Envío Kilogramo (USD)]]/1000</f>
        <v>0.5</v>
      </c>
      <c r="T367" s="12">
        <f>STOCK[[#This Row],[Costo Unitario (USD)]]+STOCK[[#This Row],[Costo Envío (USD)]]+STOCK[[#This Row],[Comisión 10%]]</f>
        <v>7.0555555555555554</v>
      </c>
      <c r="U367" s="7">
        <f>STOCK[[#This Row],[Costo total]]*1.5</f>
        <v>10.583333333333332</v>
      </c>
      <c r="V367" s="7">
        <v>10</v>
      </c>
      <c r="W367" s="7">
        <f>STOCK[[#This Row],[Precio Final]]-STOCK[[#This Row],[Costo total]]</f>
        <v>2.9444444444444446</v>
      </c>
      <c r="X367" s="7">
        <f>STOCK[[#This Row],[Ganancia Unitaria]]*STOCK[[#This Row],[Salidas]]</f>
        <v>8.8333333333333339</v>
      </c>
      <c r="AA367" s="7">
        <f>STOCK[[#This Row],[Costo total]]*STOCK[[#This Row],[Entradas]]</f>
        <v>21.166666666666664</v>
      </c>
      <c r="AB367" s="7">
        <f>STOCK[[#This Row],[Stock Actual]]*STOCK[[#This Row],[Costo total]]</f>
        <v>0</v>
      </c>
    </row>
    <row r="368" spans="1:29" s="12" customFormat="1" ht="50" customHeight="1" x14ac:dyDescent="0.15">
      <c r="A368" s="12" t="s">
        <v>800</v>
      </c>
      <c r="B368" s="70"/>
      <c r="C368" s="12" t="s">
        <v>4</v>
      </c>
      <c r="D368" s="12" t="s">
        <v>1898</v>
      </c>
      <c r="E368" s="12" t="s">
        <v>2547</v>
      </c>
      <c r="F368" s="12" t="s">
        <v>238</v>
      </c>
      <c r="G368" s="12" t="s">
        <v>214</v>
      </c>
      <c r="H368" s="12">
        <f>STOCK[[#This Row],[Precio Final]]</f>
        <v>10</v>
      </c>
      <c r="I368" s="12">
        <f>STOCK[[#This Row],[Precio Venta Ideal (x1.5)]]</f>
        <v>10.583333333333332</v>
      </c>
      <c r="J368" s="87">
        <v>2</v>
      </c>
      <c r="K368" s="87">
        <f>SUMIFS(VENTAS[Cantidad],VENTAS[Código del producto Vendido],STOCK[[#This Row],[Code]])</f>
        <v>1</v>
      </c>
      <c r="L368" s="87">
        <f>STOCK[[#This Row],[Entradas]]-STOCK[[#This Row],[Salidas]]</f>
        <v>1</v>
      </c>
      <c r="M368" s="12">
        <f>STOCK[[#This Row],[Precio Final]]*10%</f>
        <v>1</v>
      </c>
      <c r="N368" s="12">
        <v>100</v>
      </c>
      <c r="O368" s="12">
        <v>18</v>
      </c>
      <c r="P368" s="12">
        <v>5.5555555555555554</v>
      </c>
      <c r="Q368" s="87">
        <v>50</v>
      </c>
      <c r="R368" s="12">
        <v>10</v>
      </c>
      <c r="S368" s="12">
        <f>STOCK[[#This Row],[Peso (g)]]*STOCK[[#This Row],[Precio Envío Kilogramo (USD)]]/1000</f>
        <v>0.5</v>
      </c>
      <c r="T368" s="12">
        <f>STOCK[[#This Row],[Costo Unitario (USD)]]+STOCK[[#This Row],[Costo Envío (USD)]]+STOCK[[#This Row],[Comisión 10%]]</f>
        <v>7.0555555555555554</v>
      </c>
      <c r="U368" s="12">
        <f>STOCK[[#This Row],[Costo total]]*1.5</f>
        <v>10.583333333333332</v>
      </c>
      <c r="V368" s="12">
        <v>10</v>
      </c>
      <c r="W368" s="12">
        <f>STOCK[[#This Row],[Precio Final]]-STOCK[[#This Row],[Costo total]]</f>
        <v>2.9444444444444446</v>
      </c>
      <c r="X368" s="12">
        <f>STOCK[[#This Row],[Ganancia Unitaria]]*STOCK[[#This Row],[Salidas]]</f>
        <v>2.9444444444444446</v>
      </c>
      <c r="AA368" s="12">
        <f>STOCK[[#This Row],[Costo total]]*STOCK[[#This Row],[Entradas]]</f>
        <v>14.111111111111111</v>
      </c>
      <c r="AB368" s="12">
        <f>STOCK[[#This Row],[Stock Actual]]*STOCK[[#This Row],[Costo total]]</f>
        <v>7.0555555555555554</v>
      </c>
    </row>
    <row r="369" spans="1:29" s="7" customFormat="1" ht="50" customHeight="1" x14ac:dyDescent="0.15">
      <c r="A369" s="7" t="s">
        <v>801</v>
      </c>
      <c r="B369" s="70"/>
      <c r="C369" s="7" t="s">
        <v>4</v>
      </c>
      <c r="D369" s="7" t="s">
        <v>1898</v>
      </c>
      <c r="E369" s="7" t="s">
        <v>2546</v>
      </c>
      <c r="F369" s="7" t="s">
        <v>238</v>
      </c>
      <c r="G369" s="7" t="s">
        <v>214</v>
      </c>
      <c r="H369" s="7">
        <f>STOCK[[#This Row],[Precio Final]]</f>
        <v>10</v>
      </c>
      <c r="I369" s="7">
        <f>STOCK[[#This Row],[Precio Venta Ideal (x1.5)]]</f>
        <v>10.583333333333332</v>
      </c>
      <c r="J369" s="8">
        <v>2</v>
      </c>
      <c r="K369" s="8">
        <f>SUMIFS(VENTAS[Cantidad],VENTAS[Código del producto Vendido],STOCK[[#This Row],[Code]])</f>
        <v>0</v>
      </c>
      <c r="L369" s="8">
        <f>STOCK[[#This Row],[Entradas]]-STOCK[[#This Row],[Salidas]]</f>
        <v>2</v>
      </c>
      <c r="M369" s="7">
        <f>STOCK[[#This Row],[Precio Final]]*10%</f>
        <v>1</v>
      </c>
      <c r="N369" s="7">
        <v>100</v>
      </c>
      <c r="O369" s="7">
        <v>18</v>
      </c>
      <c r="P369" s="7">
        <v>5.5555555555555554</v>
      </c>
      <c r="Q369" s="8">
        <v>50</v>
      </c>
      <c r="R369" s="7">
        <v>10</v>
      </c>
      <c r="S369" s="7">
        <f>STOCK[[#This Row],[Peso (g)]]*STOCK[[#This Row],[Precio Envío Kilogramo (USD)]]/1000</f>
        <v>0.5</v>
      </c>
      <c r="T369" s="12">
        <f>STOCK[[#This Row],[Costo Unitario (USD)]]+STOCK[[#This Row],[Costo Envío (USD)]]+STOCK[[#This Row],[Comisión 10%]]</f>
        <v>7.0555555555555554</v>
      </c>
      <c r="U369" s="7">
        <f>STOCK[[#This Row],[Costo total]]*1.5</f>
        <v>10.583333333333332</v>
      </c>
      <c r="V369" s="7">
        <v>10</v>
      </c>
      <c r="W369" s="7">
        <f>STOCK[[#This Row],[Precio Final]]-STOCK[[#This Row],[Costo total]]</f>
        <v>2.9444444444444446</v>
      </c>
      <c r="X369" s="7">
        <f>STOCK[[#This Row],[Ganancia Unitaria]]*STOCK[[#This Row],[Salidas]]</f>
        <v>0</v>
      </c>
      <c r="AA369" s="7">
        <f>STOCK[[#This Row],[Costo total]]*STOCK[[#This Row],[Entradas]]</f>
        <v>14.111111111111111</v>
      </c>
      <c r="AB369" s="7">
        <f>STOCK[[#This Row],[Stock Actual]]*STOCK[[#This Row],[Costo total]]</f>
        <v>14.111111111111111</v>
      </c>
    </row>
    <row r="370" spans="1:29" s="12" customFormat="1" ht="50" customHeight="1" x14ac:dyDescent="0.15">
      <c r="A370" s="12" t="s">
        <v>802</v>
      </c>
      <c r="B370" s="70"/>
      <c r="C370" s="12" t="s">
        <v>4</v>
      </c>
      <c r="D370" s="12" t="s">
        <v>1898</v>
      </c>
      <c r="E370" s="12" t="s">
        <v>2546</v>
      </c>
      <c r="F370" s="12" t="s">
        <v>2085</v>
      </c>
      <c r="G370" s="12" t="s">
        <v>214</v>
      </c>
      <c r="H370" s="12">
        <f>STOCK[[#This Row],[Precio Final]]</f>
        <v>10</v>
      </c>
      <c r="I370" s="12">
        <f>STOCK[[#This Row],[Precio Venta Ideal (x1.5)]]</f>
        <v>10.583333333333332</v>
      </c>
      <c r="J370" s="87">
        <v>1</v>
      </c>
      <c r="K370" s="87">
        <f>SUMIFS(VENTAS[Cantidad],VENTAS[Código del producto Vendido],STOCK[[#This Row],[Code]])</f>
        <v>1</v>
      </c>
      <c r="L370" s="87">
        <f>STOCK[[#This Row],[Entradas]]-STOCK[[#This Row],[Salidas]]</f>
        <v>0</v>
      </c>
      <c r="M370" s="12">
        <f>STOCK[[#This Row],[Precio Final]]*10%</f>
        <v>1</v>
      </c>
      <c r="N370" s="12">
        <v>100</v>
      </c>
      <c r="O370" s="12">
        <v>18</v>
      </c>
      <c r="P370" s="12">
        <v>5.5555555555555554</v>
      </c>
      <c r="Q370" s="87">
        <v>50</v>
      </c>
      <c r="R370" s="12">
        <v>10</v>
      </c>
      <c r="S370" s="12">
        <f>STOCK[[#This Row],[Peso (g)]]*STOCK[[#This Row],[Precio Envío Kilogramo (USD)]]/1000</f>
        <v>0.5</v>
      </c>
      <c r="T370" s="12">
        <f>STOCK[[#This Row],[Costo Unitario (USD)]]+STOCK[[#This Row],[Costo Envío (USD)]]+STOCK[[#This Row],[Comisión 10%]]</f>
        <v>7.0555555555555554</v>
      </c>
      <c r="U370" s="12">
        <f>STOCK[[#This Row],[Costo total]]*1.5</f>
        <v>10.583333333333332</v>
      </c>
      <c r="V370" s="12">
        <v>10</v>
      </c>
      <c r="W370" s="12">
        <f>STOCK[[#This Row],[Precio Final]]-STOCK[[#This Row],[Costo total]]</f>
        <v>2.9444444444444446</v>
      </c>
      <c r="X370" s="12">
        <f>STOCK[[#This Row],[Ganancia Unitaria]]*STOCK[[#This Row],[Salidas]]</f>
        <v>2.9444444444444446</v>
      </c>
      <c r="AA370" s="12">
        <f>STOCK[[#This Row],[Costo total]]*STOCK[[#This Row],[Entradas]]</f>
        <v>7.0555555555555554</v>
      </c>
      <c r="AB370" s="12">
        <f>STOCK[[#This Row],[Stock Actual]]*STOCK[[#This Row],[Costo total]]</f>
        <v>0</v>
      </c>
    </row>
    <row r="371" spans="1:29" s="7" customFormat="1" ht="50" customHeight="1" x14ac:dyDescent="0.15">
      <c r="A371" s="7" t="s">
        <v>803</v>
      </c>
      <c r="B371" s="70"/>
      <c r="C371" s="7" t="s">
        <v>4</v>
      </c>
      <c r="D371" s="7" t="s">
        <v>1898</v>
      </c>
      <c r="E371" s="7" t="s">
        <v>2548</v>
      </c>
      <c r="F371" s="7" t="s">
        <v>238</v>
      </c>
      <c r="G371" s="7" t="s">
        <v>214</v>
      </c>
      <c r="H371" s="7">
        <f>STOCK[[#This Row],[Precio Final]]</f>
        <v>10</v>
      </c>
      <c r="I371" s="7">
        <f>STOCK[[#This Row],[Precio Venta Ideal (x1.5)]]</f>
        <v>10.583333333333332</v>
      </c>
      <c r="J371" s="8">
        <v>2</v>
      </c>
      <c r="K371" s="8">
        <f>SUMIFS(VENTAS[Cantidad],VENTAS[Código del producto Vendido],STOCK[[#This Row],[Code]])</f>
        <v>1</v>
      </c>
      <c r="L371" s="8">
        <f>STOCK[[#This Row],[Entradas]]-STOCK[[#This Row],[Salidas]]</f>
        <v>1</v>
      </c>
      <c r="M371" s="7">
        <f>STOCK[[#This Row],[Precio Final]]*10%</f>
        <v>1</v>
      </c>
      <c r="N371" s="7">
        <v>100</v>
      </c>
      <c r="O371" s="7">
        <v>18</v>
      </c>
      <c r="P371" s="7">
        <v>5.5555555555555554</v>
      </c>
      <c r="Q371" s="8">
        <v>50</v>
      </c>
      <c r="R371" s="7">
        <v>10</v>
      </c>
      <c r="S371" s="7">
        <f>STOCK[[#This Row],[Peso (g)]]*STOCK[[#This Row],[Precio Envío Kilogramo (USD)]]/1000</f>
        <v>0.5</v>
      </c>
      <c r="T371" s="12">
        <f>STOCK[[#This Row],[Costo Unitario (USD)]]+STOCK[[#This Row],[Costo Envío (USD)]]+STOCK[[#This Row],[Comisión 10%]]</f>
        <v>7.0555555555555554</v>
      </c>
      <c r="U371" s="7">
        <f>STOCK[[#This Row],[Costo total]]*1.5</f>
        <v>10.583333333333332</v>
      </c>
      <c r="V371" s="7">
        <v>10</v>
      </c>
      <c r="W371" s="7">
        <f>STOCK[[#This Row],[Precio Final]]-STOCK[[#This Row],[Costo total]]</f>
        <v>2.9444444444444446</v>
      </c>
      <c r="X371" s="7">
        <f>STOCK[[#This Row],[Ganancia Unitaria]]*STOCK[[#This Row],[Salidas]]</f>
        <v>2.9444444444444446</v>
      </c>
      <c r="AA371" s="7">
        <f>STOCK[[#This Row],[Costo total]]*STOCK[[#This Row],[Entradas]]</f>
        <v>14.111111111111111</v>
      </c>
      <c r="AB371" s="7">
        <f>STOCK[[#This Row],[Stock Actual]]*STOCK[[#This Row],[Costo total]]</f>
        <v>7.0555555555555554</v>
      </c>
    </row>
    <row r="372" spans="1:29" s="12" customFormat="1" ht="50" customHeight="1" x14ac:dyDescent="0.15">
      <c r="A372" s="12" t="s">
        <v>804</v>
      </c>
      <c r="B372" s="70"/>
      <c r="C372" s="12" t="s">
        <v>4</v>
      </c>
      <c r="D372" s="12" t="s">
        <v>1898</v>
      </c>
      <c r="E372" s="12" t="s">
        <v>506</v>
      </c>
      <c r="F372" s="12" t="s">
        <v>241</v>
      </c>
      <c r="G372" s="12" t="s">
        <v>214</v>
      </c>
      <c r="H372" s="12">
        <f>STOCK[[#This Row],[Precio Final]]</f>
        <v>10</v>
      </c>
      <c r="I372" s="12">
        <f>STOCK[[#This Row],[Precio Venta Ideal (x1.5)]]</f>
        <v>10.583333333333332</v>
      </c>
      <c r="J372" s="87">
        <v>1</v>
      </c>
      <c r="K372" s="87">
        <f>SUMIFS(VENTAS[Cantidad],VENTAS[Código del producto Vendido],STOCK[[#This Row],[Code]])</f>
        <v>1</v>
      </c>
      <c r="L372" s="87">
        <f>STOCK[[#This Row],[Entradas]]-STOCK[[#This Row],[Salidas]]</f>
        <v>0</v>
      </c>
      <c r="M372" s="12">
        <f>STOCK[[#This Row],[Precio Final]]*10%</f>
        <v>1</v>
      </c>
      <c r="N372" s="12">
        <v>100</v>
      </c>
      <c r="O372" s="12">
        <v>18</v>
      </c>
      <c r="P372" s="12">
        <v>5.5555555555555554</v>
      </c>
      <c r="Q372" s="87">
        <v>50</v>
      </c>
      <c r="R372" s="12">
        <v>10</v>
      </c>
      <c r="S372" s="12">
        <f>STOCK[[#This Row],[Peso (g)]]*STOCK[[#This Row],[Precio Envío Kilogramo (USD)]]/1000</f>
        <v>0.5</v>
      </c>
      <c r="T372" s="12">
        <f>STOCK[[#This Row],[Costo Unitario (USD)]]+STOCK[[#This Row],[Costo Envío (USD)]]+STOCK[[#This Row],[Comisión 10%]]</f>
        <v>7.0555555555555554</v>
      </c>
      <c r="U372" s="12">
        <f>STOCK[[#This Row],[Costo total]]*1.5</f>
        <v>10.583333333333332</v>
      </c>
      <c r="V372" s="12">
        <v>10</v>
      </c>
      <c r="W372" s="12">
        <f>STOCK[[#This Row],[Precio Final]]-STOCK[[#This Row],[Costo total]]</f>
        <v>2.9444444444444446</v>
      </c>
      <c r="X372" s="12">
        <f>STOCK[[#This Row],[Ganancia Unitaria]]*STOCK[[#This Row],[Salidas]]</f>
        <v>2.9444444444444446</v>
      </c>
      <c r="AA372" s="12">
        <f>STOCK[[#This Row],[Costo total]]*STOCK[[#This Row],[Entradas]]</f>
        <v>7.0555555555555554</v>
      </c>
      <c r="AB372" s="12">
        <f>STOCK[[#This Row],[Stock Actual]]*STOCK[[#This Row],[Costo total]]</f>
        <v>0</v>
      </c>
    </row>
    <row r="373" spans="1:29" s="7" customFormat="1" ht="50" customHeight="1" x14ac:dyDescent="0.15">
      <c r="A373" s="7" t="s">
        <v>805</v>
      </c>
      <c r="B373" s="70"/>
      <c r="C373" s="7" t="s">
        <v>4</v>
      </c>
      <c r="D373" s="7" t="s">
        <v>88</v>
      </c>
      <c r="E373" s="7" t="s">
        <v>507</v>
      </c>
      <c r="F373" s="7" t="s">
        <v>249</v>
      </c>
      <c r="G373" s="7" t="s">
        <v>214</v>
      </c>
      <c r="H373" s="7">
        <f>STOCK[[#This Row],[Precio Final]]</f>
        <v>0</v>
      </c>
      <c r="I373" s="7">
        <f>STOCK[[#This Row],[Precio Venta Ideal (x1.5)]]</f>
        <v>17.333333333333332</v>
      </c>
      <c r="J373" s="8">
        <v>0</v>
      </c>
      <c r="K373" s="8">
        <f>SUMIFS(VENTAS[Cantidad],VENTAS[Código del producto Vendido],STOCK[[#This Row],[Code]])</f>
        <v>0</v>
      </c>
      <c r="L373" s="8">
        <f>STOCK[[#This Row],[Entradas]]-STOCK[[#This Row],[Salidas]]</f>
        <v>0</v>
      </c>
      <c r="M373" s="7">
        <f>STOCK[[#This Row],[Precio Final]]*10%</f>
        <v>0</v>
      </c>
      <c r="N373" s="7">
        <v>199</v>
      </c>
      <c r="O373" s="7">
        <v>18</v>
      </c>
      <c r="P373" s="7">
        <v>11.055555555555555</v>
      </c>
      <c r="Q373" s="8">
        <v>50</v>
      </c>
      <c r="R373" s="7">
        <v>10</v>
      </c>
      <c r="S373" s="7">
        <f>STOCK[[#This Row],[Peso (g)]]*STOCK[[#This Row],[Precio Envío Kilogramo (USD)]]/1000</f>
        <v>0.5</v>
      </c>
      <c r="T373" s="12">
        <f>STOCK[[#This Row],[Costo Unitario (USD)]]+STOCK[[#This Row],[Costo Envío (USD)]]+STOCK[[#This Row],[Comisión 10%]]</f>
        <v>11.555555555555555</v>
      </c>
      <c r="U373" s="7">
        <f>STOCK[[#This Row],[Costo total]]*1.5</f>
        <v>17.333333333333332</v>
      </c>
      <c r="V373" s="7">
        <v>0</v>
      </c>
      <c r="W373" s="7">
        <f>STOCK[[#This Row],[Precio Final]]-STOCK[[#This Row],[Costo total]]</f>
        <v>-11.555555555555555</v>
      </c>
      <c r="X373" s="7">
        <f>STOCK[[#This Row],[Ganancia Unitaria]]*STOCK[[#This Row],[Salidas]]</f>
        <v>0</v>
      </c>
      <c r="AA373" s="7">
        <f>STOCK[[#This Row],[Costo total]]*STOCK[[#This Row],[Entradas]]</f>
        <v>0</v>
      </c>
      <c r="AB373" s="7">
        <f>STOCK[[#This Row],[Stock Actual]]*STOCK[[#This Row],[Costo total]]</f>
        <v>0</v>
      </c>
    </row>
    <row r="374" spans="1:29" s="12" customFormat="1" ht="50" customHeight="1" x14ac:dyDescent="0.15">
      <c r="A374" s="12" t="s">
        <v>806</v>
      </c>
      <c r="B374" s="70"/>
      <c r="C374" s="12" t="s">
        <v>4</v>
      </c>
      <c r="D374" s="12" t="s">
        <v>88</v>
      </c>
      <c r="E374" s="12" t="s">
        <v>1618</v>
      </c>
      <c r="F374" s="12" t="s">
        <v>1515</v>
      </c>
      <c r="G374" s="12" t="s">
        <v>214</v>
      </c>
      <c r="H374" s="12">
        <f>STOCK[[#This Row],[Precio Final]]</f>
        <v>15</v>
      </c>
      <c r="I374" s="12">
        <f>STOCK[[#This Row],[Precio Venta Ideal (x1.5)]]</f>
        <v>19.583333333333332</v>
      </c>
      <c r="J374" s="87">
        <v>2</v>
      </c>
      <c r="K374" s="87">
        <f>SUMIFS(VENTAS[Cantidad],VENTAS[Código del producto Vendido],STOCK[[#This Row],[Code]])</f>
        <v>1</v>
      </c>
      <c r="L374" s="87">
        <f>STOCK[[#This Row],[Entradas]]-STOCK[[#This Row],[Salidas]]</f>
        <v>1</v>
      </c>
      <c r="M374" s="12">
        <f>STOCK[[#This Row],[Precio Final]]*10%</f>
        <v>1.5</v>
      </c>
      <c r="N374" s="12">
        <v>199</v>
      </c>
      <c r="O374" s="12">
        <v>18</v>
      </c>
      <c r="P374" s="12">
        <v>11.055555555555555</v>
      </c>
      <c r="Q374" s="87">
        <v>50</v>
      </c>
      <c r="R374" s="12">
        <v>10</v>
      </c>
      <c r="S374" s="12">
        <f>STOCK[[#This Row],[Peso (g)]]*STOCK[[#This Row],[Precio Envío Kilogramo (USD)]]/1000</f>
        <v>0.5</v>
      </c>
      <c r="T374" s="12">
        <f>STOCK[[#This Row],[Costo Unitario (USD)]]+STOCK[[#This Row],[Costo Envío (USD)]]+STOCK[[#This Row],[Comisión 10%]]</f>
        <v>13.055555555555555</v>
      </c>
      <c r="U374" s="12">
        <f>STOCK[[#This Row],[Costo total]]*1.5</f>
        <v>19.583333333333332</v>
      </c>
      <c r="V374" s="12">
        <v>15</v>
      </c>
      <c r="W374" s="12">
        <f>STOCK[[#This Row],[Precio Final]]-STOCK[[#This Row],[Costo total]]</f>
        <v>1.9444444444444446</v>
      </c>
      <c r="X374" s="12">
        <f>STOCK[[#This Row],[Ganancia Unitaria]]*STOCK[[#This Row],[Salidas]]</f>
        <v>1.9444444444444446</v>
      </c>
      <c r="AA374" s="12">
        <f>STOCK[[#This Row],[Costo total]]*STOCK[[#This Row],[Entradas]]</f>
        <v>26.111111111111111</v>
      </c>
      <c r="AB374" s="12">
        <f>STOCK[[#This Row],[Stock Actual]]*STOCK[[#This Row],[Costo total]]</f>
        <v>13.055555555555555</v>
      </c>
    </row>
    <row r="375" spans="1:29" s="7" customFormat="1" ht="50" customHeight="1" x14ac:dyDescent="0.15">
      <c r="A375" s="7" t="s">
        <v>807</v>
      </c>
      <c r="B375" s="70"/>
      <c r="C375" s="7" t="s">
        <v>4</v>
      </c>
      <c r="D375" s="7" t="s">
        <v>1517</v>
      </c>
      <c r="E375" s="7" t="s">
        <v>246</v>
      </c>
      <c r="F375" s="7" t="s">
        <v>243</v>
      </c>
      <c r="G375" s="7" t="s">
        <v>214</v>
      </c>
      <c r="H375" s="7">
        <f>STOCK[[#This Row],[Precio Final]]</f>
        <v>19</v>
      </c>
      <c r="I375" s="7">
        <f>STOCK[[#This Row],[Precio Venta Ideal (x1.5)]]</f>
        <v>22.433333333333334</v>
      </c>
      <c r="J375" s="8">
        <v>1</v>
      </c>
      <c r="K375" s="8">
        <f>SUMIFS(VENTAS[Cantidad],VENTAS[Código del producto Vendido],STOCK[[#This Row],[Code]])</f>
        <v>1</v>
      </c>
      <c r="L375" s="8">
        <f>STOCK[[#This Row],[Entradas]]-STOCK[[#This Row],[Salidas]]</f>
        <v>0</v>
      </c>
      <c r="M375" s="7">
        <f>STOCK[[#This Row],[Precio Final]]*10%</f>
        <v>1.9000000000000001</v>
      </c>
      <c r="N375" s="7">
        <v>199</v>
      </c>
      <c r="O375" s="7">
        <v>18</v>
      </c>
      <c r="P375" s="7">
        <v>11.055555555555555</v>
      </c>
      <c r="Q375" s="8">
        <v>200</v>
      </c>
      <c r="R375" s="7">
        <v>10</v>
      </c>
      <c r="S375" s="7">
        <f>STOCK[[#This Row],[Peso (g)]]*STOCK[[#This Row],[Precio Envío Kilogramo (USD)]]/1000</f>
        <v>2</v>
      </c>
      <c r="T375" s="12">
        <f>STOCK[[#This Row],[Costo Unitario (USD)]]+STOCK[[#This Row],[Costo Envío (USD)]]+STOCK[[#This Row],[Comisión 10%]]</f>
        <v>14.955555555555556</v>
      </c>
      <c r="U375" s="7">
        <f>STOCK[[#This Row],[Costo total]]*1.5</f>
        <v>22.433333333333334</v>
      </c>
      <c r="V375" s="7">
        <v>19</v>
      </c>
      <c r="W375" s="7">
        <f>STOCK[[#This Row],[Precio Final]]-STOCK[[#This Row],[Costo total]]</f>
        <v>4.0444444444444443</v>
      </c>
      <c r="X375" s="7">
        <f>STOCK[[#This Row],[Ganancia Unitaria]]*STOCK[[#This Row],[Salidas]]</f>
        <v>4.0444444444444443</v>
      </c>
      <c r="AA375" s="7">
        <f>STOCK[[#This Row],[Costo total]]*STOCK[[#This Row],[Entradas]]</f>
        <v>14.955555555555556</v>
      </c>
      <c r="AB375" s="7">
        <f>STOCK[[#This Row],[Stock Actual]]*STOCK[[#This Row],[Costo total]]</f>
        <v>0</v>
      </c>
    </row>
    <row r="376" spans="1:29" s="12" customFormat="1" ht="50" customHeight="1" x14ac:dyDescent="0.15">
      <c r="A376" s="12" t="s">
        <v>231</v>
      </c>
      <c r="B376" s="70"/>
      <c r="C376" s="12" t="s">
        <v>4</v>
      </c>
      <c r="D376" s="12" t="s">
        <v>1517</v>
      </c>
      <c r="E376" s="12" t="s">
        <v>246</v>
      </c>
      <c r="F376" s="12" t="s">
        <v>2085</v>
      </c>
      <c r="G376" s="12" t="s">
        <v>214</v>
      </c>
      <c r="H376" s="12">
        <f>STOCK[[#This Row],[Precio Final]]</f>
        <v>0</v>
      </c>
      <c r="I376" s="12">
        <f>STOCK[[#This Row],[Precio Venta Ideal (x1.5)]]</f>
        <v>40.5</v>
      </c>
      <c r="J376" s="87">
        <v>0</v>
      </c>
      <c r="K376" s="87">
        <f>SUMIFS(VENTAS[Cantidad],VENTAS[Código del producto Vendido],STOCK[[#This Row],[Code]])</f>
        <v>0</v>
      </c>
      <c r="L376" s="87">
        <f>STOCK[[#This Row],[Entradas]]-STOCK[[#This Row],[Salidas]]</f>
        <v>0</v>
      </c>
      <c r="M376" s="12">
        <f>STOCK[[#This Row],[Precio Final]]*10%</f>
        <v>0</v>
      </c>
      <c r="N376" s="12">
        <v>450</v>
      </c>
      <c r="O376" s="12">
        <v>18</v>
      </c>
      <c r="P376" s="12">
        <v>25</v>
      </c>
      <c r="Q376" s="87">
        <v>200</v>
      </c>
      <c r="R376" s="12">
        <v>10</v>
      </c>
      <c r="S376" s="12">
        <f>STOCK[[#This Row],[Peso (g)]]*STOCK[[#This Row],[Precio Envío Kilogramo (USD)]]/1000</f>
        <v>2</v>
      </c>
      <c r="T376" s="12">
        <f>STOCK[[#This Row],[Costo Unitario (USD)]]+STOCK[[#This Row],[Costo Envío (USD)]]+STOCK[[#This Row],[Comisión 10%]]</f>
        <v>27</v>
      </c>
      <c r="U376" s="12">
        <f>STOCK[[#This Row],[Costo total]]*1.5</f>
        <v>40.5</v>
      </c>
      <c r="V376" s="12">
        <v>0</v>
      </c>
      <c r="W376" s="12">
        <f>STOCK[[#This Row],[Precio Final]]-STOCK[[#This Row],[Costo total]]</f>
        <v>-27</v>
      </c>
      <c r="X376" s="12">
        <f>STOCK[[#This Row],[Ganancia Unitaria]]*STOCK[[#This Row],[Salidas]]</f>
        <v>0</v>
      </c>
      <c r="AA376" s="12">
        <f>STOCK[[#This Row],[Costo total]]*STOCK[[#This Row],[Entradas]]</f>
        <v>0</v>
      </c>
      <c r="AB376" s="12">
        <f>STOCK[[#This Row],[Stock Actual]]*STOCK[[#This Row],[Costo total]]</f>
        <v>0</v>
      </c>
    </row>
    <row r="377" spans="1:29" s="7" customFormat="1" ht="50" customHeight="1" x14ac:dyDescent="0.15">
      <c r="A377" s="7" t="s">
        <v>808</v>
      </c>
      <c r="B377" s="70"/>
      <c r="C377" s="7" t="s">
        <v>4</v>
      </c>
      <c r="D377" s="7" t="s">
        <v>211</v>
      </c>
      <c r="E377" s="7" t="s">
        <v>247</v>
      </c>
      <c r="F377" s="7" t="s">
        <v>244</v>
      </c>
      <c r="G377" s="7" t="s">
        <v>69</v>
      </c>
      <c r="H377" s="7">
        <f>STOCK[[#This Row],[Precio Final]]</f>
        <v>20</v>
      </c>
      <c r="I377" s="7">
        <f>STOCK[[#This Row],[Precio Venta Ideal (x1.5)]]</f>
        <v>22.25</v>
      </c>
      <c r="J377" s="8">
        <v>1</v>
      </c>
      <c r="K377" s="8">
        <f>SUMIFS(VENTAS[Cantidad],VENTAS[Código del producto Vendido],STOCK[[#This Row],[Code]])</f>
        <v>1</v>
      </c>
      <c r="L377" s="8">
        <f>STOCK[[#This Row],[Entradas]]-STOCK[[#This Row],[Salidas]]</f>
        <v>0</v>
      </c>
      <c r="M377" s="7">
        <f>STOCK[[#This Row],[Precio Final]]*10%</f>
        <v>2</v>
      </c>
      <c r="N377" s="7">
        <v>195</v>
      </c>
      <c r="O377" s="7">
        <v>18</v>
      </c>
      <c r="P377" s="7">
        <v>10.833333333333334</v>
      </c>
      <c r="Q377" s="8">
        <v>200</v>
      </c>
      <c r="R377" s="7">
        <v>10</v>
      </c>
      <c r="S377" s="7">
        <f>STOCK[[#This Row],[Peso (g)]]*STOCK[[#This Row],[Precio Envío Kilogramo (USD)]]/1000</f>
        <v>2</v>
      </c>
      <c r="T377" s="12">
        <f>STOCK[[#This Row],[Costo Unitario (USD)]]+STOCK[[#This Row],[Costo Envío (USD)]]+STOCK[[#This Row],[Comisión 10%]]</f>
        <v>14.833333333333334</v>
      </c>
      <c r="U377" s="7">
        <f>STOCK[[#This Row],[Costo total]]*1.5</f>
        <v>22.25</v>
      </c>
      <c r="V377" s="7">
        <v>20</v>
      </c>
      <c r="W377" s="7">
        <f>STOCK[[#This Row],[Precio Final]]-STOCK[[#This Row],[Costo total]]</f>
        <v>5.1666666666666661</v>
      </c>
      <c r="X377" s="7">
        <f>STOCK[[#This Row],[Ganancia Unitaria]]*STOCK[[#This Row],[Salidas]]</f>
        <v>5.1666666666666661</v>
      </c>
      <c r="AA377" s="7">
        <f>STOCK[[#This Row],[Costo total]]*STOCK[[#This Row],[Entradas]]</f>
        <v>14.833333333333334</v>
      </c>
      <c r="AB377" s="7">
        <f>STOCK[[#This Row],[Stock Actual]]*STOCK[[#This Row],[Costo total]]</f>
        <v>0</v>
      </c>
    </row>
    <row r="378" spans="1:29" s="12" customFormat="1" ht="50" customHeight="1" x14ac:dyDescent="0.15">
      <c r="A378" s="12" t="s">
        <v>809</v>
      </c>
      <c r="B378" s="70"/>
      <c r="C378" s="12" t="s">
        <v>4</v>
      </c>
      <c r="D378" s="12" t="s">
        <v>211</v>
      </c>
      <c r="E378" s="12" t="s">
        <v>248</v>
      </c>
      <c r="F378" s="12" t="s">
        <v>244</v>
      </c>
      <c r="G378" s="12" t="s">
        <v>69</v>
      </c>
      <c r="H378" s="12">
        <f>STOCK[[#This Row],[Precio Final]]</f>
        <v>20</v>
      </c>
      <c r="I378" s="12">
        <f>STOCK[[#This Row],[Precio Venta Ideal (x1.5)]]</f>
        <v>20.583333333333332</v>
      </c>
      <c r="J378" s="87">
        <v>1</v>
      </c>
      <c r="K378" s="87">
        <f>SUMIFS(VENTAS[Cantidad],VENTAS[Código del producto Vendido],STOCK[[#This Row],[Code]])</f>
        <v>1</v>
      </c>
      <c r="L378" s="87">
        <f>STOCK[[#This Row],[Entradas]]-STOCK[[#This Row],[Salidas]]</f>
        <v>0</v>
      </c>
      <c r="M378" s="12">
        <f>STOCK[[#This Row],[Precio Final]]*10%</f>
        <v>2</v>
      </c>
      <c r="N378" s="12">
        <v>175</v>
      </c>
      <c r="O378" s="12">
        <v>18</v>
      </c>
      <c r="P378" s="12">
        <v>9.7222222222222214</v>
      </c>
      <c r="Q378" s="87">
        <v>200</v>
      </c>
      <c r="R378" s="12">
        <v>10</v>
      </c>
      <c r="S378" s="12">
        <f>STOCK[[#This Row],[Peso (g)]]*STOCK[[#This Row],[Precio Envío Kilogramo (USD)]]/1000</f>
        <v>2</v>
      </c>
      <c r="T378" s="12">
        <f>STOCK[[#This Row],[Costo Unitario (USD)]]+STOCK[[#This Row],[Costo Envío (USD)]]+STOCK[[#This Row],[Comisión 10%]]</f>
        <v>13.722222222222221</v>
      </c>
      <c r="U378" s="12">
        <f>STOCK[[#This Row],[Costo total]]*1.5</f>
        <v>20.583333333333332</v>
      </c>
      <c r="V378" s="12">
        <v>20</v>
      </c>
      <c r="W378" s="12">
        <f>STOCK[[#This Row],[Precio Final]]-STOCK[[#This Row],[Costo total]]</f>
        <v>6.2777777777777786</v>
      </c>
      <c r="X378" s="12">
        <f>STOCK[[#This Row],[Ganancia Unitaria]]*STOCK[[#This Row],[Salidas]]</f>
        <v>6.2777777777777786</v>
      </c>
      <c r="AA378" s="12">
        <f>STOCK[[#This Row],[Costo total]]*STOCK[[#This Row],[Entradas]]</f>
        <v>13.722222222222221</v>
      </c>
      <c r="AB378" s="12">
        <f>STOCK[[#This Row],[Stock Actual]]*STOCK[[#This Row],[Costo total]]</f>
        <v>0</v>
      </c>
    </row>
    <row r="379" spans="1:29" s="7" customFormat="1" ht="50" customHeight="1" x14ac:dyDescent="0.15">
      <c r="A379" s="7" t="s">
        <v>810</v>
      </c>
      <c r="B379" s="70"/>
      <c r="C379" s="7" t="s">
        <v>4</v>
      </c>
      <c r="D379" s="7" t="s">
        <v>1786</v>
      </c>
      <c r="E379" s="7" t="s">
        <v>1619</v>
      </c>
      <c r="F379" s="7" t="s">
        <v>241</v>
      </c>
      <c r="G379" s="7" t="s">
        <v>69</v>
      </c>
      <c r="H379" s="7">
        <f>STOCK[[#This Row],[Precio Final]]</f>
        <v>15</v>
      </c>
      <c r="I379" s="7">
        <f>STOCK[[#This Row],[Precio Venta Ideal (x1.5)]]</f>
        <v>13.166666666666668</v>
      </c>
      <c r="J379" s="8">
        <v>3</v>
      </c>
      <c r="K379" s="8">
        <f>SUMIFS(VENTAS[Cantidad],VENTAS[Código del producto Vendido],STOCK[[#This Row],[Code]])</f>
        <v>0</v>
      </c>
      <c r="L379" s="8">
        <f>STOCK[[#This Row],[Entradas]]-STOCK[[#This Row],[Salidas]]</f>
        <v>3</v>
      </c>
      <c r="M379" s="7">
        <f>STOCK[[#This Row],[Precio Final]]*10%</f>
        <v>1.5</v>
      </c>
      <c r="N379" s="7">
        <v>95</v>
      </c>
      <c r="O379" s="7">
        <v>18</v>
      </c>
      <c r="P379" s="7">
        <v>5.2777777777777777</v>
      </c>
      <c r="Q379" s="8">
        <v>200</v>
      </c>
      <c r="R379" s="7">
        <v>10</v>
      </c>
      <c r="S379" s="7">
        <f>STOCK[[#This Row],[Peso (g)]]*STOCK[[#This Row],[Precio Envío Kilogramo (USD)]]/1000</f>
        <v>2</v>
      </c>
      <c r="T379" s="12">
        <f>STOCK[[#This Row],[Costo Unitario (USD)]]+STOCK[[#This Row],[Costo Envío (USD)]]+STOCK[[#This Row],[Comisión 10%]]</f>
        <v>8.7777777777777786</v>
      </c>
      <c r="U379" s="7">
        <f>STOCK[[#This Row],[Costo total]]*1.5</f>
        <v>13.166666666666668</v>
      </c>
      <c r="V379" s="7">
        <v>15</v>
      </c>
      <c r="W379" s="7">
        <f>STOCK[[#This Row],[Precio Final]]-STOCK[[#This Row],[Costo total]]</f>
        <v>6.2222222222222214</v>
      </c>
      <c r="X379" s="7">
        <f>STOCK[[#This Row],[Ganancia Unitaria]]*STOCK[[#This Row],[Salidas]]</f>
        <v>0</v>
      </c>
      <c r="AA379" s="7">
        <f>STOCK[[#This Row],[Costo total]]*STOCK[[#This Row],[Entradas]]</f>
        <v>26.333333333333336</v>
      </c>
      <c r="AB379" s="7">
        <f>STOCK[[#This Row],[Stock Actual]]*STOCK[[#This Row],[Costo total]]</f>
        <v>26.333333333333336</v>
      </c>
    </row>
    <row r="380" spans="1:29" s="12" customFormat="1" ht="50" customHeight="1" x14ac:dyDescent="0.15">
      <c r="A380" s="12" t="s">
        <v>811</v>
      </c>
      <c r="B380" s="70"/>
      <c r="C380" s="12" t="s">
        <v>4</v>
      </c>
      <c r="D380" s="12" t="s">
        <v>1788</v>
      </c>
      <c r="E380" s="12" t="s">
        <v>1543</v>
      </c>
      <c r="F380" s="12" t="s">
        <v>2095</v>
      </c>
      <c r="G380" s="12" t="s">
        <v>69</v>
      </c>
      <c r="H380" s="12">
        <f>STOCK[[#This Row],[Precio Final]]</f>
        <v>15</v>
      </c>
      <c r="I380" s="12">
        <f>STOCK[[#This Row],[Precio Venta Ideal (x1.5)]]</f>
        <v>15.666666666666668</v>
      </c>
      <c r="J380" s="87">
        <v>1</v>
      </c>
      <c r="K380" s="87">
        <f>SUMIFS(VENTAS[Cantidad],VENTAS[Código del producto Vendido],STOCK[[#This Row],[Code]])</f>
        <v>1</v>
      </c>
      <c r="L380" s="87">
        <f>STOCK[[#This Row],[Entradas]]-STOCK[[#This Row],[Salidas]]</f>
        <v>0</v>
      </c>
      <c r="M380" s="12">
        <f>STOCK[[#This Row],[Precio Final]]*10%</f>
        <v>1.5</v>
      </c>
      <c r="N380" s="12">
        <v>125</v>
      </c>
      <c r="O380" s="12">
        <v>18</v>
      </c>
      <c r="P380" s="12">
        <v>6.9444444444444446</v>
      </c>
      <c r="Q380" s="87">
        <v>200</v>
      </c>
      <c r="R380" s="12">
        <v>10</v>
      </c>
      <c r="S380" s="12">
        <f>STOCK[[#This Row],[Peso (g)]]*STOCK[[#This Row],[Precio Envío Kilogramo (USD)]]/1000</f>
        <v>2</v>
      </c>
      <c r="T380" s="12">
        <f>STOCK[[#This Row],[Costo Unitario (USD)]]+STOCK[[#This Row],[Costo Envío (USD)]]+STOCK[[#This Row],[Comisión 10%]]</f>
        <v>10.444444444444445</v>
      </c>
      <c r="U380" s="12">
        <f>STOCK[[#This Row],[Costo total]]*1.5</f>
        <v>15.666666666666668</v>
      </c>
      <c r="V380" s="12">
        <v>15</v>
      </c>
      <c r="W380" s="12">
        <f>STOCK[[#This Row],[Precio Final]]-STOCK[[#This Row],[Costo total]]</f>
        <v>4.5555555555555554</v>
      </c>
      <c r="X380" s="12">
        <f>STOCK[[#This Row],[Ganancia Unitaria]]*STOCK[[#This Row],[Salidas]]</f>
        <v>4.5555555555555554</v>
      </c>
      <c r="AA380" s="12">
        <f>STOCK[[#This Row],[Costo total]]*STOCK[[#This Row],[Entradas]]</f>
        <v>10.444444444444445</v>
      </c>
      <c r="AB380" s="12">
        <f>STOCK[[#This Row],[Stock Actual]]*STOCK[[#This Row],[Costo total]]</f>
        <v>0</v>
      </c>
    </row>
    <row r="381" spans="1:29" s="7" customFormat="1" ht="50" customHeight="1" x14ac:dyDescent="0.15">
      <c r="A381" s="7" t="s">
        <v>812</v>
      </c>
      <c r="B381" s="70"/>
      <c r="C381" s="7" t="s">
        <v>4</v>
      </c>
      <c r="D381" s="7" t="s">
        <v>26</v>
      </c>
      <c r="E381" s="7" t="s">
        <v>1620</v>
      </c>
      <c r="F381" s="7" t="s">
        <v>243</v>
      </c>
      <c r="G381" s="7" t="s">
        <v>69</v>
      </c>
      <c r="H381" s="7">
        <f>STOCK[[#This Row],[Precio Final]]</f>
        <v>20</v>
      </c>
      <c r="I381" s="7">
        <f>STOCK[[#This Row],[Precio Venta Ideal (x1.5)]]</f>
        <v>15.75</v>
      </c>
      <c r="J381" s="8">
        <v>3</v>
      </c>
      <c r="K381" s="8">
        <f>SUMIFS(VENTAS[Cantidad],VENTAS[Código del producto Vendido],STOCK[[#This Row],[Code]])</f>
        <v>1</v>
      </c>
      <c r="L381" s="8">
        <f>STOCK[[#This Row],[Entradas]]-STOCK[[#This Row],[Salidas]]</f>
        <v>2</v>
      </c>
      <c r="M381" s="7">
        <f>STOCK[[#This Row],[Precio Final]]*10%</f>
        <v>2</v>
      </c>
      <c r="N381" s="7">
        <v>135</v>
      </c>
      <c r="O381" s="7">
        <v>18</v>
      </c>
      <c r="P381" s="7">
        <v>7.5</v>
      </c>
      <c r="Q381" s="8">
        <v>100</v>
      </c>
      <c r="R381" s="7">
        <v>10</v>
      </c>
      <c r="S381" s="7">
        <f>STOCK[[#This Row],[Peso (g)]]*STOCK[[#This Row],[Precio Envío Kilogramo (USD)]]/1000</f>
        <v>1</v>
      </c>
      <c r="T381" s="12">
        <f>STOCK[[#This Row],[Costo Unitario (USD)]]+STOCK[[#This Row],[Costo Envío (USD)]]+STOCK[[#This Row],[Comisión 10%]]</f>
        <v>10.5</v>
      </c>
      <c r="U381" s="7">
        <f>STOCK[[#This Row],[Costo total]]*1.5</f>
        <v>15.75</v>
      </c>
      <c r="V381" s="7">
        <v>20</v>
      </c>
      <c r="W381" s="7">
        <f>STOCK[[#This Row],[Precio Final]]-STOCK[[#This Row],[Costo total]]</f>
        <v>9.5</v>
      </c>
      <c r="X381" s="7">
        <f>STOCK[[#This Row],[Ganancia Unitaria]]*STOCK[[#This Row],[Salidas]]</f>
        <v>9.5</v>
      </c>
      <c r="AA381" s="7">
        <f>STOCK[[#This Row],[Costo total]]*STOCK[[#This Row],[Entradas]]</f>
        <v>31.5</v>
      </c>
      <c r="AB381" s="7">
        <f>STOCK[[#This Row],[Stock Actual]]*STOCK[[#This Row],[Costo total]]</f>
        <v>21</v>
      </c>
      <c r="AC381" s="7">
        <v>15</v>
      </c>
    </row>
    <row r="382" spans="1:29" s="12" customFormat="1" ht="50" customHeight="1" x14ac:dyDescent="0.15">
      <c r="A382" s="12" t="s">
        <v>813</v>
      </c>
      <c r="B382" s="70"/>
      <c r="C382" s="12" t="s">
        <v>4</v>
      </c>
      <c r="D382" s="12" t="s">
        <v>211</v>
      </c>
      <c r="E382" s="12" t="s">
        <v>316</v>
      </c>
      <c r="F382" s="12" t="s">
        <v>243</v>
      </c>
      <c r="G382" s="12" t="s">
        <v>69</v>
      </c>
      <c r="H382" s="12">
        <f>STOCK[[#This Row],[Precio Final]]</f>
        <v>20</v>
      </c>
      <c r="I382" s="12">
        <f>STOCK[[#This Row],[Precio Venta Ideal (x1.5)]]</f>
        <v>26.333333333333336</v>
      </c>
      <c r="J382" s="87">
        <v>3</v>
      </c>
      <c r="K382" s="87">
        <f>SUMIFS(VENTAS[Cantidad],VENTAS[Código del producto Vendido],STOCK[[#This Row],[Code]])</f>
        <v>3</v>
      </c>
      <c r="L382" s="87">
        <f>STOCK[[#This Row],[Entradas]]-STOCK[[#This Row],[Salidas]]</f>
        <v>0</v>
      </c>
      <c r="M382" s="12">
        <f>STOCK[[#This Row],[Precio Final]]*10%</f>
        <v>2</v>
      </c>
      <c r="N382" s="12">
        <v>235</v>
      </c>
      <c r="O382" s="12">
        <v>18</v>
      </c>
      <c r="P382" s="12">
        <v>13.055555555555555</v>
      </c>
      <c r="Q382" s="87">
        <v>250</v>
      </c>
      <c r="R382" s="12">
        <v>10</v>
      </c>
      <c r="S382" s="12">
        <f>STOCK[[#This Row],[Peso (g)]]*STOCK[[#This Row],[Precio Envío Kilogramo (USD)]]/1000</f>
        <v>2.5</v>
      </c>
      <c r="T382" s="12">
        <f>STOCK[[#This Row],[Costo Unitario (USD)]]+STOCK[[#This Row],[Costo Envío (USD)]]+STOCK[[#This Row],[Comisión 10%]]</f>
        <v>17.555555555555557</v>
      </c>
      <c r="U382" s="12">
        <f>STOCK[[#This Row],[Costo total]]*1.5</f>
        <v>26.333333333333336</v>
      </c>
      <c r="V382" s="12">
        <v>20</v>
      </c>
      <c r="W382" s="12">
        <f>STOCK[[#This Row],[Precio Final]]-STOCK[[#This Row],[Costo total]]</f>
        <v>2.4444444444444429</v>
      </c>
      <c r="X382" s="12">
        <f>STOCK[[#This Row],[Ganancia Unitaria]]*STOCK[[#This Row],[Salidas]]</f>
        <v>7.3333333333333286</v>
      </c>
      <c r="AA382" s="12">
        <f>STOCK[[#This Row],[Costo total]]*STOCK[[#This Row],[Entradas]]</f>
        <v>52.666666666666671</v>
      </c>
      <c r="AB382" s="12">
        <f>STOCK[[#This Row],[Stock Actual]]*STOCK[[#This Row],[Costo total]]</f>
        <v>0</v>
      </c>
    </row>
    <row r="383" spans="1:29" s="7" customFormat="1" ht="50" customHeight="1" x14ac:dyDescent="0.15">
      <c r="A383" s="7" t="s">
        <v>814</v>
      </c>
      <c r="B383" s="70"/>
      <c r="C383" s="7" t="s">
        <v>4</v>
      </c>
      <c r="D383" s="7" t="s">
        <v>211</v>
      </c>
      <c r="E383" s="7" t="s">
        <v>317</v>
      </c>
      <c r="F383" s="7" t="s">
        <v>241</v>
      </c>
      <c r="G383" s="7" t="s">
        <v>69</v>
      </c>
      <c r="H383" s="7">
        <f>STOCK[[#This Row],[Precio Final]]</f>
        <v>18</v>
      </c>
      <c r="I383" s="7">
        <f>STOCK[[#This Row],[Precio Venta Ideal (x1.5)]]</f>
        <v>16.950000000000003</v>
      </c>
      <c r="J383" s="8">
        <v>2</v>
      </c>
      <c r="K383" s="8">
        <f>SUMIFS(VENTAS[Cantidad],VENTAS[Código del producto Vendido],STOCK[[#This Row],[Code]])</f>
        <v>2</v>
      </c>
      <c r="L383" s="8">
        <f>STOCK[[#This Row],[Entradas]]-STOCK[[#This Row],[Salidas]]</f>
        <v>0</v>
      </c>
      <c r="M383" s="7">
        <f>STOCK[[#This Row],[Precio Final]]*10%</f>
        <v>1.8</v>
      </c>
      <c r="N383" s="7">
        <v>126</v>
      </c>
      <c r="O383" s="7">
        <v>18</v>
      </c>
      <c r="P383" s="7">
        <v>7</v>
      </c>
      <c r="Q383" s="8">
        <v>250</v>
      </c>
      <c r="R383" s="7">
        <v>10</v>
      </c>
      <c r="S383" s="7">
        <f>STOCK[[#This Row],[Peso (g)]]*STOCK[[#This Row],[Precio Envío Kilogramo (USD)]]/1000</f>
        <v>2.5</v>
      </c>
      <c r="T383" s="12">
        <f>STOCK[[#This Row],[Costo Unitario (USD)]]+STOCK[[#This Row],[Costo Envío (USD)]]+STOCK[[#This Row],[Comisión 10%]]</f>
        <v>11.3</v>
      </c>
      <c r="U383" s="7">
        <f>STOCK[[#This Row],[Costo total]]*1.5</f>
        <v>16.950000000000003</v>
      </c>
      <c r="V383" s="7">
        <v>18</v>
      </c>
      <c r="W383" s="7">
        <f>STOCK[[#This Row],[Precio Final]]-STOCK[[#This Row],[Costo total]]</f>
        <v>6.6999999999999993</v>
      </c>
      <c r="X383" s="7">
        <f>STOCK[[#This Row],[Ganancia Unitaria]]*STOCK[[#This Row],[Salidas]]</f>
        <v>13.399999999999999</v>
      </c>
      <c r="AA383" s="7">
        <f>STOCK[[#This Row],[Costo total]]*STOCK[[#This Row],[Entradas]]</f>
        <v>22.6</v>
      </c>
      <c r="AB383" s="7">
        <f>STOCK[[#This Row],[Stock Actual]]*STOCK[[#This Row],[Costo total]]</f>
        <v>0</v>
      </c>
    </row>
    <row r="384" spans="1:29" s="12" customFormat="1" ht="50" customHeight="1" x14ac:dyDescent="0.15">
      <c r="A384" s="12" t="s">
        <v>815</v>
      </c>
      <c r="B384" s="70"/>
      <c r="C384" s="12" t="s">
        <v>4</v>
      </c>
      <c r="D384" s="12" t="s">
        <v>1935</v>
      </c>
      <c r="E384" s="12" t="s">
        <v>1761</v>
      </c>
      <c r="F384" s="12" t="s">
        <v>238</v>
      </c>
      <c r="G384" s="12" t="s">
        <v>69</v>
      </c>
      <c r="H384" s="12">
        <f>STOCK[[#This Row],[Precio Final]]</f>
        <v>12</v>
      </c>
      <c r="I384" s="12">
        <f>STOCK[[#This Row],[Precio Venta Ideal (x1.5)]]</f>
        <v>13.55</v>
      </c>
      <c r="J384" s="87">
        <v>3</v>
      </c>
      <c r="K384" s="87">
        <f>SUMIFS(VENTAS[Cantidad],VENTAS[Código del producto Vendido],STOCK[[#This Row],[Code]])</f>
        <v>2</v>
      </c>
      <c r="L384" s="87">
        <f>STOCK[[#This Row],[Entradas]]-STOCK[[#This Row],[Salidas]]</f>
        <v>1</v>
      </c>
      <c r="M384" s="12">
        <f>STOCK[[#This Row],[Precio Final]]*10%</f>
        <v>1.2000000000000002</v>
      </c>
      <c r="N384" s="12">
        <v>96</v>
      </c>
      <c r="O384" s="12">
        <v>18</v>
      </c>
      <c r="P384" s="12">
        <v>5.333333333333333</v>
      </c>
      <c r="Q384" s="87">
        <v>250</v>
      </c>
      <c r="R384" s="12">
        <v>10</v>
      </c>
      <c r="S384" s="12">
        <f>STOCK[[#This Row],[Peso (g)]]*STOCK[[#This Row],[Precio Envío Kilogramo (USD)]]/1000</f>
        <v>2.5</v>
      </c>
      <c r="T384" s="12">
        <f>STOCK[[#This Row],[Costo Unitario (USD)]]+STOCK[[#This Row],[Costo Envío (USD)]]+STOCK[[#This Row],[Comisión 10%]]</f>
        <v>9.0333333333333332</v>
      </c>
      <c r="U384" s="12">
        <f>STOCK[[#This Row],[Costo total]]*1.5</f>
        <v>13.55</v>
      </c>
      <c r="V384" s="12">
        <v>12</v>
      </c>
      <c r="W384" s="12">
        <f>STOCK[[#This Row],[Precio Final]]-STOCK[[#This Row],[Costo total]]</f>
        <v>2.9666666666666668</v>
      </c>
      <c r="X384" s="12">
        <f>STOCK[[#This Row],[Ganancia Unitaria]]*STOCK[[#This Row],[Salidas]]</f>
        <v>5.9333333333333336</v>
      </c>
      <c r="AA384" s="12">
        <f>STOCK[[#This Row],[Costo total]]*STOCK[[#This Row],[Entradas]]</f>
        <v>27.1</v>
      </c>
      <c r="AB384" s="12">
        <f>STOCK[[#This Row],[Stock Actual]]*STOCK[[#This Row],[Costo total]]</f>
        <v>9.0333333333333332</v>
      </c>
    </row>
    <row r="385" spans="1:29" s="7" customFormat="1" ht="50" customHeight="1" x14ac:dyDescent="0.15">
      <c r="A385" s="7" t="s">
        <v>816</v>
      </c>
      <c r="B385" s="70"/>
      <c r="C385" s="7" t="s">
        <v>4</v>
      </c>
      <c r="D385" s="7" t="s">
        <v>2613</v>
      </c>
      <c r="E385" s="7" t="s">
        <v>318</v>
      </c>
      <c r="F385" s="7" t="s">
        <v>244</v>
      </c>
      <c r="G385" s="7" t="s">
        <v>69</v>
      </c>
      <c r="H385" s="7">
        <f>STOCK[[#This Row],[Precio Final]]</f>
        <v>12</v>
      </c>
      <c r="I385" s="7">
        <f>STOCK[[#This Row],[Precio Venta Ideal (x1.5)]]</f>
        <v>11.966666666666667</v>
      </c>
      <c r="J385" s="8">
        <v>2</v>
      </c>
      <c r="K385" s="8">
        <f>SUMIFS(VENTAS[Cantidad],VENTAS[Código del producto Vendido],STOCK[[#This Row],[Code]])</f>
        <v>1</v>
      </c>
      <c r="L385" s="8">
        <f>STOCK[[#This Row],[Entradas]]-STOCK[[#This Row],[Salidas]]</f>
        <v>1</v>
      </c>
      <c r="M385" s="7">
        <f>STOCK[[#This Row],[Precio Final]]*10%</f>
        <v>1.2000000000000002</v>
      </c>
      <c r="N385" s="7">
        <v>95</v>
      </c>
      <c r="O385" s="7">
        <v>18</v>
      </c>
      <c r="P385" s="7">
        <v>5.2777777777777777</v>
      </c>
      <c r="Q385" s="8">
        <v>150</v>
      </c>
      <c r="R385" s="7">
        <v>10</v>
      </c>
      <c r="S385" s="7">
        <f>STOCK[[#This Row],[Peso (g)]]*STOCK[[#This Row],[Precio Envío Kilogramo (USD)]]/1000</f>
        <v>1.5</v>
      </c>
      <c r="T385" s="12">
        <f>STOCK[[#This Row],[Costo Unitario (USD)]]+STOCK[[#This Row],[Costo Envío (USD)]]+STOCK[[#This Row],[Comisión 10%]]</f>
        <v>7.9777777777777779</v>
      </c>
      <c r="U385" s="7">
        <f>STOCK[[#This Row],[Costo total]]*1.5</f>
        <v>11.966666666666667</v>
      </c>
      <c r="V385" s="7">
        <v>12</v>
      </c>
      <c r="W385" s="7">
        <f>STOCK[[#This Row],[Precio Final]]-STOCK[[#This Row],[Costo total]]</f>
        <v>4.0222222222222221</v>
      </c>
      <c r="X385" s="7">
        <f>STOCK[[#This Row],[Ganancia Unitaria]]*STOCK[[#This Row],[Salidas]]</f>
        <v>4.0222222222222221</v>
      </c>
      <c r="AA385" s="7">
        <f>STOCK[[#This Row],[Costo total]]*STOCK[[#This Row],[Entradas]]</f>
        <v>15.955555555555556</v>
      </c>
      <c r="AB385" s="7">
        <f>STOCK[[#This Row],[Stock Actual]]*STOCK[[#This Row],[Costo total]]</f>
        <v>7.9777777777777779</v>
      </c>
      <c r="AC385" s="7">
        <v>8</v>
      </c>
    </row>
    <row r="386" spans="1:29" s="12" customFormat="1" ht="50" customHeight="1" x14ac:dyDescent="0.15">
      <c r="A386" s="12" t="s">
        <v>817</v>
      </c>
      <c r="B386" s="70"/>
      <c r="C386" s="12" t="s">
        <v>4</v>
      </c>
      <c r="D386" s="12" t="s">
        <v>1900</v>
      </c>
      <c r="E386" s="12" t="s">
        <v>319</v>
      </c>
      <c r="F386" s="12" t="s">
        <v>2071</v>
      </c>
      <c r="G386" s="12" t="s">
        <v>69</v>
      </c>
      <c r="H386" s="12">
        <f>STOCK[[#This Row],[Precio Final]]</f>
        <v>10</v>
      </c>
      <c r="I386" s="12">
        <f>STOCK[[#This Row],[Precio Venta Ideal (x1.5)]]</f>
        <v>10.833333333333334</v>
      </c>
      <c r="J386" s="87">
        <v>1</v>
      </c>
      <c r="K386" s="87">
        <f>SUMIFS(VENTAS[Cantidad],VENTAS[Código del producto Vendido],STOCK[[#This Row],[Code]])</f>
        <v>1</v>
      </c>
      <c r="L386" s="87">
        <f>STOCK[[#This Row],[Entradas]]-STOCK[[#This Row],[Salidas]]</f>
        <v>0</v>
      </c>
      <c r="M386" s="12">
        <f>STOCK[[#This Row],[Precio Final]]*10%</f>
        <v>1</v>
      </c>
      <c r="N386" s="12">
        <v>103</v>
      </c>
      <c r="O386" s="12">
        <v>18</v>
      </c>
      <c r="P386" s="12">
        <v>5.7222222222222223</v>
      </c>
      <c r="Q386" s="87">
        <v>50</v>
      </c>
      <c r="R386" s="12">
        <v>10</v>
      </c>
      <c r="S386" s="12">
        <f>STOCK[[#This Row],[Peso (g)]]*STOCK[[#This Row],[Precio Envío Kilogramo (USD)]]/1000</f>
        <v>0.5</v>
      </c>
      <c r="T386" s="12">
        <f>STOCK[[#This Row],[Costo Unitario (USD)]]+STOCK[[#This Row],[Costo Envío (USD)]]+STOCK[[#This Row],[Comisión 10%]]</f>
        <v>7.2222222222222223</v>
      </c>
      <c r="U386" s="12">
        <f>STOCK[[#This Row],[Costo total]]*1.5</f>
        <v>10.833333333333334</v>
      </c>
      <c r="V386" s="12">
        <v>10</v>
      </c>
      <c r="W386" s="12">
        <f>STOCK[[#This Row],[Precio Final]]-STOCK[[#This Row],[Costo total]]</f>
        <v>2.7777777777777777</v>
      </c>
      <c r="X386" s="12">
        <f>STOCK[[#This Row],[Ganancia Unitaria]]*STOCK[[#This Row],[Salidas]]</f>
        <v>2.7777777777777777</v>
      </c>
      <c r="AA386" s="12">
        <f>STOCK[[#This Row],[Costo total]]*STOCK[[#This Row],[Entradas]]</f>
        <v>7.2222222222222223</v>
      </c>
      <c r="AB386" s="12">
        <f>STOCK[[#This Row],[Stock Actual]]*STOCK[[#This Row],[Costo total]]</f>
        <v>0</v>
      </c>
    </row>
    <row r="387" spans="1:29" s="7" customFormat="1" ht="50" customHeight="1" x14ac:dyDescent="0.15">
      <c r="A387" s="7" t="s">
        <v>818</v>
      </c>
      <c r="B387" s="70"/>
      <c r="C387" s="7" t="s">
        <v>4</v>
      </c>
      <c r="D387" s="7" t="s">
        <v>1901</v>
      </c>
      <c r="E387" s="7" t="s">
        <v>320</v>
      </c>
      <c r="F387" s="7" t="s">
        <v>3059</v>
      </c>
      <c r="G387" s="7" t="s">
        <v>69</v>
      </c>
      <c r="H387" s="7">
        <f>STOCK[[#This Row],[Precio Final]]</f>
        <v>10</v>
      </c>
      <c r="I387" s="7">
        <f>STOCK[[#This Row],[Precio Venta Ideal (x1.5)]]</f>
        <v>11.666666666666666</v>
      </c>
      <c r="J387" s="8">
        <v>3</v>
      </c>
      <c r="K387" s="8">
        <f>SUMIFS(VENTAS[Cantidad],VENTAS[Código del producto Vendido],STOCK[[#This Row],[Code]])</f>
        <v>0</v>
      </c>
      <c r="L387" s="8">
        <f>STOCK[[#This Row],[Entradas]]-STOCK[[#This Row],[Salidas]]</f>
        <v>3</v>
      </c>
      <c r="M387" s="7">
        <f>STOCK[[#This Row],[Precio Final]]*10%</f>
        <v>1</v>
      </c>
      <c r="N387" s="7">
        <v>113</v>
      </c>
      <c r="O387" s="7">
        <v>18</v>
      </c>
      <c r="P387" s="7">
        <v>6.2777777777777777</v>
      </c>
      <c r="Q387" s="8">
        <v>50</v>
      </c>
      <c r="R387" s="7">
        <v>10</v>
      </c>
      <c r="S387" s="7">
        <f>STOCK[[#This Row],[Peso (g)]]*STOCK[[#This Row],[Precio Envío Kilogramo (USD)]]/1000</f>
        <v>0.5</v>
      </c>
      <c r="T387" s="12">
        <f>STOCK[[#This Row],[Costo Unitario (USD)]]+STOCK[[#This Row],[Costo Envío (USD)]]+STOCK[[#This Row],[Comisión 10%]]</f>
        <v>7.7777777777777777</v>
      </c>
      <c r="U387" s="7">
        <f>STOCK[[#This Row],[Costo total]]*1.5</f>
        <v>11.666666666666666</v>
      </c>
      <c r="V387" s="7">
        <v>10</v>
      </c>
      <c r="W387" s="7">
        <f>STOCK[[#This Row],[Precio Final]]-STOCK[[#This Row],[Costo total]]</f>
        <v>2.2222222222222223</v>
      </c>
      <c r="X387" s="7">
        <f>STOCK[[#This Row],[Ganancia Unitaria]]*STOCK[[#This Row],[Salidas]]</f>
        <v>0</v>
      </c>
      <c r="AA387" s="7">
        <f>STOCK[[#This Row],[Costo total]]*STOCK[[#This Row],[Entradas]]</f>
        <v>23.333333333333332</v>
      </c>
      <c r="AB387" s="7">
        <f>STOCK[[#This Row],[Stock Actual]]*STOCK[[#This Row],[Costo total]]</f>
        <v>23.333333333333332</v>
      </c>
    </row>
    <row r="388" spans="1:29" s="12" customFormat="1" ht="50" customHeight="1" x14ac:dyDescent="0.15">
      <c r="A388" s="12" t="s">
        <v>820</v>
      </c>
      <c r="B388" s="70"/>
      <c r="C388" s="12" t="s">
        <v>4</v>
      </c>
      <c r="D388" s="12" t="s">
        <v>1934</v>
      </c>
      <c r="E388" s="12" t="s">
        <v>321</v>
      </c>
      <c r="F388" s="12" t="s">
        <v>241</v>
      </c>
      <c r="G388" s="12" t="s">
        <v>69</v>
      </c>
      <c r="H388" s="12">
        <f>STOCK[[#This Row],[Precio Final]]</f>
        <v>10</v>
      </c>
      <c r="I388" s="12">
        <f>STOCK[[#This Row],[Precio Venta Ideal (x1.5)]]</f>
        <v>13.5</v>
      </c>
      <c r="J388" s="87">
        <v>1</v>
      </c>
      <c r="K388" s="87">
        <f>SUMIFS(VENTAS[Cantidad],VENTAS[Código del producto Vendido],STOCK[[#This Row],[Code]])</f>
        <v>1</v>
      </c>
      <c r="L388" s="87">
        <f>STOCK[[#This Row],[Entradas]]-STOCK[[#This Row],[Salidas]]</f>
        <v>0</v>
      </c>
      <c r="M388" s="12">
        <f>STOCK[[#This Row],[Precio Final]]*10%</f>
        <v>1</v>
      </c>
      <c r="N388" s="12">
        <v>135</v>
      </c>
      <c r="O388" s="12">
        <v>18</v>
      </c>
      <c r="P388" s="12">
        <v>7.5</v>
      </c>
      <c r="Q388" s="87">
        <v>50</v>
      </c>
      <c r="R388" s="12">
        <v>10</v>
      </c>
      <c r="S388" s="12">
        <f>STOCK[[#This Row],[Peso (g)]]*STOCK[[#This Row],[Precio Envío Kilogramo (USD)]]/1000</f>
        <v>0.5</v>
      </c>
      <c r="T388" s="12">
        <f>STOCK[[#This Row],[Costo Unitario (USD)]]+STOCK[[#This Row],[Costo Envío (USD)]]+STOCK[[#This Row],[Comisión 10%]]</f>
        <v>9</v>
      </c>
      <c r="U388" s="12">
        <f>STOCK[[#This Row],[Costo total]]*1.5</f>
        <v>13.5</v>
      </c>
      <c r="V388" s="12">
        <v>10</v>
      </c>
      <c r="W388" s="12">
        <f>STOCK[[#This Row],[Precio Final]]-STOCK[[#This Row],[Costo total]]</f>
        <v>1</v>
      </c>
      <c r="X388" s="12">
        <f>STOCK[[#This Row],[Ganancia Unitaria]]*STOCK[[#This Row],[Salidas]]</f>
        <v>1</v>
      </c>
      <c r="AA388" s="12">
        <f>STOCK[[#This Row],[Costo total]]*STOCK[[#This Row],[Entradas]]</f>
        <v>9</v>
      </c>
      <c r="AB388" s="12">
        <f>STOCK[[#This Row],[Stock Actual]]*STOCK[[#This Row],[Costo total]]</f>
        <v>0</v>
      </c>
    </row>
    <row r="389" spans="1:29" s="7" customFormat="1" ht="50" customHeight="1" x14ac:dyDescent="0.15">
      <c r="A389" s="7" t="s">
        <v>821</v>
      </c>
      <c r="B389" s="70"/>
      <c r="C389" s="7" t="s">
        <v>4</v>
      </c>
      <c r="D389" s="7" t="s">
        <v>1900</v>
      </c>
      <c r="E389" s="7" t="s">
        <v>322</v>
      </c>
      <c r="F389" s="7" t="s">
        <v>241</v>
      </c>
      <c r="G389" s="7" t="s">
        <v>69</v>
      </c>
      <c r="H389" s="7">
        <f>STOCK[[#This Row],[Precio Final]]</f>
        <v>10</v>
      </c>
      <c r="I389" s="7">
        <f>STOCK[[#This Row],[Precio Venta Ideal (x1.5)]]</f>
        <v>11.666666666666666</v>
      </c>
      <c r="J389" s="8">
        <v>1</v>
      </c>
      <c r="K389" s="8">
        <f>SUMIFS(VENTAS[Cantidad],VENTAS[Código del producto Vendido],STOCK[[#This Row],[Code]])</f>
        <v>0</v>
      </c>
      <c r="L389" s="8">
        <f>STOCK[[#This Row],[Entradas]]-STOCK[[#This Row],[Salidas]]</f>
        <v>1</v>
      </c>
      <c r="M389" s="7">
        <f>STOCK[[#This Row],[Precio Final]]*10%</f>
        <v>1</v>
      </c>
      <c r="N389" s="7">
        <v>113</v>
      </c>
      <c r="O389" s="7">
        <v>18</v>
      </c>
      <c r="P389" s="7">
        <v>6.2777777777777777</v>
      </c>
      <c r="Q389" s="8">
        <v>50</v>
      </c>
      <c r="R389" s="7">
        <v>10</v>
      </c>
      <c r="S389" s="7">
        <f>STOCK[[#This Row],[Peso (g)]]*STOCK[[#This Row],[Precio Envío Kilogramo (USD)]]/1000</f>
        <v>0.5</v>
      </c>
      <c r="T389" s="12">
        <f>STOCK[[#This Row],[Costo Unitario (USD)]]+STOCK[[#This Row],[Costo Envío (USD)]]+STOCK[[#This Row],[Comisión 10%]]</f>
        <v>7.7777777777777777</v>
      </c>
      <c r="U389" s="7">
        <f>STOCK[[#This Row],[Costo total]]*1.5</f>
        <v>11.666666666666666</v>
      </c>
      <c r="V389" s="7">
        <v>10</v>
      </c>
      <c r="W389" s="7">
        <f>STOCK[[#This Row],[Precio Final]]-STOCK[[#This Row],[Costo total]]</f>
        <v>2.2222222222222223</v>
      </c>
      <c r="X389" s="7">
        <f>STOCK[[#This Row],[Ganancia Unitaria]]*STOCK[[#This Row],[Salidas]]</f>
        <v>0</v>
      </c>
      <c r="AA389" s="7">
        <f>STOCK[[#This Row],[Costo total]]*STOCK[[#This Row],[Entradas]]</f>
        <v>7.7777777777777777</v>
      </c>
      <c r="AB389" s="7">
        <f>STOCK[[#This Row],[Stock Actual]]*STOCK[[#This Row],[Costo total]]</f>
        <v>7.7777777777777777</v>
      </c>
    </row>
    <row r="390" spans="1:29" s="12" customFormat="1" ht="50" customHeight="1" x14ac:dyDescent="0.15">
      <c r="A390" s="12" t="s">
        <v>819</v>
      </c>
      <c r="B390" s="70"/>
      <c r="C390" s="12" t="s">
        <v>4</v>
      </c>
      <c r="D390" s="12" t="s">
        <v>211</v>
      </c>
      <c r="E390" s="12" t="s">
        <v>3029</v>
      </c>
      <c r="F390" s="12" t="s">
        <v>238</v>
      </c>
      <c r="G390" s="12" t="s">
        <v>69</v>
      </c>
      <c r="H390" s="12">
        <f>STOCK[[#This Row],[Precio Final]]</f>
        <v>15</v>
      </c>
      <c r="I390" s="12">
        <f>STOCK[[#This Row],[Precio Venta Ideal (x1.5)]]</f>
        <v>12.083333333333332</v>
      </c>
      <c r="J390" s="87">
        <v>1</v>
      </c>
      <c r="K390" s="87">
        <f>SUMIFS(VENTAS[Cantidad],VENTAS[Código del producto Vendido],STOCK[[#This Row],[Code]])</f>
        <v>0</v>
      </c>
      <c r="L390" s="87">
        <f>STOCK[[#This Row],[Entradas]]-STOCK[[#This Row],[Salidas]]</f>
        <v>1</v>
      </c>
      <c r="M390" s="12">
        <f>STOCK[[#This Row],[Precio Final]]*10%</f>
        <v>1.5</v>
      </c>
      <c r="N390" s="12">
        <v>109</v>
      </c>
      <c r="O390" s="12">
        <v>18</v>
      </c>
      <c r="P390" s="12">
        <v>6.0555555555555554</v>
      </c>
      <c r="Q390" s="87">
        <v>50</v>
      </c>
      <c r="R390" s="12">
        <v>10</v>
      </c>
      <c r="S390" s="12">
        <f>STOCK[[#This Row],[Peso (g)]]*STOCK[[#This Row],[Precio Envío Kilogramo (USD)]]/1000</f>
        <v>0.5</v>
      </c>
      <c r="T390" s="12">
        <f>STOCK[[#This Row],[Costo Unitario (USD)]]+STOCK[[#This Row],[Costo Envío (USD)]]+STOCK[[#This Row],[Comisión 10%]]</f>
        <v>8.0555555555555554</v>
      </c>
      <c r="U390" s="12">
        <f>STOCK[[#This Row],[Costo total]]*1.5</f>
        <v>12.083333333333332</v>
      </c>
      <c r="V390" s="12">
        <v>15</v>
      </c>
      <c r="W390" s="12">
        <f>STOCK[[#This Row],[Precio Final]]-STOCK[[#This Row],[Costo total]]</f>
        <v>6.9444444444444446</v>
      </c>
      <c r="X390" s="12">
        <f>STOCK[[#This Row],[Ganancia Unitaria]]*STOCK[[#This Row],[Salidas]]</f>
        <v>0</v>
      </c>
      <c r="AA390" s="12">
        <f>STOCK[[#This Row],[Costo total]]*STOCK[[#This Row],[Entradas]]</f>
        <v>8.0555555555555554</v>
      </c>
      <c r="AB390" s="12">
        <f>STOCK[[#This Row],[Stock Actual]]*STOCK[[#This Row],[Costo total]]</f>
        <v>8.0555555555555554</v>
      </c>
    </row>
    <row r="391" spans="1:29" s="7" customFormat="1" ht="50" customHeight="1" x14ac:dyDescent="0.15">
      <c r="A391" s="7" t="s">
        <v>822</v>
      </c>
      <c r="B391" s="70"/>
      <c r="C391" s="7" t="s">
        <v>4</v>
      </c>
      <c r="D391" s="7" t="s">
        <v>1941</v>
      </c>
      <c r="E391" s="7" t="s">
        <v>323</v>
      </c>
      <c r="F391" s="7" t="s">
        <v>244</v>
      </c>
      <c r="G391" s="7" t="s">
        <v>69</v>
      </c>
      <c r="H391" s="7">
        <f>STOCK[[#This Row],[Precio Final]]</f>
        <v>12</v>
      </c>
      <c r="I391" s="7">
        <f>STOCK[[#This Row],[Precio Venta Ideal (x1.5)]]</f>
        <v>12.383333333333335</v>
      </c>
      <c r="J391" s="8">
        <v>1</v>
      </c>
      <c r="K391" s="8">
        <f>SUMIFS(VENTAS[Cantidad],VENTAS[Código del producto Vendido],STOCK[[#This Row],[Code]])</f>
        <v>1</v>
      </c>
      <c r="L391" s="8">
        <f>STOCK[[#This Row],[Entradas]]-STOCK[[#This Row],[Salidas]]</f>
        <v>0</v>
      </c>
      <c r="M391" s="7">
        <f>STOCK[[#This Row],[Precio Final]]*10%</f>
        <v>1.2000000000000002</v>
      </c>
      <c r="N391" s="7">
        <v>109</v>
      </c>
      <c r="O391" s="7">
        <v>18</v>
      </c>
      <c r="P391" s="7">
        <v>6.0555555555555554</v>
      </c>
      <c r="Q391" s="8">
        <v>100</v>
      </c>
      <c r="R391" s="7">
        <v>10</v>
      </c>
      <c r="S391" s="7">
        <f>STOCK[[#This Row],[Peso (g)]]*STOCK[[#This Row],[Precio Envío Kilogramo (USD)]]/1000</f>
        <v>1</v>
      </c>
      <c r="T391" s="12">
        <f>STOCK[[#This Row],[Costo Unitario (USD)]]+STOCK[[#This Row],[Costo Envío (USD)]]+STOCK[[#This Row],[Comisión 10%]]</f>
        <v>8.2555555555555564</v>
      </c>
      <c r="U391" s="7">
        <f>STOCK[[#This Row],[Costo total]]*1.5</f>
        <v>12.383333333333335</v>
      </c>
      <c r="V391" s="7">
        <v>12</v>
      </c>
      <c r="W391" s="7">
        <f>STOCK[[#This Row],[Precio Final]]-STOCK[[#This Row],[Costo total]]</f>
        <v>3.7444444444444436</v>
      </c>
      <c r="X391" s="7">
        <f>STOCK[[#This Row],[Ganancia Unitaria]]*STOCK[[#This Row],[Salidas]]</f>
        <v>3.7444444444444436</v>
      </c>
      <c r="AA391" s="7">
        <f>STOCK[[#This Row],[Costo total]]*STOCK[[#This Row],[Entradas]]</f>
        <v>8.2555555555555564</v>
      </c>
      <c r="AB391" s="7">
        <f>STOCK[[#This Row],[Stock Actual]]*STOCK[[#This Row],[Costo total]]</f>
        <v>0</v>
      </c>
    </row>
    <row r="392" spans="1:29" s="12" customFormat="1" ht="50" customHeight="1" x14ac:dyDescent="0.15">
      <c r="A392" s="12" t="s">
        <v>823</v>
      </c>
      <c r="B392" s="70"/>
      <c r="C392" s="12" t="s">
        <v>4</v>
      </c>
      <c r="D392" s="12" t="s">
        <v>1893</v>
      </c>
      <c r="E392" s="12" t="s">
        <v>324</v>
      </c>
      <c r="F392" s="12" t="s">
        <v>241</v>
      </c>
      <c r="G392" s="12" t="s">
        <v>69</v>
      </c>
      <c r="H392" s="12">
        <f>STOCK[[#This Row],[Precio Final]]</f>
        <v>15</v>
      </c>
      <c r="I392" s="12">
        <f>STOCK[[#This Row],[Precio Venta Ideal (x1.5)]]</f>
        <v>16.083333333333332</v>
      </c>
      <c r="J392" s="87">
        <v>1</v>
      </c>
      <c r="K392" s="87">
        <f>SUMIFS(VENTAS[Cantidad],VENTAS[Código del producto Vendido],STOCK[[#This Row],[Code]])</f>
        <v>1</v>
      </c>
      <c r="L392" s="87">
        <f>STOCK[[#This Row],[Entradas]]-STOCK[[#This Row],[Salidas]]</f>
        <v>0</v>
      </c>
      <c r="M392" s="12">
        <f>STOCK[[#This Row],[Precio Final]]*10%</f>
        <v>1.5</v>
      </c>
      <c r="N392" s="12">
        <v>148</v>
      </c>
      <c r="O392" s="12">
        <v>18</v>
      </c>
      <c r="P392" s="12">
        <v>8.2222222222222214</v>
      </c>
      <c r="Q392" s="87">
        <v>100</v>
      </c>
      <c r="R392" s="12">
        <v>10</v>
      </c>
      <c r="S392" s="12">
        <f>STOCK[[#This Row],[Peso (g)]]*STOCK[[#This Row],[Precio Envío Kilogramo (USD)]]/1000</f>
        <v>1</v>
      </c>
      <c r="T392" s="12">
        <f>STOCK[[#This Row],[Costo Unitario (USD)]]+STOCK[[#This Row],[Costo Envío (USD)]]+STOCK[[#This Row],[Comisión 10%]]</f>
        <v>10.722222222222221</v>
      </c>
      <c r="U392" s="12">
        <f>STOCK[[#This Row],[Costo total]]*1.5</f>
        <v>16.083333333333332</v>
      </c>
      <c r="V392" s="12">
        <v>15</v>
      </c>
      <c r="W392" s="12">
        <f>STOCK[[#This Row],[Precio Final]]-STOCK[[#This Row],[Costo total]]</f>
        <v>4.2777777777777786</v>
      </c>
      <c r="X392" s="12">
        <f>STOCK[[#This Row],[Ganancia Unitaria]]*STOCK[[#This Row],[Salidas]]</f>
        <v>4.2777777777777786</v>
      </c>
      <c r="AA392" s="12">
        <f>STOCK[[#This Row],[Costo total]]*STOCK[[#This Row],[Entradas]]</f>
        <v>10.722222222222221</v>
      </c>
      <c r="AB392" s="12">
        <f>STOCK[[#This Row],[Stock Actual]]*STOCK[[#This Row],[Costo total]]</f>
        <v>0</v>
      </c>
    </row>
    <row r="393" spans="1:29" s="7" customFormat="1" ht="50" customHeight="1" x14ac:dyDescent="0.15">
      <c r="A393" s="7" t="s">
        <v>824</v>
      </c>
      <c r="B393" s="70"/>
      <c r="C393" s="7" t="s">
        <v>4</v>
      </c>
      <c r="D393" s="7" t="s">
        <v>26</v>
      </c>
      <c r="E393" s="7" t="s">
        <v>325</v>
      </c>
      <c r="F393" s="7" t="s">
        <v>238</v>
      </c>
      <c r="G393" s="7" t="s">
        <v>69</v>
      </c>
      <c r="H393" s="7">
        <f>STOCK[[#This Row],[Precio Final]]</f>
        <v>30</v>
      </c>
      <c r="I393" s="7">
        <f>STOCK[[#This Row],[Precio Venta Ideal (x1.5)]]</f>
        <v>18.5</v>
      </c>
      <c r="J393" s="8">
        <v>3</v>
      </c>
      <c r="K393" s="8">
        <f>SUMIFS(VENTAS[Cantidad],VENTAS[Código del producto Vendido],STOCK[[#This Row],[Code]])</f>
        <v>1</v>
      </c>
      <c r="L393" s="8">
        <f>STOCK[[#This Row],[Entradas]]-STOCK[[#This Row],[Salidas]]</f>
        <v>2</v>
      </c>
      <c r="M393" s="7">
        <f>STOCK[[#This Row],[Precio Final]]*10%</f>
        <v>3</v>
      </c>
      <c r="N393" s="7">
        <v>150</v>
      </c>
      <c r="O393" s="7">
        <v>18</v>
      </c>
      <c r="P393" s="7">
        <v>8.3333333333333339</v>
      </c>
      <c r="Q393" s="8">
        <v>100</v>
      </c>
      <c r="R393" s="7">
        <v>10</v>
      </c>
      <c r="S393" s="7">
        <f>STOCK[[#This Row],[Peso (g)]]*STOCK[[#This Row],[Precio Envío Kilogramo (USD)]]/1000</f>
        <v>1</v>
      </c>
      <c r="T393" s="12">
        <f>STOCK[[#This Row],[Costo Unitario (USD)]]+STOCK[[#This Row],[Costo Envío (USD)]]+STOCK[[#This Row],[Comisión 10%]]</f>
        <v>12.333333333333334</v>
      </c>
      <c r="U393" s="7">
        <f>STOCK[[#This Row],[Costo total]]*1.5</f>
        <v>18.5</v>
      </c>
      <c r="V393" s="7">
        <v>30</v>
      </c>
      <c r="W393" s="7">
        <f>STOCK[[#This Row],[Precio Final]]-STOCK[[#This Row],[Costo total]]</f>
        <v>17.666666666666664</v>
      </c>
      <c r="X393" s="7">
        <f>STOCK[[#This Row],[Ganancia Unitaria]]*STOCK[[#This Row],[Salidas]]</f>
        <v>17.666666666666664</v>
      </c>
      <c r="AA393" s="7">
        <f>STOCK[[#This Row],[Costo total]]*STOCK[[#This Row],[Entradas]]</f>
        <v>37</v>
      </c>
      <c r="AB393" s="7">
        <f>STOCK[[#This Row],[Stock Actual]]*STOCK[[#This Row],[Costo total]]</f>
        <v>24.666666666666668</v>
      </c>
    </row>
    <row r="394" spans="1:29" s="12" customFormat="1" ht="50" customHeight="1" x14ac:dyDescent="0.15">
      <c r="A394" s="12" t="s">
        <v>825</v>
      </c>
      <c r="B394" s="70"/>
      <c r="C394" s="12" t="s">
        <v>4</v>
      </c>
      <c r="D394" s="12" t="s">
        <v>95</v>
      </c>
      <c r="E394" s="12" t="s">
        <v>1621</v>
      </c>
      <c r="F394" s="12" t="s">
        <v>1515</v>
      </c>
      <c r="G394" s="12" t="s">
        <v>69</v>
      </c>
      <c r="H394" s="12">
        <f>STOCK[[#This Row],[Precio Final]]</f>
        <v>10</v>
      </c>
      <c r="I394" s="12">
        <f>STOCK[[#This Row],[Precio Venta Ideal (x1.5)]]</f>
        <v>8</v>
      </c>
      <c r="J394" s="87">
        <v>2</v>
      </c>
      <c r="K394" s="87">
        <f>SUMIFS(VENTAS[Cantidad],VENTAS[Código del producto Vendido],STOCK[[#This Row],[Code]])</f>
        <v>1</v>
      </c>
      <c r="L394" s="87">
        <f>STOCK[[#This Row],[Entradas]]-STOCK[[#This Row],[Salidas]]</f>
        <v>1</v>
      </c>
      <c r="M394" s="12">
        <f>STOCK[[#This Row],[Precio Final]]*10%</f>
        <v>1</v>
      </c>
      <c r="N394" s="12">
        <v>69</v>
      </c>
      <c r="O394" s="12">
        <v>18</v>
      </c>
      <c r="P394" s="12">
        <v>3.8333333333333335</v>
      </c>
      <c r="Q394" s="87">
        <v>50</v>
      </c>
      <c r="R394" s="12">
        <v>10</v>
      </c>
      <c r="S394" s="12">
        <f>STOCK[[#This Row],[Peso (g)]]*STOCK[[#This Row],[Precio Envío Kilogramo (USD)]]/1000</f>
        <v>0.5</v>
      </c>
      <c r="T394" s="12">
        <f>STOCK[[#This Row],[Costo Unitario (USD)]]+STOCK[[#This Row],[Costo Envío (USD)]]+STOCK[[#This Row],[Comisión 10%]]</f>
        <v>5.3333333333333339</v>
      </c>
      <c r="U394" s="12">
        <f>STOCK[[#This Row],[Costo total]]*1.5</f>
        <v>8</v>
      </c>
      <c r="V394" s="12">
        <v>10</v>
      </c>
      <c r="W394" s="12">
        <f>STOCK[[#This Row],[Precio Final]]-STOCK[[#This Row],[Costo total]]</f>
        <v>4.6666666666666661</v>
      </c>
      <c r="X394" s="12">
        <f>STOCK[[#This Row],[Ganancia Unitaria]]*STOCK[[#This Row],[Salidas]]</f>
        <v>4.6666666666666661</v>
      </c>
      <c r="AA394" s="12">
        <f>STOCK[[#This Row],[Costo total]]*STOCK[[#This Row],[Entradas]]</f>
        <v>10.666666666666668</v>
      </c>
      <c r="AB394" s="12">
        <f>STOCK[[#This Row],[Stock Actual]]*STOCK[[#This Row],[Costo total]]</f>
        <v>5.3333333333333339</v>
      </c>
    </row>
    <row r="395" spans="1:29" s="7" customFormat="1" ht="50" customHeight="1" x14ac:dyDescent="0.15">
      <c r="A395" s="7" t="s">
        <v>826</v>
      </c>
      <c r="B395" s="70"/>
      <c r="C395" s="7" t="s">
        <v>4</v>
      </c>
      <c r="D395" s="7" t="s">
        <v>26</v>
      </c>
      <c r="E395" s="7" t="s">
        <v>326</v>
      </c>
      <c r="F395" s="7" t="s">
        <v>238</v>
      </c>
      <c r="G395" s="7" t="s">
        <v>69</v>
      </c>
      <c r="H395" s="7">
        <f>STOCK[[#This Row],[Precio Final]]</f>
        <v>35</v>
      </c>
      <c r="I395" s="7">
        <f>STOCK[[#This Row],[Precio Venta Ideal (x1.5)]]</f>
        <v>44.833333333333336</v>
      </c>
      <c r="J395" s="8">
        <v>1</v>
      </c>
      <c r="K395" s="8">
        <f>SUMIFS(VENTAS[Cantidad],VENTAS[Código del producto Vendido],STOCK[[#This Row],[Code]])</f>
        <v>1</v>
      </c>
      <c r="L395" s="8">
        <f>STOCK[[#This Row],[Entradas]]-STOCK[[#This Row],[Salidas]]</f>
        <v>0</v>
      </c>
      <c r="M395" s="7">
        <f>STOCK[[#This Row],[Precio Final]]*10%</f>
        <v>3.5</v>
      </c>
      <c r="N395" s="7">
        <v>385</v>
      </c>
      <c r="O395" s="7">
        <v>18</v>
      </c>
      <c r="P395" s="7">
        <v>21.388888888888889</v>
      </c>
      <c r="Q395" s="8">
        <v>500</v>
      </c>
      <c r="R395" s="7">
        <v>10</v>
      </c>
      <c r="S395" s="7">
        <f>STOCK[[#This Row],[Peso (g)]]*STOCK[[#This Row],[Precio Envío Kilogramo (USD)]]/1000</f>
        <v>5</v>
      </c>
      <c r="T395" s="12">
        <f>STOCK[[#This Row],[Costo Unitario (USD)]]+STOCK[[#This Row],[Costo Envío (USD)]]+STOCK[[#This Row],[Comisión 10%]]</f>
        <v>29.888888888888889</v>
      </c>
      <c r="U395" s="7">
        <f>STOCK[[#This Row],[Costo total]]*1.5</f>
        <v>44.833333333333336</v>
      </c>
      <c r="V395" s="7">
        <v>35</v>
      </c>
      <c r="W395" s="7">
        <f>STOCK[[#This Row],[Precio Final]]-STOCK[[#This Row],[Costo total]]</f>
        <v>5.1111111111111107</v>
      </c>
      <c r="X395" s="7">
        <f>STOCK[[#This Row],[Ganancia Unitaria]]*STOCK[[#This Row],[Salidas]]</f>
        <v>5.1111111111111107</v>
      </c>
      <c r="AA395" s="7">
        <f>STOCK[[#This Row],[Costo total]]*STOCK[[#This Row],[Entradas]]</f>
        <v>29.888888888888889</v>
      </c>
      <c r="AB395" s="7">
        <f>STOCK[[#This Row],[Stock Actual]]*STOCK[[#This Row],[Costo total]]</f>
        <v>0</v>
      </c>
    </row>
    <row r="396" spans="1:29" s="12" customFormat="1" ht="50" customHeight="1" x14ac:dyDescent="0.15">
      <c r="A396" s="12" t="s">
        <v>827</v>
      </c>
      <c r="B396" s="70"/>
      <c r="C396" s="12" t="s">
        <v>4</v>
      </c>
      <c r="D396" s="12" t="s">
        <v>1934</v>
      </c>
      <c r="E396" s="12" t="s">
        <v>327</v>
      </c>
      <c r="F396" s="12" t="s">
        <v>241</v>
      </c>
      <c r="G396" s="12" t="s">
        <v>69</v>
      </c>
      <c r="H396" s="12">
        <f>STOCK[[#This Row],[Precio Final]]</f>
        <v>9</v>
      </c>
      <c r="I396" s="12">
        <f>STOCK[[#This Row],[Precio Venta Ideal (x1.5)]]</f>
        <v>7.3500000000000005</v>
      </c>
      <c r="J396" s="87">
        <v>1</v>
      </c>
      <c r="K396" s="87">
        <f>SUMIFS(VENTAS[Cantidad],VENTAS[Código del producto Vendido],STOCK[[#This Row],[Code]])</f>
        <v>0</v>
      </c>
      <c r="L396" s="87">
        <f>STOCK[[#This Row],[Entradas]]-STOCK[[#This Row],[Salidas]]</f>
        <v>1</v>
      </c>
      <c r="M396" s="12">
        <f>STOCK[[#This Row],[Precio Final]]*10%</f>
        <v>0.9</v>
      </c>
      <c r="N396" s="12">
        <v>63</v>
      </c>
      <c r="O396" s="12">
        <v>18</v>
      </c>
      <c r="P396" s="12">
        <v>3.5</v>
      </c>
      <c r="Q396" s="87">
        <v>50</v>
      </c>
      <c r="R396" s="12">
        <v>10</v>
      </c>
      <c r="S396" s="12">
        <f>STOCK[[#This Row],[Peso (g)]]*STOCK[[#This Row],[Precio Envío Kilogramo (USD)]]/1000</f>
        <v>0.5</v>
      </c>
      <c r="T396" s="12">
        <f>STOCK[[#This Row],[Costo Unitario (USD)]]+STOCK[[#This Row],[Costo Envío (USD)]]+STOCK[[#This Row],[Comisión 10%]]</f>
        <v>4.9000000000000004</v>
      </c>
      <c r="U396" s="12">
        <f>STOCK[[#This Row],[Costo total]]*1.5</f>
        <v>7.3500000000000005</v>
      </c>
      <c r="V396" s="12">
        <v>9</v>
      </c>
      <c r="W396" s="12">
        <f>STOCK[[#This Row],[Precio Final]]-STOCK[[#This Row],[Costo total]]</f>
        <v>4.0999999999999996</v>
      </c>
      <c r="X396" s="12">
        <f>STOCK[[#This Row],[Ganancia Unitaria]]*STOCK[[#This Row],[Salidas]]</f>
        <v>0</v>
      </c>
      <c r="AA396" s="12">
        <f>STOCK[[#This Row],[Costo total]]*STOCK[[#This Row],[Entradas]]</f>
        <v>4.9000000000000004</v>
      </c>
      <c r="AB396" s="12">
        <f>STOCK[[#This Row],[Stock Actual]]*STOCK[[#This Row],[Costo total]]</f>
        <v>4.9000000000000004</v>
      </c>
    </row>
    <row r="397" spans="1:29" s="7" customFormat="1" ht="50" customHeight="1" x14ac:dyDescent="0.15">
      <c r="A397" s="7" t="s">
        <v>828</v>
      </c>
      <c r="B397" s="70"/>
      <c r="C397" s="7" t="s">
        <v>4</v>
      </c>
      <c r="D397" s="7" t="s">
        <v>211</v>
      </c>
      <c r="E397" s="7" t="s">
        <v>328</v>
      </c>
      <c r="F397" s="7" t="s">
        <v>241</v>
      </c>
      <c r="G397" s="7" t="s">
        <v>69</v>
      </c>
      <c r="H397" s="7">
        <f>STOCK[[#This Row],[Precio Final]]</f>
        <v>10</v>
      </c>
      <c r="I397" s="7">
        <f>STOCK[[#This Row],[Precio Venta Ideal (x1.5)]]</f>
        <v>7.0166666666666657</v>
      </c>
      <c r="J397" s="8">
        <v>1</v>
      </c>
      <c r="K397" s="8">
        <f>SUMIFS(VENTAS[Cantidad],VENTAS[Código del producto Vendido],STOCK[[#This Row],[Code]])</f>
        <v>1</v>
      </c>
      <c r="L397" s="8">
        <f>STOCK[[#This Row],[Entradas]]-STOCK[[#This Row],[Salidas]]</f>
        <v>0</v>
      </c>
      <c r="M397" s="7">
        <f>STOCK[[#This Row],[Precio Final]]*10%</f>
        <v>1</v>
      </c>
      <c r="N397" s="7">
        <v>59</v>
      </c>
      <c r="O397" s="7">
        <v>18</v>
      </c>
      <c r="P397" s="7">
        <v>3.2777777777777777</v>
      </c>
      <c r="Q397" s="8">
        <v>40</v>
      </c>
      <c r="R397" s="7">
        <v>10</v>
      </c>
      <c r="S397" s="7">
        <f>STOCK[[#This Row],[Peso (g)]]*STOCK[[#This Row],[Precio Envío Kilogramo (USD)]]/1000</f>
        <v>0.4</v>
      </c>
      <c r="T397" s="12">
        <f>STOCK[[#This Row],[Costo Unitario (USD)]]+STOCK[[#This Row],[Costo Envío (USD)]]+STOCK[[#This Row],[Comisión 10%]]</f>
        <v>4.6777777777777771</v>
      </c>
      <c r="U397" s="7">
        <f>STOCK[[#This Row],[Costo total]]*1.5</f>
        <v>7.0166666666666657</v>
      </c>
      <c r="V397" s="7">
        <v>10</v>
      </c>
      <c r="W397" s="7">
        <f>STOCK[[#This Row],[Precio Final]]-STOCK[[#This Row],[Costo total]]</f>
        <v>5.3222222222222229</v>
      </c>
      <c r="X397" s="7">
        <f>STOCK[[#This Row],[Ganancia Unitaria]]*STOCK[[#This Row],[Salidas]]</f>
        <v>5.3222222222222229</v>
      </c>
      <c r="AA397" s="7">
        <f>STOCK[[#This Row],[Costo total]]*STOCK[[#This Row],[Entradas]]</f>
        <v>4.6777777777777771</v>
      </c>
      <c r="AB397" s="7">
        <f>STOCK[[#This Row],[Stock Actual]]*STOCK[[#This Row],[Costo total]]</f>
        <v>0</v>
      </c>
    </row>
    <row r="398" spans="1:29" s="12" customFormat="1" ht="50" customHeight="1" x14ac:dyDescent="0.15">
      <c r="A398" s="12" t="s">
        <v>829</v>
      </c>
      <c r="B398" s="70"/>
      <c r="C398" s="12" t="s">
        <v>4</v>
      </c>
      <c r="D398" s="12" t="s">
        <v>1898</v>
      </c>
      <c r="E398" s="12" t="s">
        <v>329</v>
      </c>
      <c r="F398" s="12" t="s">
        <v>244</v>
      </c>
      <c r="G398" s="12" t="s">
        <v>69</v>
      </c>
      <c r="H398" s="12">
        <f>STOCK[[#This Row],[Precio Final]]</f>
        <v>9</v>
      </c>
      <c r="I398" s="12">
        <f>STOCK[[#This Row],[Precio Venta Ideal (x1.5)]]</f>
        <v>6.5333333333333332</v>
      </c>
      <c r="J398" s="87">
        <v>1</v>
      </c>
      <c r="K398" s="87">
        <f>SUMIFS(VENTAS[Cantidad],VENTAS[Código del producto Vendido],STOCK[[#This Row],[Code]])</f>
        <v>1</v>
      </c>
      <c r="L398" s="87">
        <f>STOCK[[#This Row],[Entradas]]-STOCK[[#This Row],[Salidas]]</f>
        <v>0</v>
      </c>
      <c r="M398" s="12">
        <f>STOCK[[#This Row],[Precio Final]]*10%</f>
        <v>0.9</v>
      </c>
      <c r="N398" s="12">
        <v>55</v>
      </c>
      <c r="O398" s="12">
        <v>18</v>
      </c>
      <c r="P398" s="12">
        <v>3.0555555555555554</v>
      </c>
      <c r="Q398" s="87">
        <v>40</v>
      </c>
      <c r="R398" s="12">
        <v>10</v>
      </c>
      <c r="S398" s="12">
        <f>STOCK[[#This Row],[Peso (g)]]*STOCK[[#This Row],[Precio Envío Kilogramo (USD)]]/1000</f>
        <v>0.4</v>
      </c>
      <c r="T398" s="12">
        <f>STOCK[[#This Row],[Costo Unitario (USD)]]+STOCK[[#This Row],[Costo Envío (USD)]]+STOCK[[#This Row],[Comisión 10%]]</f>
        <v>4.3555555555555552</v>
      </c>
      <c r="U398" s="12">
        <f>STOCK[[#This Row],[Costo total]]*1.5</f>
        <v>6.5333333333333332</v>
      </c>
      <c r="V398" s="12">
        <v>9</v>
      </c>
      <c r="W398" s="12">
        <f>STOCK[[#This Row],[Precio Final]]-STOCK[[#This Row],[Costo total]]</f>
        <v>4.6444444444444448</v>
      </c>
      <c r="X398" s="12">
        <f>STOCK[[#This Row],[Ganancia Unitaria]]*STOCK[[#This Row],[Salidas]]</f>
        <v>4.6444444444444448</v>
      </c>
      <c r="AA398" s="12">
        <f>STOCK[[#This Row],[Costo total]]*STOCK[[#This Row],[Entradas]]</f>
        <v>4.3555555555555552</v>
      </c>
      <c r="AB398" s="12">
        <f>STOCK[[#This Row],[Stock Actual]]*STOCK[[#This Row],[Costo total]]</f>
        <v>0</v>
      </c>
    </row>
    <row r="399" spans="1:29" s="7" customFormat="1" ht="50" customHeight="1" x14ac:dyDescent="0.15">
      <c r="A399" s="7" t="s">
        <v>830</v>
      </c>
      <c r="B399" s="70"/>
      <c r="C399" s="7" t="s">
        <v>4</v>
      </c>
      <c r="D399" s="7" t="s">
        <v>1934</v>
      </c>
      <c r="E399" s="7" t="s">
        <v>330</v>
      </c>
      <c r="F399" s="7" t="s">
        <v>243</v>
      </c>
      <c r="G399" s="7" t="s">
        <v>69</v>
      </c>
      <c r="H399" s="7">
        <f>STOCK[[#This Row],[Precio Final]]</f>
        <v>12</v>
      </c>
      <c r="I399" s="7">
        <f>STOCK[[#This Row],[Precio Venta Ideal (x1.5)]]</f>
        <v>8.1166666666666671</v>
      </c>
      <c r="J399" s="8">
        <v>1</v>
      </c>
      <c r="K399" s="8">
        <f>SUMIFS(VENTAS[Cantidad],VENTAS[Código del producto Vendido],STOCK[[#This Row],[Code]])</f>
        <v>0</v>
      </c>
      <c r="L399" s="8">
        <f>STOCK[[#This Row],[Entradas]]-STOCK[[#This Row],[Salidas]]</f>
        <v>1</v>
      </c>
      <c r="M399" s="7">
        <f>STOCK[[#This Row],[Precio Final]]*10%</f>
        <v>1.2000000000000002</v>
      </c>
      <c r="N399" s="7">
        <v>65</v>
      </c>
      <c r="O399" s="7">
        <v>18</v>
      </c>
      <c r="P399" s="7">
        <v>3.6111111111111112</v>
      </c>
      <c r="Q399" s="8">
        <v>60</v>
      </c>
      <c r="R399" s="7">
        <v>10</v>
      </c>
      <c r="S399" s="7">
        <f>STOCK[[#This Row],[Peso (g)]]*STOCK[[#This Row],[Precio Envío Kilogramo (USD)]]/1000</f>
        <v>0.6</v>
      </c>
      <c r="T399" s="12">
        <f>STOCK[[#This Row],[Costo Unitario (USD)]]+STOCK[[#This Row],[Costo Envío (USD)]]+STOCK[[#This Row],[Comisión 10%]]</f>
        <v>5.4111111111111114</v>
      </c>
      <c r="U399" s="7">
        <f>STOCK[[#This Row],[Costo total]]*1.5</f>
        <v>8.1166666666666671</v>
      </c>
      <c r="V399" s="7">
        <v>12</v>
      </c>
      <c r="W399" s="7">
        <f>STOCK[[#This Row],[Precio Final]]-STOCK[[#This Row],[Costo total]]</f>
        <v>6.5888888888888886</v>
      </c>
      <c r="X399" s="7">
        <f>STOCK[[#This Row],[Ganancia Unitaria]]*STOCK[[#This Row],[Salidas]]</f>
        <v>0</v>
      </c>
      <c r="AA399" s="7">
        <f>STOCK[[#This Row],[Costo total]]*STOCK[[#This Row],[Entradas]]</f>
        <v>5.4111111111111114</v>
      </c>
      <c r="AB399" s="7">
        <f>STOCK[[#This Row],[Stock Actual]]*STOCK[[#This Row],[Costo total]]</f>
        <v>5.4111111111111114</v>
      </c>
      <c r="AC399" s="7">
        <v>9</v>
      </c>
    </row>
    <row r="400" spans="1:29" s="12" customFormat="1" ht="50" customHeight="1" x14ac:dyDescent="0.15">
      <c r="A400" s="12" t="s">
        <v>831</v>
      </c>
      <c r="B400" s="70"/>
      <c r="C400" s="12" t="s">
        <v>4</v>
      </c>
      <c r="D400" s="12" t="s">
        <v>1934</v>
      </c>
      <c r="E400" s="12" t="s">
        <v>330</v>
      </c>
      <c r="F400" s="12" t="s">
        <v>241</v>
      </c>
      <c r="G400" s="12" t="s">
        <v>69</v>
      </c>
      <c r="H400" s="12">
        <f>STOCK[[#This Row],[Precio Final]]</f>
        <v>12</v>
      </c>
      <c r="I400" s="12">
        <f>STOCK[[#This Row],[Precio Venta Ideal (x1.5)]]</f>
        <v>8.1166666666666671</v>
      </c>
      <c r="J400" s="87">
        <v>1</v>
      </c>
      <c r="K400" s="87">
        <f>SUMIFS(VENTAS[Cantidad],VENTAS[Código del producto Vendido],STOCK[[#This Row],[Code]])</f>
        <v>0</v>
      </c>
      <c r="L400" s="87">
        <f>STOCK[[#This Row],[Entradas]]-STOCK[[#This Row],[Salidas]]</f>
        <v>1</v>
      </c>
      <c r="M400" s="12">
        <f>STOCK[[#This Row],[Precio Final]]*10%</f>
        <v>1.2000000000000002</v>
      </c>
      <c r="N400" s="12">
        <v>65</v>
      </c>
      <c r="O400" s="12">
        <v>18</v>
      </c>
      <c r="P400" s="12">
        <v>3.6111111111111112</v>
      </c>
      <c r="Q400" s="87">
        <v>60</v>
      </c>
      <c r="R400" s="12">
        <v>10</v>
      </c>
      <c r="S400" s="12">
        <f>STOCK[[#This Row],[Peso (g)]]*STOCK[[#This Row],[Precio Envío Kilogramo (USD)]]/1000</f>
        <v>0.6</v>
      </c>
      <c r="T400" s="12">
        <f>STOCK[[#This Row],[Costo Unitario (USD)]]+STOCK[[#This Row],[Costo Envío (USD)]]+STOCK[[#This Row],[Comisión 10%]]</f>
        <v>5.4111111111111114</v>
      </c>
      <c r="U400" s="12">
        <f>STOCK[[#This Row],[Costo total]]*1.5</f>
        <v>8.1166666666666671</v>
      </c>
      <c r="V400" s="12">
        <v>12</v>
      </c>
      <c r="W400" s="12">
        <f>STOCK[[#This Row],[Precio Final]]-STOCK[[#This Row],[Costo total]]</f>
        <v>6.5888888888888886</v>
      </c>
      <c r="X400" s="12">
        <f>STOCK[[#This Row],[Ganancia Unitaria]]*STOCK[[#This Row],[Salidas]]</f>
        <v>0</v>
      </c>
      <c r="AA400" s="12">
        <f>STOCK[[#This Row],[Costo total]]*STOCK[[#This Row],[Entradas]]</f>
        <v>5.4111111111111114</v>
      </c>
      <c r="AB400" s="12">
        <f>STOCK[[#This Row],[Stock Actual]]*STOCK[[#This Row],[Costo total]]</f>
        <v>5.4111111111111114</v>
      </c>
      <c r="AC400" s="12">
        <v>9</v>
      </c>
    </row>
    <row r="401" spans="1:28" s="7" customFormat="1" ht="50" customHeight="1" x14ac:dyDescent="0.15">
      <c r="A401" s="7" t="s">
        <v>832</v>
      </c>
      <c r="B401" s="70"/>
      <c r="C401" s="7" t="s">
        <v>4</v>
      </c>
      <c r="D401" s="7" t="s">
        <v>1517</v>
      </c>
      <c r="E401" s="7" t="s">
        <v>331</v>
      </c>
      <c r="F401" s="7" t="s">
        <v>244</v>
      </c>
      <c r="G401" s="7" t="s">
        <v>69</v>
      </c>
      <c r="H401" s="7">
        <f>STOCK[[#This Row],[Precio Final]]</f>
        <v>12</v>
      </c>
      <c r="I401" s="7">
        <f>STOCK[[#This Row],[Precio Venta Ideal (x1.5)]]</f>
        <v>8.6</v>
      </c>
      <c r="J401" s="8">
        <v>1</v>
      </c>
      <c r="K401" s="8">
        <f>SUMIFS(VENTAS[Cantidad],VENTAS[Código del producto Vendido],STOCK[[#This Row],[Code]])</f>
        <v>0</v>
      </c>
      <c r="L401" s="8">
        <f>STOCK[[#This Row],[Entradas]]-STOCK[[#This Row],[Salidas]]</f>
        <v>1</v>
      </c>
      <c r="M401" s="7">
        <f>STOCK[[#This Row],[Precio Final]]*10%</f>
        <v>1.2000000000000002</v>
      </c>
      <c r="N401" s="7">
        <v>69</v>
      </c>
      <c r="O401" s="7">
        <v>18</v>
      </c>
      <c r="P401" s="7">
        <v>3.8333333333333335</v>
      </c>
      <c r="Q401" s="8">
        <v>70</v>
      </c>
      <c r="R401" s="7">
        <v>10</v>
      </c>
      <c r="S401" s="7">
        <f>STOCK[[#This Row],[Peso (g)]]*STOCK[[#This Row],[Precio Envío Kilogramo (USD)]]/1000</f>
        <v>0.7</v>
      </c>
      <c r="T401" s="12">
        <f>STOCK[[#This Row],[Costo Unitario (USD)]]+STOCK[[#This Row],[Costo Envío (USD)]]+STOCK[[#This Row],[Comisión 10%]]</f>
        <v>5.7333333333333334</v>
      </c>
      <c r="U401" s="7">
        <f>STOCK[[#This Row],[Costo total]]*1.5</f>
        <v>8.6</v>
      </c>
      <c r="V401" s="7">
        <v>12</v>
      </c>
      <c r="W401" s="7">
        <f>STOCK[[#This Row],[Precio Final]]-STOCK[[#This Row],[Costo total]]</f>
        <v>6.2666666666666666</v>
      </c>
      <c r="X401" s="7">
        <f>STOCK[[#This Row],[Ganancia Unitaria]]*STOCK[[#This Row],[Salidas]]</f>
        <v>0</v>
      </c>
      <c r="AA401" s="7">
        <f>STOCK[[#This Row],[Costo total]]*STOCK[[#This Row],[Entradas]]</f>
        <v>5.7333333333333334</v>
      </c>
      <c r="AB401" s="7">
        <f>STOCK[[#This Row],[Stock Actual]]*STOCK[[#This Row],[Costo total]]</f>
        <v>5.7333333333333334</v>
      </c>
    </row>
    <row r="402" spans="1:28" s="12" customFormat="1" ht="50" customHeight="1" x14ac:dyDescent="0.15">
      <c r="A402" s="12" t="s">
        <v>833</v>
      </c>
      <c r="B402" s="70"/>
      <c r="C402" s="12" t="s">
        <v>4</v>
      </c>
      <c r="D402" s="12" t="s">
        <v>211</v>
      </c>
      <c r="E402" s="12" t="s">
        <v>332</v>
      </c>
      <c r="F402" s="12" t="s">
        <v>243</v>
      </c>
      <c r="G402" s="12" t="s">
        <v>69</v>
      </c>
      <c r="H402" s="12">
        <f>STOCK[[#This Row],[Precio Final]]</f>
        <v>30</v>
      </c>
      <c r="I402" s="12">
        <f>STOCK[[#This Row],[Precio Venta Ideal (x1.5)]]</f>
        <v>34.583333333333336</v>
      </c>
      <c r="J402" s="87">
        <v>1</v>
      </c>
      <c r="K402" s="87">
        <f>SUMIFS(VENTAS[Cantidad],VENTAS[Código del producto Vendido],STOCK[[#This Row],[Code]])</f>
        <v>1</v>
      </c>
      <c r="L402" s="87">
        <f>STOCK[[#This Row],[Entradas]]-STOCK[[#This Row],[Salidas]]</f>
        <v>0</v>
      </c>
      <c r="M402" s="12">
        <f>STOCK[[#This Row],[Precio Final]]*10%</f>
        <v>3</v>
      </c>
      <c r="N402" s="12">
        <v>289</v>
      </c>
      <c r="O402" s="12">
        <v>18</v>
      </c>
      <c r="P402" s="12">
        <v>16.055555555555557</v>
      </c>
      <c r="Q402" s="87">
        <v>400</v>
      </c>
      <c r="R402" s="12">
        <v>10</v>
      </c>
      <c r="S402" s="12">
        <f>STOCK[[#This Row],[Peso (g)]]*STOCK[[#This Row],[Precio Envío Kilogramo (USD)]]/1000</f>
        <v>4</v>
      </c>
      <c r="T402" s="12">
        <f>STOCK[[#This Row],[Costo Unitario (USD)]]+STOCK[[#This Row],[Costo Envío (USD)]]+STOCK[[#This Row],[Comisión 10%]]</f>
        <v>23.055555555555557</v>
      </c>
      <c r="U402" s="12">
        <f>STOCK[[#This Row],[Costo total]]*1.5</f>
        <v>34.583333333333336</v>
      </c>
      <c r="V402" s="12">
        <v>30</v>
      </c>
      <c r="W402" s="12">
        <f>STOCK[[#This Row],[Precio Final]]-STOCK[[#This Row],[Costo total]]</f>
        <v>6.9444444444444429</v>
      </c>
      <c r="X402" s="12">
        <f>STOCK[[#This Row],[Ganancia Unitaria]]*STOCK[[#This Row],[Salidas]]</f>
        <v>6.9444444444444429</v>
      </c>
      <c r="AA402" s="12">
        <f>STOCK[[#This Row],[Costo total]]*STOCK[[#This Row],[Entradas]]</f>
        <v>23.055555555555557</v>
      </c>
      <c r="AB402" s="12">
        <f>STOCK[[#This Row],[Stock Actual]]*STOCK[[#This Row],[Costo total]]</f>
        <v>0</v>
      </c>
    </row>
    <row r="403" spans="1:28" s="7" customFormat="1" ht="50" customHeight="1" x14ac:dyDescent="0.15">
      <c r="A403" s="7" t="s">
        <v>834</v>
      </c>
      <c r="B403" s="70"/>
      <c r="C403" s="7" t="s">
        <v>4</v>
      </c>
      <c r="D403" s="7" t="s">
        <v>26</v>
      </c>
      <c r="E403" s="7" t="s">
        <v>333</v>
      </c>
      <c r="F403" s="7" t="s">
        <v>241</v>
      </c>
      <c r="G403" s="7" t="s">
        <v>69</v>
      </c>
      <c r="H403" s="7">
        <f>STOCK[[#This Row],[Precio Final]]</f>
        <v>25</v>
      </c>
      <c r="I403" s="7">
        <f>STOCK[[#This Row],[Precio Venta Ideal (x1.5)]]</f>
        <v>28.916666666666668</v>
      </c>
      <c r="J403" s="8">
        <v>1</v>
      </c>
      <c r="K403" s="8">
        <f>SUMIFS(VENTAS[Cantidad],VENTAS[Código del producto Vendido],STOCK[[#This Row],[Code]])</f>
        <v>1</v>
      </c>
      <c r="L403" s="8">
        <f>STOCK[[#This Row],[Entradas]]-STOCK[[#This Row],[Salidas]]</f>
        <v>0</v>
      </c>
      <c r="M403" s="7">
        <f>STOCK[[#This Row],[Precio Final]]*10%</f>
        <v>2.5</v>
      </c>
      <c r="N403" s="7">
        <v>275</v>
      </c>
      <c r="O403" s="7">
        <v>18</v>
      </c>
      <c r="P403" s="7">
        <v>15.277777777777779</v>
      </c>
      <c r="Q403" s="8">
        <v>150</v>
      </c>
      <c r="R403" s="7">
        <v>10</v>
      </c>
      <c r="S403" s="7">
        <f>STOCK[[#This Row],[Peso (g)]]*STOCK[[#This Row],[Precio Envío Kilogramo (USD)]]/1000</f>
        <v>1.5</v>
      </c>
      <c r="T403" s="12">
        <f>STOCK[[#This Row],[Costo Unitario (USD)]]+STOCK[[#This Row],[Costo Envío (USD)]]+STOCK[[#This Row],[Comisión 10%]]</f>
        <v>19.277777777777779</v>
      </c>
      <c r="U403" s="7">
        <f>STOCK[[#This Row],[Costo total]]*1.5</f>
        <v>28.916666666666668</v>
      </c>
      <c r="V403" s="7">
        <v>25</v>
      </c>
      <c r="W403" s="7">
        <f>STOCK[[#This Row],[Precio Final]]-STOCK[[#This Row],[Costo total]]</f>
        <v>5.7222222222222214</v>
      </c>
      <c r="X403" s="7">
        <f>STOCK[[#This Row],[Ganancia Unitaria]]*STOCK[[#This Row],[Salidas]]</f>
        <v>5.7222222222222214</v>
      </c>
      <c r="AA403" s="7">
        <f>STOCK[[#This Row],[Costo total]]*STOCK[[#This Row],[Entradas]]</f>
        <v>19.277777777777779</v>
      </c>
      <c r="AB403" s="7">
        <f>STOCK[[#This Row],[Stock Actual]]*STOCK[[#This Row],[Costo total]]</f>
        <v>0</v>
      </c>
    </row>
    <row r="404" spans="1:28" s="12" customFormat="1" ht="50" customHeight="1" x14ac:dyDescent="0.15">
      <c r="A404" s="12" t="s">
        <v>233</v>
      </c>
      <c r="B404" s="70"/>
      <c r="C404" s="12" t="s">
        <v>4</v>
      </c>
      <c r="D404" s="12" t="s">
        <v>88</v>
      </c>
      <c r="E404" s="12" t="s">
        <v>232</v>
      </c>
      <c r="F404" s="12" t="s">
        <v>244</v>
      </c>
      <c r="G404" s="12" t="s">
        <v>69</v>
      </c>
      <c r="H404" s="12">
        <f>STOCK[[#This Row],[Precio Final]]</f>
        <v>10</v>
      </c>
      <c r="I404" s="12">
        <f>STOCK[[#This Row],[Precio Venta Ideal (x1.5)]]</f>
        <v>7.3666666666666671</v>
      </c>
      <c r="J404" s="87">
        <v>0</v>
      </c>
      <c r="K404" s="87">
        <f>SUMIFS(VENTAS[Cantidad],VENTAS[Código del producto Vendido],STOCK[[#This Row],[Code]])</f>
        <v>0</v>
      </c>
      <c r="L404" s="87">
        <f>STOCK[[#This Row],[Entradas]]-STOCK[[#This Row],[Salidas]]</f>
        <v>0</v>
      </c>
      <c r="M404" s="12">
        <f>STOCK[[#This Row],[Precio Final]]*10%</f>
        <v>1</v>
      </c>
      <c r="N404" s="12">
        <v>65</v>
      </c>
      <c r="O404" s="12">
        <v>18</v>
      </c>
      <c r="P404" s="12">
        <v>3.6111111111111112</v>
      </c>
      <c r="Q404" s="87">
        <v>30</v>
      </c>
      <c r="R404" s="12">
        <v>10</v>
      </c>
      <c r="S404" s="12">
        <f>STOCK[[#This Row],[Peso (g)]]*STOCK[[#This Row],[Precio Envío Kilogramo (USD)]]/1000</f>
        <v>0.3</v>
      </c>
      <c r="T404" s="12">
        <f>STOCK[[#This Row],[Costo Unitario (USD)]]+STOCK[[#This Row],[Costo Envío (USD)]]+STOCK[[#This Row],[Comisión 10%]]</f>
        <v>4.9111111111111114</v>
      </c>
      <c r="U404" s="12">
        <f>STOCK[[#This Row],[Costo total]]*1.5</f>
        <v>7.3666666666666671</v>
      </c>
      <c r="V404" s="12">
        <v>10</v>
      </c>
      <c r="W404" s="12">
        <f>STOCK[[#This Row],[Precio Final]]-STOCK[[#This Row],[Costo total]]</f>
        <v>5.0888888888888886</v>
      </c>
      <c r="X404" s="12">
        <f>STOCK[[#This Row],[Ganancia Unitaria]]*STOCK[[#This Row],[Salidas]]</f>
        <v>0</v>
      </c>
      <c r="AA404" s="12">
        <f>STOCK[[#This Row],[Costo total]]*STOCK[[#This Row],[Entradas]]</f>
        <v>0</v>
      </c>
      <c r="AB404" s="12">
        <f>STOCK[[#This Row],[Stock Actual]]*STOCK[[#This Row],[Costo total]]</f>
        <v>0</v>
      </c>
    </row>
    <row r="405" spans="1:28" s="7" customFormat="1" ht="50" customHeight="1" x14ac:dyDescent="0.15">
      <c r="A405" s="7" t="s">
        <v>835</v>
      </c>
      <c r="B405" s="70"/>
      <c r="C405" s="7" t="s">
        <v>4</v>
      </c>
      <c r="D405" s="7" t="s">
        <v>1936</v>
      </c>
      <c r="E405" s="7" t="s">
        <v>234</v>
      </c>
      <c r="F405" s="7" t="s">
        <v>1515</v>
      </c>
      <c r="G405" s="7" t="s">
        <v>69</v>
      </c>
      <c r="H405" s="7">
        <f>STOCK[[#This Row],[Precio Final]]</f>
        <v>7</v>
      </c>
      <c r="I405" s="7">
        <f>STOCK[[#This Row],[Precio Venta Ideal (x1.5)]]</f>
        <v>5.6666666666666661</v>
      </c>
      <c r="J405" s="8">
        <v>1</v>
      </c>
      <c r="K405" s="8">
        <f>SUMIFS(VENTAS[Cantidad],VENTAS[Código del producto Vendido],STOCK[[#This Row],[Code]])</f>
        <v>0</v>
      </c>
      <c r="L405" s="8">
        <f>STOCK[[#This Row],[Entradas]]-STOCK[[#This Row],[Salidas]]</f>
        <v>1</v>
      </c>
      <c r="M405" s="7">
        <f>STOCK[[#This Row],[Precio Final]]*10%</f>
        <v>0.70000000000000007</v>
      </c>
      <c r="N405" s="7">
        <v>50</v>
      </c>
      <c r="O405" s="7">
        <v>18</v>
      </c>
      <c r="P405" s="7">
        <v>2.7777777777777777</v>
      </c>
      <c r="Q405" s="8">
        <v>30</v>
      </c>
      <c r="R405" s="7">
        <v>10</v>
      </c>
      <c r="S405" s="7">
        <f>STOCK[[#This Row],[Peso (g)]]*STOCK[[#This Row],[Precio Envío Kilogramo (USD)]]/1000</f>
        <v>0.3</v>
      </c>
      <c r="T405" s="12">
        <f>STOCK[[#This Row],[Costo Unitario (USD)]]+STOCK[[#This Row],[Costo Envío (USD)]]+STOCK[[#This Row],[Comisión 10%]]</f>
        <v>3.7777777777777777</v>
      </c>
      <c r="U405" s="7">
        <f>STOCK[[#This Row],[Costo total]]*1.5</f>
        <v>5.6666666666666661</v>
      </c>
      <c r="V405" s="7">
        <v>7</v>
      </c>
      <c r="W405" s="7">
        <f>STOCK[[#This Row],[Precio Final]]-STOCK[[#This Row],[Costo total]]</f>
        <v>3.2222222222222223</v>
      </c>
      <c r="X405" s="7">
        <f>STOCK[[#This Row],[Ganancia Unitaria]]*STOCK[[#This Row],[Salidas]]</f>
        <v>0</v>
      </c>
      <c r="AA405" s="7">
        <f>STOCK[[#This Row],[Costo total]]*STOCK[[#This Row],[Entradas]]</f>
        <v>3.7777777777777777</v>
      </c>
      <c r="AB405" s="7">
        <f>STOCK[[#This Row],[Stock Actual]]*STOCK[[#This Row],[Costo total]]</f>
        <v>3.7777777777777777</v>
      </c>
    </row>
    <row r="406" spans="1:28" s="12" customFormat="1" ht="50" customHeight="1" x14ac:dyDescent="0.15">
      <c r="A406" s="12" t="s">
        <v>836</v>
      </c>
      <c r="B406" s="70"/>
      <c r="C406" s="12" t="s">
        <v>4</v>
      </c>
      <c r="D406" s="12" t="s">
        <v>26</v>
      </c>
      <c r="E406" s="12" t="s">
        <v>340</v>
      </c>
      <c r="F406" s="12" t="s">
        <v>241</v>
      </c>
      <c r="G406" s="12" t="s">
        <v>69</v>
      </c>
      <c r="H406" s="12">
        <f>STOCK[[#This Row],[Precio Final]]</f>
        <v>16</v>
      </c>
      <c r="I406" s="12">
        <f>STOCK[[#This Row],[Precio Venta Ideal (x1.5)]]</f>
        <v>16.066666666666666</v>
      </c>
      <c r="J406" s="87">
        <v>1</v>
      </c>
      <c r="K406" s="87">
        <f>SUMIFS(VENTAS[Cantidad],VENTAS[Código del producto Vendido],STOCK[[#This Row],[Code]])</f>
        <v>1</v>
      </c>
      <c r="L406" s="87">
        <f>STOCK[[#This Row],[Entradas]]-STOCK[[#This Row],[Salidas]]</f>
        <v>0</v>
      </c>
      <c r="M406" s="12">
        <f>STOCK[[#This Row],[Precio Final]]*10%</f>
        <v>1.6</v>
      </c>
      <c r="N406" s="12">
        <v>110</v>
      </c>
      <c r="O406" s="12">
        <v>18</v>
      </c>
      <c r="P406" s="12">
        <v>6.1111111111111107</v>
      </c>
      <c r="Q406" s="87">
        <v>300</v>
      </c>
      <c r="R406" s="12">
        <v>10</v>
      </c>
      <c r="S406" s="12">
        <f>STOCK[[#This Row],[Peso (g)]]*STOCK[[#This Row],[Precio Envío Kilogramo (USD)]]/1000</f>
        <v>3</v>
      </c>
      <c r="T406" s="12">
        <f>STOCK[[#This Row],[Costo Unitario (USD)]]+STOCK[[#This Row],[Costo Envío (USD)]]+STOCK[[#This Row],[Comisión 10%]]</f>
        <v>10.71111111111111</v>
      </c>
      <c r="U406" s="12">
        <f>STOCK[[#This Row],[Costo total]]*1.5</f>
        <v>16.066666666666666</v>
      </c>
      <c r="V406" s="12">
        <v>16</v>
      </c>
      <c r="W406" s="12">
        <f>STOCK[[#This Row],[Precio Final]]-STOCK[[#This Row],[Costo total]]</f>
        <v>5.2888888888888896</v>
      </c>
      <c r="X406" s="12">
        <f>STOCK[[#This Row],[Ganancia Unitaria]]*STOCK[[#This Row],[Salidas]]</f>
        <v>5.2888888888888896</v>
      </c>
      <c r="AA406" s="12">
        <f>STOCK[[#This Row],[Costo total]]*STOCK[[#This Row],[Entradas]]</f>
        <v>10.71111111111111</v>
      </c>
      <c r="AB406" s="12">
        <f>STOCK[[#This Row],[Stock Actual]]*STOCK[[#This Row],[Costo total]]</f>
        <v>0</v>
      </c>
    </row>
    <row r="407" spans="1:28" s="7" customFormat="1" ht="50" customHeight="1" x14ac:dyDescent="0.15">
      <c r="A407" s="7" t="s">
        <v>837</v>
      </c>
      <c r="B407" s="70"/>
      <c r="C407" s="7" t="s">
        <v>4</v>
      </c>
      <c r="D407" s="7" t="s">
        <v>26</v>
      </c>
      <c r="E407" s="7" t="s">
        <v>1622</v>
      </c>
      <c r="F407" s="7" t="s">
        <v>2091</v>
      </c>
      <c r="G407" s="7" t="s">
        <v>69</v>
      </c>
      <c r="H407" s="7">
        <f>STOCK[[#This Row],[Precio Final]]</f>
        <v>18</v>
      </c>
      <c r="I407" s="7">
        <f>STOCK[[#This Row],[Precio Venta Ideal (x1.5)]]</f>
        <v>16.366666666666667</v>
      </c>
      <c r="J407" s="8">
        <v>2</v>
      </c>
      <c r="K407" s="8">
        <f>SUMIFS(VENTAS[Cantidad],VENTAS[Código del producto Vendido],STOCK[[#This Row],[Code]])</f>
        <v>2</v>
      </c>
      <c r="L407" s="8">
        <f>STOCK[[#This Row],[Entradas]]-STOCK[[#This Row],[Salidas]]</f>
        <v>0</v>
      </c>
      <c r="M407" s="7">
        <f>STOCK[[#This Row],[Precio Final]]*10%</f>
        <v>1.8</v>
      </c>
      <c r="N407" s="7">
        <v>110</v>
      </c>
      <c r="O407" s="7">
        <v>18</v>
      </c>
      <c r="P407" s="7">
        <v>6.1111111111111107</v>
      </c>
      <c r="Q407" s="8">
        <v>300</v>
      </c>
      <c r="R407" s="7">
        <v>10</v>
      </c>
      <c r="S407" s="7">
        <f>STOCK[[#This Row],[Peso (g)]]*STOCK[[#This Row],[Precio Envío Kilogramo (USD)]]/1000</f>
        <v>3</v>
      </c>
      <c r="T407" s="12">
        <f>STOCK[[#This Row],[Costo Unitario (USD)]]+STOCK[[#This Row],[Costo Envío (USD)]]+STOCK[[#This Row],[Comisión 10%]]</f>
        <v>10.911111111111111</v>
      </c>
      <c r="U407" s="7">
        <f>STOCK[[#This Row],[Costo total]]*1.5</f>
        <v>16.366666666666667</v>
      </c>
      <c r="V407" s="7">
        <v>18</v>
      </c>
      <c r="W407" s="7">
        <f>STOCK[[#This Row],[Precio Final]]-STOCK[[#This Row],[Costo total]]</f>
        <v>7.0888888888888886</v>
      </c>
      <c r="X407" s="7">
        <f>STOCK[[#This Row],[Ganancia Unitaria]]*STOCK[[#This Row],[Salidas]]</f>
        <v>14.177777777777777</v>
      </c>
      <c r="AA407" s="7">
        <f>STOCK[[#This Row],[Costo total]]*STOCK[[#This Row],[Entradas]]</f>
        <v>21.822222222222223</v>
      </c>
      <c r="AB407" s="7">
        <f>STOCK[[#This Row],[Stock Actual]]*STOCK[[#This Row],[Costo total]]</f>
        <v>0</v>
      </c>
    </row>
    <row r="408" spans="1:28" s="12" customFormat="1" ht="50" customHeight="1" x14ac:dyDescent="0.15">
      <c r="A408" s="12" t="s">
        <v>838</v>
      </c>
      <c r="B408" s="70"/>
      <c r="C408" s="12" t="s">
        <v>4</v>
      </c>
      <c r="D408" s="12" t="s">
        <v>211</v>
      </c>
      <c r="E408" s="12" t="s">
        <v>339</v>
      </c>
      <c r="F408" s="12" t="s">
        <v>241</v>
      </c>
      <c r="G408" s="12" t="s">
        <v>69</v>
      </c>
      <c r="H408" s="12">
        <f>STOCK[[#This Row],[Precio Final]]</f>
        <v>20</v>
      </c>
      <c r="I408" s="12">
        <f>STOCK[[#This Row],[Precio Venta Ideal (x1.5)]]</f>
        <v>23.166666666666668</v>
      </c>
      <c r="J408" s="87">
        <v>2</v>
      </c>
      <c r="K408" s="87">
        <f>SUMIFS(VENTAS[Cantidad],VENTAS[Código del producto Vendido],STOCK[[#This Row],[Code]])</f>
        <v>2</v>
      </c>
      <c r="L408" s="87">
        <f>STOCK[[#This Row],[Entradas]]-STOCK[[#This Row],[Salidas]]</f>
        <v>0</v>
      </c>
      <c r="M408" s="12">
        <f>STOCK[[#This Row],[Precio Final]]*10%</f>
        <v>2</v>
      </c>
      <c r="N408" s="12">
        <v>206</v>
      </c>
      <c r="O408" s="12">
        <v>18</v>
      </c>
      <c r="P408" s="12">
        <v>11.444444444444445</v>
      </c>
      <c r="Q408" s="87">
        <v>200</v>
      </c>
      <c r="R408" s="12">
        <v>10</v>
      </c>
      <c r="S408" s="12">
        <f>STOCK[[#This Row],[Peso (g)]]*STOCK[[#This Row],[Precio Envío Kilogramo (USD)]]/1000</f>
        <v>2</v>
      </c>
      <c r="T408" s="12">
        <f>STOCK[[#This Row],[Costo Unitario (USD)]]+STOCK[[#This Row],[Costo Envío (USD)]]+STOCK[[#This Row],[Comisión 10%]]</f>
        <v>15.444444444444445</v>
      </c>
      <c r="U408" s="12">
        <f>STOCK[[#This Row],[Costo total]]*1.5</f>
        <v>23.166666666666668</v>
      </c>
      <c r="V408" s="12">
        <v>20</v>
      </c>
      <c r="W408" s="12">
        <f>STOCK[[#This Row],[Precio Final]]-STOCK[[#This Row],[Costo total]]</f>
        <v>4.5555555555555554</v>
      </c>
      <c r="X408" s="12">
        <f>STOCK[[#This Row],[Ganancia Unitaria]]*STOCK[[#This Row],[Salidas]]</f>
        <v>9.1111111111111107</v>
      </c>
      <c r="AA408" s="12">
        <f>STOCK[[#This Row],[Costo total]]*STOCK[[#This Row],[Entradas]]</f>
        <v>30.888888888888889</v>
      </c>
      <c r="AB408" s="12">
        <f>STOCK[[#This Row],[Stock Actual]]*STOCK[[#This Row],[Costo total]]</f>
        <v>0</v>
      </c>
    </row>
    <row r="409" spans="1:28" s="7" customFormat="1" ht="50" customHeight="1" x14ac:dyDescent="0.15">
      <c r="A409" s="7" t="s">
        <v>839</v>
      </c>
      <c r="B409" s="70"/>
      <c r="C409" s="7" t="s">
        <v>4</v>
      </c>
      <c r="D409" s="7" t="s">
        <v>211</v>
      </c>
      <c r="E409" s="7" t="s">
        <v>1623</v>
      </c>
      <c r="F409" s="7" t="s">
        <v>243</v>
      </c>
      <c r="G409" s="7" t="s">
        <v>69</v>
      </c>
      <c r="H409" s="7">
        <f>STOCK[[#This Row],[Precio Final]]</f>
        <v>20</v>
      </c>
      <c r="I409" s="7">
        <f>STOCK[[#This Row],[Precio Venta Ideal (x1.5)]]</f>
        <v>23.166666666666668</v>
      </c>
      <c r="J409" s="8">
        <v>1</v>
      </c>
      <c r="K409" s="8">
        <f>SUMIFS(VENTAS[Cantidad],VENTAS[Código del producto Vendido],STOCK[[#This Row],[Code]])</f>
        <v>1</v>
      </c>
      <c r="L409" s="8">
        <f>STOCK[[#This Row],[Entradas]]-STOCK[[#This Row],[Salidas]]</f>
        <v>0</v>
      </c>
      <c r="M409" s="7">
        <f>STOCK[[#This Row],[Precio Final]]*10%</f>
        <v>2</v>
      </c>
      <c r="N409" s="7">
        <v>206</v>
      </c>
      <c r="O409" s="7">
        <v>18</v>
      </c>
      <c r="P409" s="7">
        <v>11.444444444444445</v>
      </c>
      <c r="Q409" s="8">
        <v>200</v>
      </c>
      <c r="R409" s="7">
        <v>10</v>
      </c>
      <c r="S409" s="7">
        <f>STOCK[[#This Row],[Peso (g)]]*STOCK[[#This Row],[Precio Envío Kilogramo (USD)]]/1000</f>
        <v>2</v>
      </c>
      <c r="T409" s="12">
        <f>STOCK[[#This Row],[Costo Unitario (USD)]]+STOCK[[#This Row],[Costo Envío (USD)]]+STOCK[[#This Row],[Comisión 10%]]</f>
        <v>15.444444444444445</v>
      </c>
      <c r="U409" s="7">
        <f>STOCK[[#This Row],[Costo total]]*1.5</f>
        <v>23.166666666666668</v>
      </c>
      <c r="V409" s="7">
        <v>20</v>
      </c>
      <c r="W409" s="7">
        <f>STOCK[[#This Row],[Precio Final]]-STOCK[[#This Row],[Costo total]]</f>
        <v>4.5555555555555554</v>
      </c>
      <c r="X409" s="7">
        <f>STOCK[[#This Row],[Ganancia Unitaria]]*STOCK[[#This Row],[Salidas]]</f>
        <v>4.5555555555555554</v>
      </c>
      <c r="AA409" s="7">
        <f>STOCK[[#This Row],[Costo total]]*STOCK[[#This Row],[Entradas]]</f>
        <v>15.444444444444445</v>
      </c>
      <c r="AB409" s="7">
        <f>STOCK[[#This Row],[Stock Actual]]*STOCK[[#This Row],[Costo total]]</f>
        <v>0</v>
      </c>
    </row>
    <row r="410" spans="1:28" s="12" customFormat="1" ht="50" customHeight="1" x14ac:dyDescent="0.15">
      <c r="A410" s="12" t="s">
        <v>840</v>
      </c>
      <c r="B410" s="70"/>
      <c r="C410" s="12" t="s">
        <v>4</v>
      </c>
      <c r="D410" s="12" t="s">
        <v>2612</v>
      </c>
      <c r="E410" s="12" t="s">
        <v>334</v>
      </c>
      <c r="F410" s="12" t="s">
        <v>243</v>
      </c>
      <c r="G410" s="12" t="s">
        <v>69</v>
      </c>
      <c r="H410" s="12">
        <f>STOCK[[#This Row],[Precio Final]]</f>
        <v>20</v>
      </c>
      <c r="I410" s="12">
        <f>STOCK[[#This Row],[Precio Venta Ideal (x1.5)]]</f>
        <v>16.666666666666664</v>
      </c>
      <c r="J410" s="87">
        <v>1</v>
      </c>
      <c r="K410" s="87">
        <f>SUMIFS(VENTAS[Cantidad],VENTAS[Código del producto Vendido],STOCK[[#This Row],[Code]])</f>
        <v>0</v>
      </c>
      <c r="L410" s="87">
        <f>STOCK[[#This Row],[Entradas]]-STOCK[[#This Row],[Salidas]]</f>
        <v>1</v>
      </c>
      <c r="M410" s="12">
        <f>STOCK[[#This Row],[Precio Final]]*10%</f>
        <v>2</v>
      </c>
      <c r="N410" s="12">
        <v>128</v>
      </c>
      <c r="O410" s="12">
        <v>18</v>
      </c>
      <c r="P410" s="12">
        <v>7.1111111111111107</v>
      </c>
      <c r="Q410" s="87">
        <v>200</v>
      </c>
      <c r="R410" s="12">
        <v>10</v>
      </c>
      <c r="S410" s="12">
        <f>STOCK[[#This Row],[Peso (g)]]*STOCK[[#This Row],[Precio Envío Kilogramo (USD)]]/1000</f>
        <v>2</v>
      </c>
      <c r="T410" s="12">
        <f>STOCK[[#This Row],[Costo Unitario (USD)]]+STOCK[[#This Row],[Costo Envío (USD)]]+STOCK[[#This Row],[Comisión 10%]]</f>
        <v>11.111111111111111</v>
      </c>
      <c r="U410" s="12">
        <f>STOCK[[#This Row],[Costo total]]*1.5</f>
        <v>16.666666666666664</v>
      </c>
      <c r="V410" s="12">
        <v>20</v>
      </c>
      <c r="W410" s="12">
        <f>STOCK[[#This Row],[Precio Final]]-STOCK[[#This Row],[Costo total]]</f>
        <v>8.8888888888888893</v>
      </c>
      <c r="X410" s="12">
        <f>STOCK[[#This Row],[Ganancia Unitaria]]*STOCK[[#This Row],[Salidas]]</f>
        <v>0</v>
      </c>
      <c r="AA410" s="12">
        <f>STOCK[[#This Row],[Costo total]]*STOCK[[#This Row],[Entradas]]</f>
        <v>11.111111111111111</v>
      </c>
      <c r="AB410" s="12">
        <f>STOCK[[#This Row],[Stock Actual]]*STOCK[[#This Row],[Costo total]]</f>
        <v>11.111111111111111</v>
      </c>
    </row>
    <row r="411" spans="1:28" s="7" customFormat="1" ht="50" customHeight="1" x14ac:dyDescent="0.15">
      <c r="A411" s="7" t="s">
        <v>841</v>
      </c>
      <c r="B411" s="70"/>
      <c r="C411" s="7" t="s">
        <v>4</v>
      </c>
      <c r="D411" s="7" t="s">
        <v>2209</v>
      </c>
      <c r="E411" s="7" t="s">
        <v>1624</v>
      </c>
      <c r="F411" s="7" t="s">
        <v>2082</v>
      </c>
      <c r="G411" s="7" t="s">
        <v>69</v>
      </c>
      <c r="H411" s="7">
        <f>STOCK[[#This Row],[Precio Final]]</f>
        <v>16</v>
      </c>
      <c r="I411" s="7">
        <f>STOCK[[#This Row],[Precio Venta Ideal (x1.5)]]</f>
        <v>17.899999999999999</v>
      </c>
      <c r="J411" s="8">
        <v>1</v>
      </c>
      <c r="K411" s="8">
        <f>SUMIFS(VENTAS[Cantidad],VENTAS[Código del producto Vendido],STOCK[[#This Row],[Code]])</f>
        <v>1</v>
      </c>
      <c r="L411" s="8">
        <f>STOCK[[#This Row],[Entradas]]-STOCK[[#This Row],[Salidas]]</f>
        <v>0</v>
      </c>
      <c r="M411" s="7">
        <f>STOCK[[#This Row],[Precio Final]]*10%</f>
        <v>1.6</v>
      </c>
      <c r="N411" s="7">
        <v>150</v>
      </c>
      <c r="O411" s="7">
        <v>18</v>
      </c>
      <c r="P411" s="7">
        <v>8.3333333333333339</v>
      </c>
      <c r="Q411" s="8">
        <v>200</v>
      </c>
      <c r="R411" s="7">
        <v>10</v>
      </c>
      <c r="S411" s="7">
        <f>STOCK[[#This Row],[Peso (g)]]*STOCK[[#This Row],[Precio Envío Kilogramo (USD)]]/1000</f>
        <v>2</v>
      </c>
      <c r="T411" s="12">
        <f>STOCK[[#This Row],[Costo Unitario (USD)]]+STOCK[[#This Row],[Costo Envío (USD)]]+STOCK[[#This Row],[Comisión 10%]]</f>
        <v>11.933333333333334</v>
      </c>
      <c r="U411" s="7">
        <f>STOCK[[#This Row],[Costo total]]*1.5</f>
        <v>17.899999999999999</v>
      </c>
      <c r="V411" s="7">
        <v>16</v>
      </c>
      <c r="W411" s="7">
        <f>STOCK[[#This Row],[Precio Final]]-STOCK[[#This Row],[Costo total]]</f>
        <v>4.0666666666666664</v>
      </c>
      <c r="X411" s="7">
        <f>STOCK[[#This Row],[Ganancia Unitaria]]*STOCK[[#This Row],[Salidas]]</f>
        <v>4.0666666666666664</v>
      </c>
      <c r="AA411" s="7">
        <f>STOCK[[#This Row],[Costo total]]*STOCK[[#This Row],[Entradas]]</f>
        <v>11.933333333333334</v>
      </c>
      <c r="AB411" s="7">
        <f>STOCK[[#This Row],[Stock Actual]]*STOCK[[#This Row],[Costo total]]</f>
        <v>0</v>
      </c>
    </row>
    <row r="412" spans="1:28" s="12" customFormat="1" ht="50" customHeight="1" x14ac:dyDescent="0.15">
      <c r="A412" s="12" t="s">
        <v>842</v>
      </c>
      <c r="B412" s="70"/>
      <c r="C412" s="12" t="s">
        <v>4</v>
      </c>
      <c r="D412" s="12" t="s">
        <v>101</v>
      </c>
      <c r="E412" s="12" t="s">
        <v>2223</v>
      </c>
      <c r="F412" s="12" t="s">
        <v>252</v>
      </c>
      <c r="G412" s="12" t="s">
        <v>69</v>
      </c>
      <c r="H412" s="12">
        <f>STOCK[[#This Row],[Precio Final]]</f>
        <v>35</v>
      </c>
      <c r="I412" s="12">
        <f>STOCK[[#This Row],[Precio Venta Ideal (x1.5)]]</f>
        <v>41.25</v>
      </c>
      <c r="J412" s="87">
        <v>0</v>
      </c>
      <c r="K412" s="87">
        <f>SUMIFS(VENTAS[Cantidad],VENTAS[Código del producto Vendido],STOCK[[#This Row],[Code]])</f>
        <v>0</v>
      </c>
      <c r="L412" s="87">
        <f>STOCK[[#This Row],[Entradas]]-STOCK[[#This Row],[Salidas]]</f>
        <v>0</v>
      </c>
      <c r="M412" s="12">
        <f>STOCK[[#This Row],[Precio Final]]*10%</f>
        <v>3.5</v>
      </c>
      <c r="N412" s="12">
        <v>485</v>
      </c>
      <c r="O412" s="12">
        <v>18</v>
      </c>
      <c r="P412" s="12">
        <v>18</v>
      </c>
      <c r="Q412" s="87">
        <v>600</v>
      </c>
      <c r="R412" s="12">
        <v>10</v>
      </c>
      <c r="S412" s="12">
        <f>STOCK[[#This Row],[Peso (g)]]*STOCK[[#This Row],[Precio Envío Kilogramo (USD)]]/1000</f>
        <v>6</v>
      </c>
      <c r="T412" s="12">
        <f>STOCK[[#This Row],[Costo Unitario (USD)]]+STOCK[[#This Row],[Costo Envío (USD)]]+STOCK[[#This Row],[Comisión 10%]]</f>
        <v>27.5</v>
      </c>
      <c r="U412" s="12">
        <f>STOCK[[#This Row],[Costo total]]*1.5</f>
        <v>41.25</v>
      </c>
      <c r="V412" s="12">
        <v>35</v>
      </c>
      <c r="W412" s="12">
        <f>STOCK[[#This Row],[Precio Final]]-STOCK[[#This Row],[Costo total]]</f>
        <v>7.5</v>
      </c>
      <c r="X412" s="12">
        <f>STOCK[[#This Row],[Ganancia Unitaria]]*STOCK[[#This Row],[Salidas]]</f>
        <v>0</v>
      </c>
      <c r="AA412" s="12">
        <f>STOCK[[#This Row],[Costo total]]*STOCK[[#This Row],[Entradas]]</f>
        <v>0</v>
      </c>
      <c r="AB412" s="12">
        <f>STOCK[[#This Row],[Stock Actual]]*STOCK[[#This Row],[Costo total]]</f>
        <v>0</v>
      </c>
    </row>
    <row r="413" spans="1:28" s="7" customFormat="1" ht="50" customHeight="1" x14ac:dyDescent="0.15">
      <c r="A413" s="7" t="s">
        <v>976</v>
      </c>
      <c r="B413" s="70"/>
      <c r="C413" s="7" t="s">
        <v>4</v>
      </c>
      <c r="D413" s="7" t="s">
        <v>1703</v>
      </c>
      <c r="E413" s="7" t="s">
        <v>338</v>
      </c>
      <c r="F413" s="7" t="s">
        <v>251</v>
      </c>
      <c r="G413" s="7" t="s">
        <v>69</v>
      </c>
      <c r="H413" s="7">
        <f>STOCK[[#This Row],[Precio Final]]</f>
        <v>40</v>
      </c>
      <c r="I413" s="7">
        <f>STOCK[[#This Row],[Precio Venta Ideal (x1.5)]]</f>
        <v>56.916666666666664</v>
      </c>
      <c r="J413" s="8">
        <v>1</v>
      </c>
      <c r="K413" s="8">
        <f>SUMIFS(VENTAS[Cantidad],VENTAS[Código del producto Vendido],STOCK[[#This Row],[Code]])</f>
        <v>1</v>
      </c>
      <c r="L413" s="8">
        <f>STOCK[[#This Row],[Entradas]]-STOCK[[#This Row],[Salidas]]</f>
        <v>0</v>
      </c>
      <c r="M413" s="7">
        <f>STOCK[[#This Row],[Precio Final]]*10%</f>
        <v>4</v>
      </c>
      <c r="N413" s="7">
        <v>485</v>
      </c>
      <c r="O413" s="7">
        <v>18</v>
      </c>
      <c r="P413" s="7">
        <v>26.944444444444443</v>
      </c>
      <c r="Q413" s="8">
        <v>700</v>
      </c>
      <c r="R413" s="7">
        <v>10</v>
      </c>
      <c r="S413" s="7">
        <f>STOCK[[#This Row],[Peso (g)]]*STOCK[[#This Row],[Precio Envío Kilogramo (USD)]]/1000</f>
        <v>7</v>
      </c>
      <c r="T413" s="12">
        <f>STOCK[[#This Row],[Costo Unitario (USD)]]+STOCK[[#This Row],[Costo Envío (USD)]]+STOCK[[#This Row],[Comisión 10%]]</f>
        <v>37.944444444444443</v>
      </c>
      <c r="U413" s="7">
        <f>STOCK[[#This Row],[Costo total]]*1.5</f>
        <v>56.916666666666664</v>
      </c>
      <c r="V413" s="7">
        <v>40</v>
      </c>
      <c r="W413" s="7">
        <f>STOCK[[#This Row],[Precio Final]]-STOCK[[#This Row],[Costo total]]</f>
        <v>2.0555555555555571</v>
      </c>
      <c r="X413" s="7">
        <f>STOCK[[#This Row],[Ganancia Unitaria]]*STOCK[[#This Row],[Salidas]]</f>
        <v>2.0555555555555571</v>
      </c>
      <c r="AA413" s="7">
        <f>STOCK[[#This Row],[Costo total]]*STOCK[[#This Row],[Entradas]]</f>
        <v>37.944444444444443</v>
      </c>
      <c r="AB413" s="7">
        <f>STOCK[[#This Row],[Stock Actual]]*STOCK[[#This Row],[Costo total]]</f>
        <v>0</v>
      </c>
    </row>
    <row r="414" spans="1:28" s="12" customFormat="1" ht="50" customHeight="1" x14ac:dyDescent="0.15">
      <c r="A414" s="12" t="s">
        <v>975</v>
      </c>
      <c r="B414" s="70"/>
      <c r="C414" s="12" t="s">
        <v>4</v>
      </c>
      <c r="D414" s="12" t="s">
        <v>101</v>
      </c>
      <c r="E414" s="12" t="s">
        <v>1760</v>
      </c>
      <c r="F414" s="12" t="s">
        <v>252</v>
      </c>
      <c r="G414" s="12" t="s">
        <v>69</v>
      </c>
      <c r="H414" s="12">
        <f>STOCK[[#This Row],[Precio Final]]</f>
        <v>40</v>
      </c>
      <c r="I414" s="12">
        <f>STOCK[[#This Row],[Precio Venta Ideal (x1.5)]]</f>
        <v>54.166666666666671</v>
      </c>
      <c r="J414" s="87">
        <v>1</v>
      </c>
      <c r="K414" s="87">
        <f>SUMIFS(VENTAS[Cantidad],VENTAS[Código del producto Vendido],STOCK[[#This Row],[Code]])</f>
        <v>0</v>
      </c>
      <c r="L414" s="87">
        <f>STOCK[[#This Row],[Entradas]]-STOCK[[#This Row],[Salidas]]</f>
        <v>1</v>
      </c>
      <c r="M414" s="12">
        <f>STOCK[[#This Row],[Precio Final]]*10%</f>
        <v>4</v>
      </c>
      <c r="N414" s="12">
        <v>452</v>
      </c>
      <c r="O414" s="12">
        <v>18</v>
      </c>
      <c r="P414" s="12">
        <v>25.111111111111111</v>
      </c>
      <c r="Q414" s="87">
        <v>700</v>
      </c>
      <c r="R414" s="12">
        <v>10</v>
      </c>
      <c r="S414" s="12">
        <f>STOCK[[#This Row],[Peso (g)]]*STOCK[[#This Row],[Precio Envío Kilogramo (USD)]]/1000</f>
        <v>7</v>
      </c>
      <c r="T414" s="12">
        <f>STOCK[[#This Row],[Costo Unitario (USD)]]+STOCK[[#This Row],[Costo Envío (USD)]]+STOCK[[#This Row],[Comisión 10%]]</f>
        <v>36.111111111111114</v>
      </c>
      <c r="U414" s="12">
        <f>STOCK[[#This Row],[Costo total]]*1.5</f>
        <v>54.166666666666671</v>
      </c>
      <c r="V414" s="12">
        <v>40</v>
      </c>
      <c r="W414" s="12">
        <f>STOCK[[#This Row],[Precio Final]]-STOCK[[#This Row],[Costo total]]</f>
        <v>3.8888888888888857</v>
      </c>
      <c r="X414" s="12">
        <f>STOCK[[#This Row],[Ganancia Unitaria]]*STOCK[[#This Row],[Salidas]]</f>
        <v>0</v>
      </c>
      <c r="AA414" s="12">
        <f>STOCK[[#This Row],[Costo total]]*STOCK[[#This Row],[Entradas]]</f>
        <v>36.111111111111114</v>
      </c>
      <c r="AB414" s="12">
        <f>STOCK[[#This Row],[Stock Actual]]*STOCK[[#This Row],[Costo total]]</f>
        <v>36.111111111111114</v>
      </c>
    </row>
    <row r="415" spans="1:28" s="7" customFormat="1" ht="50" customHeight="1" x14ac:dyDescent="0.15">
      <c r="A415" s="7" t="s">
        <v>974</v>
      </c>
      <c r="B415" s="70"/>
      <c r="C415" s="7" t="s">
        <v>4</v>
      </c>
      <c r="D415" s="7" t="s">
        <v>134</v>
      </c>
      <c r="E415" s="7" t="s">
        <v>235</v>
      </c>
      <c r="F415" s="7" t="s">
        <v>249</v>
      </c>
      <c r="G415" s="7" t="s">
        <v>69</v>
      </c>
      <c r="H415" s="7">
        <f>STOCK[[#This Row],[Precio Final]]</f>
        <v>7</v>
      </c>
      <c r="I415" s="7">
        <f>STOCK[[#This Row],[Precio Venta Ideal (x1.5)]]</f>
        <v>6.6166666666666671</v>
      </c>
      <c r="J415" s="8">
        <v>4</v>
      </c>
      <c r="K415" s="8">
        <f>SUMIFS(VENTAS[Cantidad],VENTAS[Código del producto Vendido],STOCK[[#This Row],[Code]])</f>
        <v>4</v>
      </c>
      <c r="L415" s="8">
        <f>STOCK[[#This Row],[Entradas]]-STOCK[[#This Row],[Salidas]]</f>
        <v>0</v>
      </c>
      <c r="M415" s="7">
        <f>STOCK[[#This Row],[Precio Final]]*10%</f>
        <v>0.70000000000000007</v>
      </c>
      <c r="N415" s="7">
        <v>65</v>
      </c>
      <c r="O415" s="7">
        <v>18</v>
      </c>
      <c r="P415" s="7">
        <v>3.6111111111111112</v>
      </c>
      <c r="Q415" s="8">
        <v>10</v>
      </c>
      <c r="R415" s="7">
        <v>10</v>
      </c>
      <c r="S415" s="7">
        <f>STOCK[[#This Row],[Peso (g)]]*STOCK[[#This Row],[Precio Envío Kilogramo (USD)]]/1000</f>
        <v>0.1</v>
      </c>
      <c r="T415" s="12">
        <f>STOCK[[#This Row],[Costo Unitario (USD)]]+STOCK[[#This Row],[Costo Envío (USD)]]+STOCK[[#This Row],[Comisión 10%]]</f>
        <v>4.4111111111111114</v>
      </c>
      <c r="U415" s="7">
        <f>STOCK[[#This Row],[Costo total]]*1.5</f>
        <v>6.6166666666666671</v>
      </c>
      <c r="V415" s="7">
        <v>7</v>
      </c>
      <c r="W415" s="7">
        <f>STOCK[[#This Row],[Precio Final]]-STOCK[[#This Row],[Costo total]]</f>
        <v>2.5888888888888886</v>
      </c>
      <c r="X415" s="7">
        <f>STOCK[[#This Row],[Ganancia Unitaria]]*STOCK[[#This Row],[Salidas]]</f>
        <v>10.355555555555554</v>
      </c>
      <c r="AA415" s="7">
        <f>STOCK[[#This Row],[Costo total]]*STOCK[[#This Row],[Entradas]]</f>
        <v>17.644444444444446</v>
      </c>
      <c r="AB415" s="7">
        <f>STOCK[[#This Row],[Stock Actual]]*STOCK[[#This Row],[Costo total]]</f>
        <v>0</v>
      </c>
    </row>
    <row r="416" spans="1:28" s="12" customFormat="1" ht="50" customHeight="1" x14ac:dyDescent="0.15">
      <c r="A416" s="12" t="s">
        <v>843</v>
      </c>
      <c r="B416" s="70"/>
      <c r="C416" s="12" t="s">
        <v>4</v>
      </c>
      <c r="D416" s="12" t="s">
        <v>1937</v>
      </c>
      <c r="E416" s="12" t="s">
        <v>3010</v>
      </c>
      <c r="F416" s="12" t="s">
        <v>2818</v>
      </c>
      <c r="G416" s="12" t="s">
        <v>69</v>
      </c>
      <c r="H416" s="12">
        <f>STOCK[[#This Row],[Precio Final]]</f>
        <v>7</v>
      </c>
      <c r="I416" s="12">
        <f>STOCK[[#This Row],[Precio Venta Ideal (x1.5)]]</f>
        <v>6.6166666666666671</v>
      </c>
      <c r="J416" s="87">
        <v>4</v>
      </c>
      <c r="K416" s="87">
        <f>SUMIFS(VENTAS[Cantidad],VENTAS[Código del producto Vendido],STOCK[[#This Row],[Code]])</f>
        <v>2</v>
      </c>
      <c r="L416" s="87">
        <f>STOCK[[#This Row],[Entradas]]-STOCK[[#This Row],[Salidas]]</f>
        <v>2</v>
      </c>
      <c r="M416" s="12">
        <f>STOCK[[#This Row],[Precio Final]]*10%</f>
        <v>0.70000000000000007</v>
      </c>
      <c r="N416" s="12">
        <v>65</v>
      </c>
      <c r="O416" s="12">
        <v>18</v>
      </c>
      <c r="P416" s="12">
        <v>3.6111111111111112</v>
      </c>
      <c r="Q416" s="87">
        <v>10</v>
      </c>
      <c r="R416" s="12">
        <v>10</v>
      </c>
      <c r="S416" s="12">
        <f>STOCK[[#This Row],[Peso (g)]]*STOCK[[#This Row],[Precio Envío Kilogramo (USD)]]/1000</f>
        <v>0.1</v>
      </c>
      <c r="T416" s="12">
        <f>STOCK[[#This Row],[Costo Unitario (USD)]]+STOCK[[#This Row],[Costo Envío (USD)]]+STOCK[[#This Row],[Comisión 10%]]</f>
        <v>4.4111111111111114</v>
      </c>
      <c r="U416" s="12">
        <f>STOCK[[#This Row],[Costo total]]*1.5</f>
        <v>6.6166666666666671</v>
      </c>
      <c r="V416" s="12">
        <v>7</v>
      </c>
      <c r="W416" s="12">
        <f>STOCK[[#This Row],[Precio Final]]-STOCK[[#This Row],[Costo total]]</f>
        <v>2.5888888888888886</v>
      </c>
      <c r="X416" s="12">
        <f>STOCK[[#This Row],[Ganancia Unitaria]]*STOCK[[#This Row],[Salidas]]</f>
        <v>5.1777777777777771</v>
      </c>
      <c r="AA416" s="12">
        <f>STOCK[[#This Row],[Costo total]]*STOCK[[#This Row],[Entradas]]</f>
        <v>17.644444444444446</v>
      </c>
      <c r="AB416" s="12">
        <f>STOCK[[#This Row],[Stock Actual]]*STOCK[[#This Row],[Costo total]]</f>
        <v>8.8222222222222229</v>
      </c>
    </row>
    <row r="417" spans="1:28" s="7" customFormat="1" ht="50" customHeight="1" x14ac:dyDescent="0.15">
      <c r="A417" s="7" t="s">
        <v>844</v>
      </c>
      <c r="B417" s="70"/>
      <c r="C417" s="7" t="s">
        <v>4</v>
      </c>
      <c r="D417" s="7" t="s">
        <v>134</v>
      </c>
      <c r="E417" s="7" t="s">
        <v>336</v>
      </c>
      <c r="F417" s="7" t="s">
        <v>241</v>
      </c>
      <c r="G417" s="7" t="s">
        <v>69</v>
      </c>
      <c r="H417" s="7">
        <f>STOCK[[#This Row],[Precio Final]]</f>
        <v>3.5</v>
      </c>
      <c r="I417" s="7">
        <f>STOCK[[#This Row],[Precio Venta Ideal (x1.5)]]</f>
        <v>3.5166666666666666</v>
      </c>
      <c r="J417" s="8">
        <v>5</v>
      </c>
      <c r="K417" s="8">
        <f>SUMIFS(VENTAS[Cantidad],VENTAS[Código del producto Vendido],STOCK[[#This Row],[Code]])</f>
        <v>3</v>
      </c>
      <c r="L417" s="8">
        <f>STOCK[[#This Row],[Entradas]]-STOCK[[#This Row],[Salidas]]</f>
        <v>2</v>
      </c>
      <c r="M417" s="7">
        <f>STOCK[[#This Row],[Precio Final]]*10%</f>
        <v>0.35000000000000003</v>
      </c>
      <c r="N417" s="7">
        <v>35</v>
      </c>
      <c r="O417" s="7">
        <v>18</v>
      </c>
      <c r="P417" s="7">
        <v>1.9444444444444444</v>
      </c>
      <c r="Q417" s="8">
        <v>5</v>
      </c>
      <c r="R417" s="7">
        <v>10</v>
      </c>
      <c r="S417" s="7">
        <f>STOCK[[#This Row],[Peso (g)]]*STOCK[[#This Row],[Precio Envío Kilogramo (USD)]]/1000</f>
        <v>0.05</v>
      </c>
      <c r="T417" s="12">
        <f>STOCK[[#This Row],[Costo Unitario (USD)]]+STOCK[[#This Row],[Costo Envío (USD)]]+STOCK[[#This Row],[Comisión 10%]]</f>
        <v>2.3444444444444446</v>
      </c>
      <c r="U417" s="7">
        <f>STOCK[[#This Row],[Costo total]]*1.5</f>
        <v>3.5166666666666666</v>
      </c>
      <c r="V417" s="7">
        <v>3.5</v>
      </c>
      <c r="W417" s="7">
        <f>STOCK[[#This Row],[Precio Final]]-STOCK[[#This Row],[Costo total]]</f>
        <v>1.1555555555555554</v>
      </c>
      <c r="X417" s="7">
        <f>STOCK[[#This Row],[Ganancia Unitaria]]*STOCK[[#This Row],[Salidas]]</f>
        <v>3.4666666666666663</v>
      </c>
      <c r="AA417" s="7">
        <f>STOCK[[#This Row],[Costo total]]*STOCK[[#This Row],[Entradas]]</f>
        <v>11.722222222222223</v>
      </c>
      <c r="AB417" s="7">
        <f>STOCK[[#This Row],[Stock Actual]]*STOCK[[#This Row],[Costo total]]</f>
        <v>4.6888888888888891</v>
      </c>
    </row>
    <row r="418" spans="1:28" s="12" customFormat="1" ht="50" customHeight="1" x14ac:dyDescent="0.15">
      <c r="A418" s="12" t="s">
        <v>845</v>
      </c>
      <c r="B418" s="70"/>
      <c r="C418" s="12" t="s">
        <v>4</v>
      </c>
      <c r="D418" s="12" t="s">
        <v>95</v>
      </c>
      <c r="E418" s="12" t="s">
        <v>337</v>
      </c>
      <c r="F418" s="12" t="s">
        <v>335</v>
      </c>
      <c r="G418" s="12" t="s">
        <v>69</v>
      </c>
      <c r="H418" s="12">
        <f>STOCK[[#This Row],[Precio Final]]</f>
        <v>0</v>
      </c>
      <c r="I418" s="12">
        <f>STOCK[[#This Row],[Precio Venta Ideal (x1.5)]]</f>
        <v>18.166666666666664</v>
      </c>
      <c r="J418" s="87">
        <v>0</v>
      </c>
      <c r="K418" s="87">
        <f>SUMIFS(VENTAS[Cantidad],VENTAS[Código del producto Vendido],STOCK[[#This Row],[Code]])</f>
        <v>0</v>
      </c>
      <c r="L418" s="87">
        <f>STOCK[[#This Row],[Entradas]]-STOCK[[#This Row],[Salidas]]</f>
        <v>0</v>
      </c>
      <c r="M418" s="12">
        <f>STOCK[[#This Row],[Precio Final]]*10%</f>
        <v>0</v>
      </c>
      <c r="N418" s="12">
        <v>200</v>
      </c>
      <c r="O418" s="12">
        <v>18</v>
      </c>
      <c r="P418" s="12">
        <v>11.111111111111111</v>
      </c>
      <c r="Q418" s="87">
        <v>100</v>
      </c>
      <c r="R418" s="12">
        <v>10</v>
      </c>
      <c r="S418" s="12">
        <f>STOCK[[#This Row],[Peso (g)]]*STOCK[[#This Row],[Precio Envío Kilogramo (USD)]]/1000</f>
        <v>1</v>
      </c>
      <c r="T418" s="12">
        <f>STOCK[[#This Row],[Costo Unitario (USD)]]+STOCK[[#This Row],[Costo Envío (USD)]]+STOCK[[#This Row],[Comisión 10%]]</f>
        <v>12.111111111111111</v>
      </c>
      <c r="U418" s="12">
        <f>STOCK[[#This Row],[Costo total]]*1.5</f>
        <v>18.166666666666664</v>
      </c>
      <c r="V418" s="12">
        <v>0</v>
      </c>
      <c r="W418" s="12">
        <f>STOCK[[#This Row],[Precio Final]]-STOCK[[#This Row],[Costo total]]</f>
        <v>-12.111111111111111</v>
      </c>
      <c r="X418" s="12">
        <f>STOCK[[#This Row],[Ganancia Unitaria]]*STOCK[[#This Row],[Salidas]]</f>
        <v>0</v>
      </c>
      <c r="AA418" s="12">
        <f>STOCK[[#This Row],[Costo total]]*STOCK[[#This Row],[Entradas]]</f>
        <v>0</v>
      </c>
      <c r="AB418" s="12">
        <f>STOCK[[#This Row],[Stock Actual]]*STOCK[[#This Row],[Costo total]]</f>
        <v>0</v>
      </c>
    </row>
    <row r="419" spans="1:28" s="7" customFormat="1" ht="50" customHeight="1" x14ac:dyDescent="0.15">
      <c r="A419" s="7" t="s">
        <v>846</v>
      </c>
      <c r="B419" s="70"/>
      <c r="C419" s="7" t="s">
        <v>4</v>
      </c>
      <c r="D419" s="7" t="s">
        <v>1517</v>
      </c>
      <c r="E419" s="7" t="s">
        <v>2151</v>
      </c>
      <c r="F419" s="7" t="s">
        <v>2095</v>
      </c>
      <c r="G419" s="7" t="s">
        <v>69</v>
      </c>
      <c r="H419" s="7">
        <f>STOCK[[#This Row],[Precio Final]]</f>
        <v>8</v>
      </c>
      <c r="I419" s="7">
        <f>STOCK[[#This Row],[Precio Venta Ideal (x1.5)]]</f>
        <v>6.9333333333333336</v>
      </c>
      <c r="J419" s="8">
        <v>0</v>
      </c>
      <c r="K419" s="8">
        <f>SUMIFS(VENTAS[Cantidad],VENTAS[Código del producto Vendido],STOCK[[#This Row],[Code]])</f>
        <v>0</v>
      </c>
      <c r="L419" s="8">
        <f>STOCK[[#This Row],[Entradas]]-STOCK[[#This Row],[Salidas]]</f>
        <v>0</v>
      </c>
      <c r="M419" s="7">
        <f>STOCK[[#This Row],[Precio Final]]*10%</f>
        <v>0.8</v>
      </c>
      <c r="N419" s="7">
        <v>58</v>
      </c>
      <c r="O419" s="7">
        <v>18</v>
      </c>
      <c r="P419" s="7">
        <v>3.2222222222222223</v>
      </c>
      <c r="Q419" s="8">
        <v>60</v>
      </c>
      <c r="R419" s="7">
        <v>10</v>
      </c>
      <c r="S419" s="7">
        <f>STOCK[[#This Row],[Peso (g)]]*STOCK[[#This Row],[Precio Envío Kilogramo (USD)]]/1000</f>
        <v>0.6</v>
      </c>
      <c r="T419" s="12">
        <f>STOCK[[#This Row],[Costo Unitario (USD)]]+STOCK[[#This Row],[Costo Envío (USD)]]+STOCK[[#This Row],[Comisión 10%]]</f>
        <v>4.6222222222222227</v>
      </c>
      <c r="U419" s="7">
        <f>STOCK[[#This Row],[Costo total]]*1.5</f>
        <v>6.9333333333333336</v>
      </c>
      <c r="V419" s="7">
        <v>8</v>
      </c>
      <c r="W419" s="7">
        <f>STOCK[[#This Row],[Precio Final]]-STOCK[[#This Row],[Costo total]]</f>
        <v>3.3777777777777773</v>
      </c>
      <c r="X419" s="7">
        <f>STOCK[[#This Row],[Ganancia Unitaria]]*STOCK[[#This Row],[Salidas]]</f>
        <v>0</v>
      </c>
      <c r="AA419" s="7">
        <f>STOCK[[#This Row],[Costo total]]*STOCK[[#This Row],[Entradas]]</f>
        <v>0</v>
      </c>
      <c r="AB419" s="7">
        <f>STOCK[[#This Row],[Stock Actual]]*STOCK[[#This Row],[Costo total]]</f>
        <v>0</v>
      </c>
    </row>
    <row r="420" spans="1:28" s="12" customFormat="1" ht="50" customHeight="1" x14ac:dyDescent="0.15">
      <c r="A420" s="12" t="s">
        <v>847</v>
      </c>
      <c r="B420" s="70"/>
      <c r="C420" s="12" t="s">
        <v>4</v>
      </c>
      <c r="D420" s="12" t="s">
        <v>134</v>
      </c>
      <c r="E420" s="12" t="s">
        <v>336</v>
      </c>
      <c r="F420" s="12" t="s">
        <v>243</v>
      </c>
      <c r="G420" s="12" t="s">
        <v>69</v>
      </c>
      <c r="H420" s="12">
        <f>STOCK[[#This Row],[Precio Final]]</f>
        <v>3.5</v>
      </c>
      <c r="I420" s="12">
        <f>STOCK[[#This Row],[Precio Venta Ideal (x1.5)]]</f>
        <v>3.5166666666666666</v>
      </c>
      <c r="J420" s="87">
        <v>5</v>
      </c>
      <c r="K420" s="87">
        <f>SUMIFS(VENTAS[Cantidad],VENTAS[Código del producto Vendido],STOCK[[#This Row],[Code]])</f>
        <v>3</v>
      </c>
      <c r="L420" s="87">
        <f>STOCK[[#This Row],[Entradas]]-STOCK[[#This Row],[Salidas]]</f>
        <v>2</v>
      </c>
      <c r="M420" s="12">
        <f>STOCK[[#This Row],[Precio Final]]*10%</f>
        <v>0.35000000000000003</v>
      </c>
      <c r="N420" s="12">
        <v>35</v>
      </c>
      <c r="O420" s="12">
        <v>18</v>
      </c>
      <c r="P420" s="12">
        <v>1.9444444444444444</v>
      </c>
      <c r="Q420" s="87">
        <v>5</v>
      </c>
      <c r="R420" s="12">
        <v>10</v>
      </c>
      <c r="S420" s="12">
        <f>STOCK[[#This Row],[Peso (g)]]*STOCK[[#This Row],[Precio Envío Kilogramo (USD)]]/1000</f>
        <v>0.05</v>
      </c>
      <c r="T420" s="12">
        <f>STOCK[[#This Row],[Costo Unitario (USD)]]+STOCK[[#This Row],[Costo Envío (USD)]]+STOCK[[#This Row],[Comisión 10%]]</f>
        <v>2.3444444444444446</v>
      </c>
      <c r="U420" s="12">
        <f>STOCK[[#This Row],[Costo total]]*1.5</f>
        <v>3.5166666666666666</v>
      </c>
      <c r="V420" s="12">
        <v>3.5</v>
      </c>
      <c r="W420" s="12">
        <f>STOCK[[#This Row],[Precio Final]]-STOCK[[#This Row],[Costo total]]</f>
        <v>1.1555555555555554</v>
      </c>
      <c r="X420" s="12">
        <f>STOCK[[#This Row],[Ganancia Unitaria]]*STOCK[[#This Row],[Salidas]]</f>
        <v>3.4666666666666663</v>
      </c>
      <c r="AA420" s="12">
        <f>STOCK[[#This Row],[Costo total]]*STOCK[[#This Row],[Entradas]]</f>
        <v>11.722222222222223</v>
      </c>
      <c r="AB420" s="12">
        <f>STOCK[[#This Row],[Stock Actual]]*STOCK[[#This Row],[Costo total]]</f>
        <v>4.6888888888888891</v>
      </c>
    </row>
    <row r="421" spans="1:28" s="7" customFormat="1" ht="50" customHeight="1" x14ac:dyDescent="0.15">
      <c r="A421" s="7" t="s">
        <v>848</v>
      </c>
      <c r="B421" s="70"/>
      <c r="C421" s="7" t="s">
        <v>4</v>
      </c>
      <c r="D421" s="7" t="s">
        <v>1898</v>
      </c>
      <c r="E421" s="7" t="s">
        <v>2049</v>
      </c>
      <c r="F421" s="7" t="s">
        <v>241</v>
      </c>
      <c r="G421" s="7" t="s">
        <v>69</v>
      </c>
      <c r="H421" s="7">
        <f>STOCK[[#This Row],[Precio Final]]</f>
        <v>12</v>
      </c>
      <c r="I421" s="7">
        <f>STOCK[[#This Row],[Precio Venta Ideal (x1.5)]]</f>
        <v>11.337272727272726</v>
      </c>
      <c r="J421" s="8">
        <v>4</v>
      </c>
      <c r="K421" s="8">
        <f>SUMIFS(VENTAS[Cantidad],VENTAS[Código del producto Vendido],STOCK[[#This Row],[Code]])</f>
        <v>4</v>
      </c>
      <c r="L421" s="8">
        <f>STOCK[[#This Row],[Entradas]]-STOCK[[#This Row],[Salidas]]</f>
        <v>0</v>
      </c>
      <c r="M421" s="7">
        <f>STOCK[[#This Row],[Precio Final]]*10%</f>
        <v>1.2000000000000002</v>
      </c>
      <c r="N421" s="7">
        <v>76</v>
      </c>
      <c r="O421" s="7">
        <v>17.600000000000001</v>
      </c>
      <c r="P421" s="7">
        <v>4.3181818181818175</v>
      </c>
      <c r="Q421" s="8">
        <v>120</v>
      </c>
      <c r="R421" s="7">
        <v>17</v>
      </c>
      <c r="S421" s="7">
        <f>STOCK[[#This Row],[Peso (g)]]*STOCK[[#This Row],[Precio Envío Kilogramo (USD)]]/1000</f>
        <v>2.04</v>
      </c>
      <c r="T421" s="12">
        <f>STOCK[[#This Row],[Costo Unitario (USD)]]+STOCK[[#This Row],[Costo Envío (USD)]]+STOCK[[#This Row],[Comisión 10%]]</f>
        <v>7.5581818181818177</v>
      </c>
      <c r="U421" s="7">
        <f>STOCK[[#This Row],[Costo total]]*1.5</f>
        <v>11.337272727272726</v>
      </c>
      <c r="V421" s="7">
        <v>12</v>
      </c>
      <c r="W421" s="7">
        <f>STOCK[[#This Row],[Precio Final]]-STOCK[[#This Row],[Costo total]]</f>
        <v>4.4418181818181823</v>
      </c>
      <c r="X421" s="7">
        <f>STOCK[[#This Row],[Ganancia Unitaria]]*STOCK[[#This Row],[Salidas]]</f>
        <v>17.767272727272729</v>
      </c>
      <c r="Y421" s="7" t="s">
        <v>429</v>
      </c>
      <c r="AA421" s="7">
        <f>STOCK[[#This Row],[Costo total]]*STOCK[[#This Row],[Entradas]]</f>
        <v>30.232727272727271</v>
      </c>
      <c r="AB421" s="7">
        <f>STOCK[[#This Row],[Stock Actual]]*STOCK[[#This Row],[Costo total]]</f>
        <v>0</v>
      </c>
    </row>
    <row r="422" spans="1:28" s="12" customFormat="1" ht="50" customHeight="1" x14ac:dyDescent="0.15">
      <c r="A422" s="12" t="s">
        <v>849</v>
      </c>
      <c r="B422" s="70"/>
      <c r="C422" s="12" t="s">
        <v>4</v>
      </c>
      <c r="D422" s="12" t="s">
        <v>1898</v>
      </c>
      <c r="E422" s="12" t="s">
        <v>422</v>
      </c>
      <c r="F422" s="12" t="s">
        <v>238</v>
      </c>
      <c r="G422" s="12" t="s">
        <v>69</v>
      </c>
      <c r="H422" s="12">
        <f>STOCK[[#This Row],[Precio Final]]</f>
        <v>14</v>
      </c>
      <c r="I422" s="12">
        <f>STOCK[[#This Row],[Precio Venta Ideal (x1.5)]]</f>
        <v>14.059772727272726</v>
      </c>
      <c r="J422" s="87">
        <v>2</v>
      </c>
      <c r="K422" s="87">
        <f>SUMIFS(VENTAS[Cantidad],VENTAS[Código del producto Vendido],STOCK[[#This Row],[Code]])</f>
        <v>2</v>
      </c>
      <c r="L422" s="87">
        <f>STOCK[[#This Row],[Entradas]]-STOCK[[#This Row],[Salidas]]</f>
        <v>0</v>
      </c>
      <c r="M422" s="12">
        <f>STOCK[[#This Row],[Precio Final]]*10%</f>
        <v>1.4000000000000001</v>
      </c>
      <c r="N422" s="12">
        <v>76</v>
      </c>
      <c r="O422" s="12">
        <v>17.600000000000001</v>
      </c>
      <c r="P422" s="12">
        <v>4.3181818181818175</v>
      </c>
      <c r="Q422" s="87">
        <v>215</v>
      </c>
      <c r="R422" s="12">
        <v>17</v>
      </c>
      <c r="S422" s="12">
        <f>STOCK[[#This Row],[Peso (g)]]*STOCK[[#This Row],[Precio Envío Kilogramo (USD)]]/1000</f>
        <v>3.6549999999999998</v>
      </c>
      <c r="T422" s="12">
        <f>STOCK[[#This Row],[Costo Unitario (USD)]]+STOCK[[#This Row],[Costo Envío (USD)]]+STOCK[[#This Row],[Comisión 10%]]</f>
        <v>9.3731818181818181</v>
      </c>
      <c r="U422" s="12">
        <f>STOCK[[#This Row],[Costo total]]*1.5</f>
        <v>14.059772727272726</v>
      </c>
      <c r="V422" s="12">
        <v>14</v>
      </c>
      <c r="W422" s="12">
        <f>STOCK[[#This Row],[Precio Final]]-STOCK[[#This Row],[Costo total]]</f>
        <v>4.6268181818181819</v>
      </c>
      <c r="X422" s="12">
        <f>STOCK[[#This Row],[Ganancia Unitaria]]*STOCK[[#This Row],[Salidas]]</f>
        <v>9.2536363636363639</v>
      </c>
      <c r="Y422" s="12" t="s">
        <v>420</v>
      </c>
      <c r="AA422" s="12">
        <f>STOCK[[#This Row],[Costo total]]*STOCK[[#This Row],[Entradas]]</f>
        <v>18.746363636363636</v>
      </c>
      <c r="AB422" s="12">
        <f>STOCK[[#This Row],[Stock Actual]]*STOCK[[#This Row],[Costo total]]</f>
        <v>0</v>
      </c>
    </row>
    <row r="423" spans="1:28" s="7" customFormat="1" ht="50" customHeight="1" x14ac:dyDescent="0.15">
      <c r="A423" s="7" t="s">
        <v>850</v>
      </c>
      <c r="B423" s="70"/>
      <c r="C423" s="7" t="s">
        <v>4</v>
      </c>
      <c r="D423" s="7" t="s">
        <v>1898</v>
      </c>
      <c r="E423" s="7" t="s">
        <v>422</v>
      </c>
      <c r="F423" s="7" t="s">
        <v>244</v>
      </c>
      <c r="G423" s="7" t="s">
        <v>69</v>
      </c>
      <c r="H423" s="7">
        <f>STOCK[[#This Row],[Precio Final]]</f>
        <v>14</v>
      </c>
      <c r="I423" s="7">
        <f>STOCK[[#This Row],[Precio Venta Ideal (x1.5)]]</f>
        <v>14.059772727272726</v>
      </c>
      <c r="J423" s="8">
        <v>2</v>
      </c>
      <c r="K423" s="8">
        <f>SUMIFS(VENTAS[Cantidad],VENTAS[Código del producto Vendido],STOCK[[#This Row],[Code]])</f>
        <v>2</v>
      </c>
      <c r="L423" s="8">
        <f>STOCK[[#This Row],[Entradas]]-STOCK[[#This Row],[Salidas]]</f>
        <v>0</v>
      </c>
      <c r="M423" s="7">
        <f>STOCK[[#This Row],[Precio Final]]*10%</f>
        <v>1.4000000000000001</v>
      </c>
      <c r="N423" s="7">
        <v>76</v>
      </c>
      <c r="O423" s="7">
        <v>17.600000000000001</v>
      </c>
      <c r="P423" s="7">
        <v>4.3181818181818175</v>
      </c>
      <c r="Q423" s="8">
        <v>215</v>
      </c>
      <c r="R423" s="7">
        <v>17</v>
      </c>
      <c r="S423" s="7">
        <f>STOCK[[#This Row],[Peso (g)]]*STOCK[[#This Row],[Precio Envío Kilogramo (USD)]]/1000</f>
        <v>3.6549999999999998</v>
      </c>
      <c r="T423" s="12">
        <f>STOCK[[#This Row],[Costo Unitario (USD)]]+STOCK[[#This Row],[Costo Envío (USD)]]+STOCK[[#This Row],[Comisión 10%]]</f>
        <v>9.3731818181818181</v>
      </c>
      <c r="U423" s="7">
        <f>STOCK[[#This Row],[Costo total]]*1.5</f>
        <v>14.059772727272726</v>
      </c>
      <c r="V423" s="7">
        <v>14</v>
      </c>
      <c r="W423" s="7">
        <f>STOCK[[#This Row],[Precio Final]]-STOCK[[#This Row],[Costo total]]</f>
        <v>4.6268181818181819</v>
      </c>
      <c r="X423" s="7">
        <f>STOCK[[#This Row],[Ganancia Unitaria]]*STOCK[[#This Row],[Salidas]]</f>
        <v>9.2536363636363639</v>
      </c>
      <c r="Y423" s="7" t="s">
        <v>420</v>
      </c>
      <c r="AA423" s="7">
        <f>STOCK[[#This Row],[Costo total]]*STOCK[[#This Row],[Entradas]]</f>
        <v>18.746363636363636</v>
      </c>
      <c r="AB423" s="7">
        <f>STOCK[[#This Row],[Stock Actual]]*STOCK[[#This Row],[Costo total]]</f>
        <v>0</v>
      </c>
    </row>
    <row r="424" spans="1:28" s="12" customFormat="1" ht="50" customHeight="1" x14ac:dyDescent="0.15">
      <c r="A424" s="12" t="s">
        <v>432</v>
      </c>
      <c r="B424" s="70"/>
      <c r="C424" s="12" t="s">
        <v>4</v>
      </c>
      <c r="D424" s="12" t="s">
        <v>211</v>
      </c>
      <c r="E424" s="12" t="s">
        <v>404</v>
      </c>
      <c r="F424" s="12" t="s">
        <v>239</v>
      </c>
      <c r="G424" s="12" t="s">
        <v>69</v>
      </c>
      <c r="H424" s="12">
        <f>STOCK[[#This Row],[Precio Final]]</f>
        <v>25</v>
      </c>
      <c r="I424" s="12">
        <f>STOCK[[#This Row],[Precio Venta Ideal (x1.5)]]</f>
        <v>28.019318181818182</v>
      </c>
      <c r="J424" s="87">
        <v>1</v>
      </c>
      <c r="K424" s="87">
        <f>SUMIFS(VENTAS[Cantidad],VENTAS[Código del producto Vendido],STOCK[[#This Row],[Code]])</f>
        <v>1</v>
      </c>
      <c r="L424" s="87">
        <f>STOCK[[#This Row],[Entradas]]-STOCK[[#This Row],[Salidas]]</f>
        <v>0</v>
      </c>
      <c r="M424" s="12">
        <f>STOCK[[#This Row],[Precio Final]]*10%</f>
        <v>2.5</v>
      </c>
      <c r="N424" s="12">
        <v>195</v>
      </c>
      <c r="O424" s="12">
        <v>17.600000000000001</v>
      </c>
      <c r="P424" s="12">
        <v>11.079545454545453</v>
      </c>
      <c r="Q424" s="87">
        <v>300</v>
      </c>
      <c r="R424" s="12">
        <v>17</v>
      </c>
      <c r="S424" s="12">
        <f>STOCK[[#This Row],[Peso (g)]]*STOCK[[#This Row],[Precio Envío Kilogramo (USD)]]/1000</f>
        <v>5.0999999999999996</v>
      </c>
      <c r="T424" s="12">
        <f>STOCK[[#This Row],[Costo Unitario (USD)]]+STOCK[[#This Row],[Costo Envío (USD)]]+STOCK[[#This Row],[Comisión 10%]]</f>
        <v>18.679545454545455</v>
      </c>
      <c r="U424" s="12">
        <f>STOCK[[#This Row],[Costo total]]*1.5</f>
        <v>28.019318181818182</v>
      </c>
      <c r="V424" s="12">
        <v>25</v>
      </c>
      <c r="W424" s="12">
        <f>STOCK[[#This Row],[Precio Final]]-STOCK[[#This Row],[Costo total]]</f>
        <v>6.3204545454545453</v>
      </c>
      <c r="X424" s="12">
        <f>STOCK[[#This Row],[Ganancia Unitaria]]*STOCK[[#This Row],[Salidas]]</f>
        <v>6.3204545454545453</v>
      </c>
      <c r="Y424" s="12" t="s">
        <v>420</v>
      </c>
      <c r="AA424" s="12">
        <f>STOCK[[#This Row],[Costo total]]*STOCK[[#This Row],[Entradas]]</f>
        <v>18.679545454545455</v>
      </c>
      <c r="AB424" s="12">
        <f>STOCK[[#This Row],[Stock Actual]]*STOCK[[#This Row],[Costo total]]</f>
        <v>0</v>
      </c>
    </row>
    <row r="425" spans="1:28" s="7" customFormat="1" ht="50" customHeight="1" x14ac:dyDescent="0.15">
      <c r="A425" s="7" t="s">
        <v>851</v>
      </c>
      <c r="B425" s="70"/>
      <c r="C425" s="7" t="s">
        <v>4</v>
      </c>
      <c r="D425" s="7" t="s">
        <v>211</v>
      </c>
      <c r="E425" s="7" t="s">
        <v>404</v>
      </c>
      <c r="F425" s="7" t="s">
        <v>244</v>
      </c>
      <c r="G425" s="7" t="s">
        <v>69</v>
      </c>
      <c r="H425" s="7">
        <f>STOCK[[#This Row],[Precio Final]]</f>
        <v>25</v>
      </c>
      <c r="I425" s="7">
        <f>STOCK[[#This Row],[Precio Venta Ideal (x1.5)]]</f>
        <v>26.74431818181818</v>
      </c>
      <c r="J425" s="8">
        <v>2</v>
      </c>
      <c r="K425" s="8">
        <f>SUMIFS(VENTAS[Cantidad],VENTAS[Código del producto Vendido],STOCK[[#This Row],[Code]])</f>
        <v>2</v>
      </c>
      <c r="L425" s="8">
        <f>STOCK[[#This Row],[Entradas]]-STOCK[[#This Row],[Salidas]]</f>
        <v>0</v>
      </c>
      <c r="M425" s="7">
        <f>STOCK[[#This Row],[Precio Final]]*10%</f>
        <v>2.5</v>
      </c>
      <c r="N425" s="7">
        <v>195</v>
      </c>
      <c r="O425" s="7">
        <v>17.600000000000001</v>
      </c>
      <c r="P425" s="7">
        <v>11.079545454545453</v>
      </c>
      <c r="Q425" s="8">
        <v>250</v>
      </c>
      <c r="R425" s="7">
        <v>17</v>
      </c>
      <c r="S425" s="7">
        <f>STOCK[[#This Row],[Peso (g)]]*STOCK[[#This Row],[Precio Envío Kilogramo (USD)]]/1000</f>
        <v>4.25</v>
      </c>
      <c r="T425" s="12">
        <f>STOCK[[#This Row],[Costo Unitario (USD)]]+STOCK[[#This Row],[Costo Envío (USD)]]+STOCK[[#This Row],[Comisión 10%]]</f>
        <v>17.829545454545453</v>
      </c>
      <c r="U425" s="7">
        <f>STOCK[[#This Row],[Costo total]]*1.5</f>
        <v>26.74431818181818</v>
      </c>
      <c r="V425" s="7">
        <v>25</v>
      </c>
      <c r="W425" s="7">
        <f>STOCK[[#This Row],[Precio Final]]-STOCK[[#This Row],[Costo total]]</f>
        <v>7.1704545454545467</v>
      </c>
      <c r="X425" s="7">
        <f>STOCK[[#This Row],[Ganancia Unitaria]]*STOCK[[#This Row],[Salidas]]</f>
        <v>14.340909090909093</v>
      </c>
      <c r="Y425" s="7" t="s">
        <v>420</v>
      </c>
      <c r="AA425" s="7">
        <f>STOCK[[#This Row],[Costo total]]*STOCK[[#This Row],[Entradas]]</f>
        <v>35.659090909090907</v>
      </c>
      <c r="AB425" s="7">
        <f>STOCK[[#This Row],[Stock Actual]]*STOCK[[#This Row],[Costo total]]</f>
        <v>0</v>
      </c>
    </row>
    <row r="426" spans="1:28" s="12" customFormat="1" ht="50" customHeight="1" x14ac:dyDescent="0.15">
      <c r="A426" s="12" t="s">
        <v>852</v>
      </c>
      <c r="B426" s="70"/>
      <c r="C426" s="12" t="s">
        <v>4</v>
      </c>
      <c r="D426" s="12" t="s">
        <v>211</v>
      </c>
      <c r="E426" s="12" t="s">
        <v>404</v>
      </c>
      <c r="F426" s="12" t="s">
        <v>243</v>
      </c>
      <c r="G426" s="12" t="s">
        <v>69</v>
      </c>
      <c r="H426" s="12">
        <f>STOCK[[#This Row],[Precio Final]]</f>
        <v>25</v>
      </c>
      <c r="I426" s="12">
        <f>STOCK[[#This Row],[Precio Venta Ideal (x1.5)]]</f>
        <v>26.74431818181818</v>
      </c>
      <c r="J426" s="87">
        <v>2</v>
      </c>
      <c r="K426" s="87">
        <f>SUMIFS(VENTAS[Cantidad],VENTAS[Código del producto Vendido],STOCK[[#This Row],[Code]])</f>
        <v>2</v>
      </c>
      <c r="L426" s="87">
        <f>STOCK[[#This Row],[Entradas]]-STOCK[[#This Row],[Salidas]]</f>
        <v>0</v>
      </c>
      <c r="M426" s="12">
        <f>STOCK[[#This Row],[Precio Final]]*10%</f>
        <v>2.5</v>
      </c>
      <c r="N426" s="12">
        <v>195</v>
      </c>
      <c r="O426" s="12">
        <v>17.600000000000001</v>
      </c>
      <c r="P426" s="12">
        <v>11.079545454545453</v>
      </c>
      <c r="Q426" s="87">
        <v>250</v>
      </c>
      <c r="R426" s="12">
        <v>17</v>
      </c>
      <c r="S426" s="12">
        <f>STOCK[[#This Row],[Peso (g)]]*STOCK[[#This Row],[Precio Envío Kilogramo (USD)]]/1000</f>
        <v>4.25</v>
      </c>
      <c r="T426" s="12">
        <f>STOCK[[#This Row],[Costo Unitario (USD)]]+STOCK[[#This Row],[Costo Envío (USD)]]+STOCK[[#This Row],[Comisión 10%]]</f>
        <v>17.829545454545453</v>
      </c>
      <c r="U426" s="12">
        <f>STOCK[[#This Row],[Costo total]]*1.5</f>
        <v>26.74431818181818</v>
      </c>
      <c r="V426" s="12">
        <v>25</v>
      </c>
      <c r="W426" s="12">
        <f>STOCK[[#This Row],[Precio Final]]-STOCK[[#This Row],[Costo total]]</f>
        <v>7.1704545454545467</v>
      </c>
      <c r="X426" s="12">
        <f>STOCK[[#This Row],[Ganancia Unitaria]]*STOCK[[#This Row],[Salidas]]</f>
        <v>14.340909090909093</v>
      </c>
      <c r="Y426" s="12" t="s">
        <v>420</v>
      </c>
      <c r="AA426" s="12">
        <f>STOCK[[#This Row],[Costo total]]*STOCK[[#This Row],[Entradas]]</f>
        <v>35.659090909090907</v>
      </c>
      <c r="AB426" s="12">
        <f>STOCK[[#This Row],[Stock Actual]]*STOCK[[#This Row],[Costo total]]</f>
        <v>0</v>
      </c>
    </row>
    <row r="427" spans="1:28" s="7" customFormat="1" ht="50" customHeight="1" x14ac:dyDescent="0.15">
      <c r="A427" s="7" t="s">
        <v>853</v>
      </c>
      <c r="B427" s="70"/>
      <c r="C427" s="7" t="s">
        <v>4</v>
      </c>
      <c r="D427" s="7" t="s">
        <v>2613</v>
      </c>
      <c r="E427" s="7" t="s">
        <v>405</v>
      </c>
      <c r="F427" s="7" t="s">
        <v>239</v>
      </c>
      <c r="G427" s="7" t="s">
        <v>69</v>
      </c>
      <c r="H427" s="7">
        <f>STOCK[[#This Row],[Precio Final]]</f>
        <v>35</v>
      </c>
      <c r="I427" s="7">
        <f>STOCK[[#This Row],[Precio Venta Ideal (x1.5)]]</f>
        <v>37.43454545454545</v>
      </c>
      <c r="J427" s="8">
        <v>1</v>
      </c>
      <c r="K427" s="8">
        <f>SUMIFS(VENTAS[Cantidad],VENTAS[Código del producto Vendido],STOCK[[#This Row],[Code]])</f>
        <v>0</v>
      </c>
      <c r="L427" s="8">
        <f>STOCK[[#This Row],[Entradas]]-STOCK[[#This Row],[Salidas]]</f>
        <v>1</v>
      </c>
      <c r="M427" s="7">
        <f>STOCK[[#This Row],[Precio Final]]*10%</f>
        <v>3.5</v>
      </c>
      <c r="N427" s="7">
        <v>240</v>
      </c>
      <c r="O427" s="7">
        <v>17.600000000000001</v>
      </c>
      <c r="P427" s="7">
        <v>13.636363636363635</v>
      </c>
      <c r="Q427" s="8">
        <v>460</v>
      </c>
      <c r="R427" s="7">
        <v>17</v>
      </c>
      <c r="S427" s="7">
        <f>STOCK[[#This Row],[Peso (g)]]*STOCK[[#This Row],[Precio Envío Kilogramo (USD)]]/1000</f>
        <v>7.82</v>
      </c>
      <c r="T427" s="12">
        <f>STOCK[[#This Row],[Costo Unitario (USD)]]+STOCK[[#This Row],[Costo Envío (USD)]]+STOCK[[#This Row],[Comisión 10%]]</f>
        <v>24.956363636363633</v>
      </c>
      <c r="U427" s="7">
        <f>STOCK[[#This Row],[Costo total]]*1.5</f>
        <v>37.43454545454545</v>
      </c>
      <c r="V427" s="7">
        <v>35</v>
      </c>
      <c r="W427" s="7">
        <f>STOCK[[#This Row],[Precio Final]]-STOCK[[#This Row],[Costo total]]</f>
        <v>10.043636363636367</v>
      </c>
      <c r="X427" s="7">
        <f>STOCK[[#This Row],[Ganancia Unitaria]]*STOCK[[#This Row],[Salidas]]</f>
        <v>0</v>
      </c>
      <c r="Y427" s="7" t="s">
        <v>420</v>
      </c>
      <c r="AA427" s="7">
        <f>STOCK[[#This Row],[Costo total]]*STOCK[[#This Row],[Entradas]]</f>
        <v>24.956363636363633</v>
      </c>
      <c r="AB427" s="7">
        <f>STOCK[[#This Row],[Stock Actual]]*STOCK[[#This Row],[Costo total]]</f>
        <v>24.956363636363633</v>
      </c>
    </row>
    <row r="428" spans="1:28" s="12" customFormat="1" ht="50" customHeight="1" x14ac:dyDescent="0.15">
      <c r="A428" s="12" t="s">
        <v>854</v>
      </c>
      <c r="B428" s="70"/>
      <c r="C428" s="12" t="s">
        <v>4</v>
      </c>
      <c r="D428" s="12" t="s">
        <v>26</v>
      </c>
      <c r="E428" s="12" t="s">
        <v>405</v>
      </c>
      <c r="F428" s="12" t="s">
        <v>244</v>
      </c>
      <c r="G428" s="12" t="s">
        <v>69</v>
      </c>
      <c r="H428" s="12">
        <f>STOCK[[#This Row],[Precio Final]]</f>
        <v>35</v>
      </c>
      <c r="I428" s="12">
        <f>STOCK[[#This Row],[Precio Venta Ideal (x1.5)]]</f>
        <v>37.43454545454545</v>
      </c>
      <c r="J428" s="87">
        <v>1</v>
      </c>
      <c r="K428" s="87">
        <f>SUMIFS(VENTAS[Cantidad],VENTAS[Código del producto Vendido],STOCK[[#This Row],[Code]])</f>
        <v>1</v>
      </c>
      <c r="L428" s="87">
        <f>STOCK[[#This Row],[Entradas]]-STOCK[[#This Row],[Salidas]]</f>
        <v>0</v>
      </c>
      <c r="M428" s="12">
        <f>STOCK[[#This Row],[Precio Final]]*10%</f>
        <v>3.5</v>
      </c>
      <c r="N428" s="12">
        <v>240</v>
      </c>
      <c r="O428" s="12">
        <v>17.600000000000001</v>
      </c>
      <c r="P428" s="12">
        <v>13.636363636363635</v>
      </c>
      <c r="Q428" s="87">
        <v>460</v>
      </c>
      <c r="R428" s="12">
        <v>17</v>
      </c>
      <c r="S428" s="12">
        <f>STOCK[[#This Row],[Peso (g)]]*STOCK[[#This Row],[Precio Envío Kilogramo (USD)]]/1000</f>
        <v>7.82</v>
      </c>
      <c r="T428" s="12">
        <f>STOCK[[#This Row],[Costo Unitario (USD)]]+STOCK[[#This Row],[Costo Envío (USD)]]+STOCK[[#This Row],[Comisión 10%]]</f>
        <v>24.956363636363633</v>
      </c>
      <c r="U428" s="12">
        <f>STOCK[[#This Row],[Costo total]]*1.5</f>
        <v>37.43454545454545</v>
      </c>
      <c r="V428" s="12">
        <v>35</v>
      </c>
      <c r="W428" s="12">
        <f>STOCK[[#This Row],[Precio Final]]-STOCK[[#This Row],[Costo total]]</f>
        <v>10.043636363636367</v>
      </c>
      <c r="X428" s="12">
        <f>STOCK[[#This Row],[Ganancia Unitaria]]*STOCK[[#This Row],[Salidas]]</f>
        <v>10.043636363636367</v>
      </c>
      <c r="Y428" s="12" t="s">
        <v>420</v>
      </c>
      <c r="AA428" s="12">
        <f>STOCK[[#This Row],[Costo total]]*STOCK[[#This Row],[Entradas]]</f>
        <v>24.956363636363633</v>
      </c>
      <c r="AB428" s="12">
        <f>STOCK[[#This Row],[Stock Actual]]*STOCK[[#This Row],[Costo total]]</f>
        <v>0</v>
      </c>
    </row>
    <row r="429" spans="1:28" s="7" customFormat="1" ht="50" customHeight="1" x14ac:dyDescent="0.15">
      <c r="A429" s="7" t="s">
        <v>855</v>
      </c>
      <c r="B429" s="70"/>
      <c r="C429" s="7" t="s">
        <v>4</v>
      </c>
      <c r="D429" s="7" t="s">
        <v>26</v>
      </c>
      <c r="E429" s="7" t="s">
        <v>405</v>
      </c>
      <c r="F429" s="7" t="s">
        <v>243</v>
      </c>
      <c r="G429" s="7" t="s">
        <v>69</v>
      </c>
      <c r="H429" s="7">
        <f>STOCK[[#This Row],[Precio Final]]</f>
        <v>35</v>
      </c>
      <c r="I429" s="7">
        <f>STOCK[[#This Row],[Precio Venta Ideal (x1.5)]]</f>
        <v>37.43454545454545</v>
      </c>
      <c r="J429" s="8">
        <v>1</v>
      </c>
      <c r="K429" s="8">
        <f>SUMIFS(VENTAS[Cantidad],VENTAS[Código del producto Vendido],STOCK[[#This Row],[Code]])</f>
        <v>1</v>
      </c>
      <c r="L429" s="8">
        <f>STOCK[[#This Row],[Entradas]]-STOCK[[#This Row],[Salidas]]</f>
        <v>0</v>
      </c>
      <c r="M429" s="7">
        <f>STOCK[[#This Row],[Precio Final]]*10%</f>
        <v>3.5</v>
      </c>
      <c r="N429" s="7">
        <v>240</v>
      </c>
      <c r="O429" s="7">
        <v>17.600000000000001</v>
      </c>
      <c r="P429" s="7">
        <v>13.636363636363635</v>
      </c>
      <c r="Q429" s="8">
        <v>460</v>
      </c>
      <c r="R429" s="7">
        <v>17</v>
      </c>
      <c r="S429" s="7">
        <f>STOCK[[#This Row],[Peso (g)]]*STOCK[[#This Row],[Precio Envío Kilogramo (USD)]]/1000</f>
        <v>7.82</v>
      </c>
      <c r="T429" s="12">
        <f>STOCK[[#This Row],[Costo Unitario (USD)]]+STOCK[[#This Row],[Costo Envío (USD)]]+STOCK[[#This Row],[Comisión 10%]]</f>
        <v>24.956363636363633</v>
      </c>
      <c r="U429" s="7">
        <f>STOCK[[#This Row],[Costo total]]*1.5</f>
        <v>37.43454545454545</v>
      </c>
      <c r="V429" s="7">
        <v>35</v>
      </c>
      <c r="W429" s="7">
        <f>STOCK[[#This Row],[Precio Final]]-STOCK[[#This Row],[Costo total]]</f>
        <v>10.043636363636367</v>
      </c>
      <c r="X429" s="7">
        <f>STOCK[[#This Row],[Ganancia Unitaria]]*STOCK[[#This Row],[Salidas]]</f>
        <v>10.043636363636367</v>
      </c>
      <c r="AA429" s="7">
        <f>STOCK[[#This Row],[Costo total]]*STOCK[[#This Row],[Entradas]]</f>
        <v>24.956363636363633</v>
      </c>
      <c r="AB429" s="7">
        <f>STOCK[[#This Row],[Stock Actual]]*STOCK[[#This Row],[Costo total]]</f>
        <v>0</v>
      </c>
    </row>
    <row r="430" spans="1:28" s="12" customFormat="1" ht="50" customHeight="1" x14ac:dyDescent="0.15">
      <c r="A430" s="12" t="s">
        <v>856</v>
      </c>
      <c r="B430" s="70"/>
      <c r="C430" s="12" t="s">
        <v>4</v>
      </c>
      <c r="D430" s="12" t="s">
        <v>211</v>
      </c>
      <c r="E430" s="12" t="s">
        <v>403</v>
      </c>
      <c r="F430" s="12" t="s">
        <v>243</v>
      </c>
      <c r="G430" s="12" t="s">
        <v>69</v>
      </c>
      <c r="H430" s="12">
        <f>STOCK[[#This Row],[Precio Final]]</f>
        <v>25</v>
      </c>
      <c r="I430" s="12">
        <f>STOCK[[#This Row],[Precio Venta Ideal (x1.5)]]</f>
        <v>30.019090909090906</v>
      </c>
      <c r="J430" s="87">
        <v>1</v>
      </c>
      <c r="K430" s="87">
        <f>SUMIFS(VENTAS[Cantidad],VENTAS[Código del producto Vendido],STOCK[[#This Row],[Code]])</f>
        <v>1</v>
      </c>
      <c r="L430" s="87">
        <f>STOCK[[#This Row],[Entradas]]-STOCK[[#This Row],[Salidas]]</f>
        <v>0</v>
      </c>
      <c r="M430" s="12">
        <f>STOCK[[#This Row],[Precio Final]]*10%</f>
        <v>2.5</v>
      </c>
      <c r="N430" s="12">
        <v>205</v>
      </c>
      <c r="O430" s="12">
        <v>17.600000000000001</v>
      </c>
      <c r="P430" s="12">
        <v>11.647727272727272</v>
      </c>
      <c r="Q430" s="87">
        <v>345</v>
      </c>
      <c r="R430" s="12">
        <v>17</v>
      </c>
      <c r="S430" s="12">
        <f>STOCK[[#This Row],[Peso (g)]]*STOCK[[#This Row],[Precio Envío Kilogramo (USD)]]/1000</f>
        <v>5.8650000000000002</v>
      </c>
      <c r="T430" s="12">
        <f>STOCK[[#This Row],[Costo Unitario (USD)]]+STOCK[[#This Row],[Costo Envío (USD)]]+STOCK[[#This Row],[Comisión 10%]]</f>
        <v>20.012727272727272</v>
      </c>
      <c r="U430" s="12">
        <f>STOCK[[#This Row],[Costo total]]*1.5</f>
        <v>30.019090909090906</v>
      </c>
      <c r="V430" s="12">
        <v>25</v>
      </c>
      <c r="W430" s="12">
        <f>STOCK[[#This Row],[Precio Final]]-STOCK[[#This Row],[Costo total]]</f>
        <v>4.9872727272727282</v>
      </c>
      <c r="X430" s="12">
        <f>STOCK[[#This Row],[Ganancia Unitaria]]*STOCK[[#This Row],[Salidas]]</f>
        <v>4.9872727272727282</v>
      </c>
      <c r="Y430" s="12" t="s">
        <v>420</v>
      </c>
      <c r="AA430" s="12">
        <f>STOCK[[#This Row],[Costo total]]*STOCK[[#This Row],[Entradas]]</f>
        <v>20.012727272727272</v>
      </c>
      <c r="AB430" s="12">
        <f>STOCK[[#This Row],[Stock Actual]]*STOCK[[#This Row],[Costo total]]</f>
        <v>0</v>
      </c>
    </row>
    <row r="431" spans="1:28" s="7" customFormat="1" ht="50" customHeight="1" x14ac:dyDescent="0.15">
      <c r="A431" s="7" t="s">
        <v>858</v>
      </c>
      <c r="B431" s="70"/>
      <c r="C431" s="7" t="s">
        <v>4</v>
      </c>
      <c r="D431" s="7" t="s">
        <v>211</v>
      </c>
      <c r="E431" s="7" t="s">
        <v>403</v>
      </c>
      <c r="F431" s="7" t="s">
        <v>239</v>
      </c>
      <c r="G431" s="7" t="s">
        <v>69</v>
      </c>
      <c r="H431" s="7">
        <f>STOCK[[#This Row],[Precio Final]]</f>
        <v>25</v>
      </c>
      <c r="I431" s="7">
        <f>STOCK[[#This Row],[Precio Venta Ideal (x1.5)]]</f>
        <v>30.019090909090906</v>
      </c>
      <c r="J431" s="8">
        <v>3</v>
      </c>
      <c r="K431" s="8">
        <f>SUMIFS(VENTAS[Cantidad],VENTAS[Código del producto Vendido],STOCK[[#This Row],[Code]])</f>
        <v>3</v>
      </c>
      <c r="L431" s="8">
        <f>STOCK[[#This Row],[Entradas]]-STOCK[[#This Row],[Salidas]]</f>
        <v>0</v>
      </c>
      <c r="M431" s="7">
        <f>STOCK[[#This Row],[Precio Final]]*10%</f>
        <v>2.5</v>
      </c>
      <c r="N431" s="7">
        <v>205</v>
      </c>
      <c r="O431" s="7">
        <v>17.600000000000001</v>
      </c>
      <c r="P431" s="7">
        <v>11.647727272727272</v>
      </c>
      <c r="Q431" s="8">
        <v>345</v>
      </c>
      <c r="R431" s="7">
        <v>17</v>
      </c>
      <c r="S431" s="7">
        <f>STOCK[[#This Row],[Peso (g)]]*STOCK[[#This Row],[Precio Envío Kilogramo (USD)]]/1000</f>
        <v>5.8650000000000002</v>
      </c>
      <c r="T431" s="12">
        <f>STOCK[[#This Row],[Costo Unitario (USD)]]+STOCK[[#This Row],[Costo Envío (USD)]]+STOCK[[#This Row],[Comisión 10%]]</f>
        <v>20.012727272727272</v>
      </c>
      <c r="U431" s="7">
        <f>STOCK[[#This Row],[Costo total]]*1.5</f>
        <v>30.019090909090906</v>
      </c>
      <c r="V431" s="7">
        <v>25</v>
      </c>
      <c r="W431" s="7">
        <f>STOCK[[#This Row],[Precio Final]]-STOCK[[#This Row],[Costo total]]</f>
        <v>4.9872727272727282</v>
      </c>
      <c r="X431" s="7">
        <f>STOCK[[#This Row],[Ganancia Unitaria]]*STOCK[[#This Row],[Salidas]]</f>
        <v>14.961818181818185</v>
      </c>
      <c r="Y431" s="7" t="s">
        <v>420</v>
      </c>
      <c r="AA431" s="7">
        <f>STOCK[[#This Row],[Costo total]]*STOCK[[#This Row],[Entradas]]</f>
        <v>60.038181818181812</v>
      </c>
      <c r="AB431" s="7">
        <f>STOCK[[#This Row],[Stock Actual]]*STOCK[[#This Row],[Costo total]]</f>
        <v>0</v>
      </c>
    </row>
    <row r="432" spans="1:28" s="12" customFormat="1" ht="50" customHeight="1" x14ac:dyDescent="0.15">
      <c r="A432" s="12" t="s">
        <v>859</v>
      </c>
      <c r="B432" s="70"/>
      <c r="C432" s="12" t="s">
        <v>4</v>
      </c>
      <c r="D432" s="12" t="s">
        <v>1898</v>
      </c>
      <c r="E432" s="12" t="s">
        <v>431</v>
      </c>
      <c r="F432" s="12" t="s">
        <v>241</v>
      </c>
      <c r="G432" s="12" t="s">
        <v>69</v>
      </c>
      <c r="H432" s="12">
        <f>STOCK[[#This Row],[Precio Final]]</f>
        <v>12</v>
      </c>
      <c r="I432" s="12">
        <f>STOCK[[#This Row],[Precio Venta Ideal (x1.5)]]</f>
        <v>13.808181818181815</v>
      </c>
      <c r="J432" s="87">
        <v>3</v>
      </c>
      <c r="K432" s="87">
        <f>SUMIFS(VENTAS[Cantidad],VENTAS[Código del producto Vendido],STOCK[[#This Row],[Code]])</f>
        <v>3</v>
      </c>
      <c r="L432" s="87">
        <f>STOCK[[#This Row],[Entradas]]-STOCK[[#This Row],[Salidas]]</f>
        <v>0</v>
      </c>
      <c r="M432" s="12">
        <f>STOCK[[#This Row],[Precio Final]]*10%</f>
        <v>1.2000000000000002</v>
      </c>
      <c r="N432" s="12">
        <v>102</v>
      </c>
      <c r="O432" s="12">
        <v>17.600000000000001</v>
      </c>
      <c r="P432" s="12">
        <v>5.795454545454545</v>
      </c>
      <c r="Q432" s="87">
        <v>130</v>
      </c>
      <c r="R432" s="12">
        <v>17</v>
      </c>
      <c r="S432" s="12">
        <f>STOCK[[#This Row],[Peso (g)]]*STOCK[[#This Row],[Precio Envío Kilogramo (USD)]]/1000</f>
        <v>2.21</v>
      </c>
      <c r="T432" s="12">
        <f>STOCK[[#This Row],[Costo Unitario (USD)]]+STOCK[[#This Row],[Costo Envío (USD)]]+STOCK[[#This Row],[Comisión 10%]]</f>
        <v>9.2054545454545433</v>
      </c>
      <c r="U432" s="12">
        <f>STOCK[[#This Row],[Costo total]]*1.5</f>
        <v>13.808181818181815</v>
      </c>
      <c r="V432" s="12">
        <v>12</v>
      </c>
      <c r="W432" s="12">
        <f>STOCK[[#This Row],[Precio Final]]-STOCK[[#This Row],[Costo total]]</f>
        <v>2.7945454545454567</v>
      </c>
      <c r="X432" s="12">
        <f>STOCK[[#This Row],[Ganancia Unitaria]]*STOCK[[#This Row],[Salidas]]</f>
        <v>8.38363636363637</v>
      </c>
      <c r="Y432" s="12" t="s">
        <v>429</v>
      </c>
      <c r="AA432" s="12">
        <f>STOCK[[#This Row],[Costo total]]*STOCK[[#This Row],[Entradas]]</f>
        <v>27.61636363636363</v>
      </c>
      <c r="AB432" s="12">
        <f>STOCK[[#This Row],[Stock Actual]]*STOCK[[#This Row],[Costo total]]</f>
        <v>0</v>
      </c>
    </row>
    <row r="433" spans="1:28" s="7" customFormat="1" ht="50" customHeight="1" x14ac:dyDescent="0.15">
      <c r="A433" s="7" t="s">
        <v>433</v>
      </c>
      <c r="B433" s="70"/>
      <c r="C433" s="7" t="s">
        <v>4</v>
      </c>
      <c r="D433" s="7" t="s">
        <v>211</v>
      </c>
      <c r="E433" s="7" t="s">
        <v>406</v>
      </c>
      <c r="F433" s="7" t="s">
        <v>243</v>
      </c>
      <c r="G433" s="7" t="s">
        <v>69</v>
      </c>
      <c r="H433" s="7">
        <f>STOCK[[#This Row],[Precio Final]]</f>
        <v>25</v>
      </c>
      <c r="I433" s="7">
        <f>STOCK[[#This Row],[Precio Venta Ideal (x1.5)]]</f>
        <v>26.31818181818182</v>
      </c>
      <c r="J433" s="8">
        <v>1</v>
      </c>
      <c r="K433" s="8">
        <f>SUMIFS(VENTAS[Cantidad],VENTAS[Código del producto Vendido],STOCK[[#This Row],[Code]])</f>
        <v>1</v>
      </c>
      <c r="L433" s="8">
        <f>STOCK[[#This Row],[Entradas]]-STOCK[[#This Row],[Salidas]]</f>
        <v>0</v>
      </c>
      <c r="M433" s="7">
        <f>STOCK[[#This Row],[Precio Final]]*10%</f>
        <v>2.5</v>
      </c>
      <c r="N433" s="7">
        <v>190</v>
      </c>
      <c r="O433" s="7">
        <v>17.600000000000001</v>
      </c>
      <c r="P433" s="7">
        <v>10.795454545454545</v>
      </c>
      <c r="Q433" s="8">
        <v>250</v>
      </c>
      <c r="R433" s="7">
        <v>17</v>
      </c>
      <c r="S433" s="7">
        <f>STOCK[[#This Row],[Peso (g)]]*STOCK[[#This Row],[Precio Envío Kilogramo (USD)]]/1000</f>
        <v>4.25</v>
      </c>
      <c r="T433" s="12">
        <f>STOCK[[#This Row],[Costo Unitario (USD)]]+STOCK[[#This Row],[Costo Envío (USD)]]+STOCK[[#This Row],[Comisión 10%]]</f>
        <v>17.545454545454547</v>
      </c>
      <c r="U433" s="7">
        <f>STOCK[[#This Row],[Costo total]]*1.5</f>
        <v>26.31818181818182</v>
      </c>
      <c r="V433" s="7">
        <v>25</v>
      </c>
      <c r="W433" s="7">
        <f>STOCK[[#This Row],[Precio Final]]-STOCK[[#This Row],[Costo total]]</f>
        <v>7.4545454545454533</v>
      </c>
      <c r="X433" s="7">
        <f>STOCK[[#This Row],[Ganancia Unitaria]]*STOCK[[#This Row],[Salidas]]</f>
        <v>7.4545454545454533</v>
      </c>
      <c r="Y433" s="7" t="s">
        <v>421</v>
      </c>
      <c r="AA433" s="7">
        <f>STOCK[[#This Row],[Costo total]]*STOCK[[#This Row],[Entradas]]</f>
        <v>17.545454545454547</v>
      </c>
      <c r="AB433" s="7">
        <f>STOCK[[#This Row],[Stock Actual]]*STOCK[[#This Row],[Costo total]]</f>
        <v>0</v>
      </c>
    </row>
    <row r="434" spans="1:28" s="12" customFormat="1" ht="50" customHeight="1" x14ac:dyDescent="0.15">
      <c r="A434" s="12" t="s">
        <v>860</v>
      </c>
      <c r="B434" s="70"/>
      <c r="C434" s="12" t="s">
        <v>4</v>
      </c>
      <c r="D434" s="12" t="s">
        <v>2209</v>
      </c>
      <c r="E434" s="12" t="s">
        <v>407</v>
      </c>
      <c r="F434" s="12" t="s">
        <v>2111</v>
      </c>
      <c r="G434" s="12" t="s">
        <v>69</v>
      </c>
      <c r="H434" s="12">
        <f>STOCK[[#This Row],[Precio Final]]</f>
        <v>25</v>
      </c>
      <c r="I434" s="12">
        <f>STOCK[[#This Row],[Precio Venta Ideal (x1.5)]]</f>
        <v>27.589772727272724</v>
      </c>
      <c r="J434" s="87">
        <v>3</v>
      </c>
      <c r="K434" s="87">
        <f>SUMIFS(VENTAS[Cantidad],VENTAS[Código del producto Vendido],STOCK[[#This Row],[Code]])</f>
        <v>3</v>
      </c>
      <c r="L434" s="87">
        <f>STOCK[[#This Row],[Entradas]]-STOCK[[#This Row],[Salidas]]</f>
        <v>0</v>
      </c>
      <c r="M434" s="12">
        <f>STOCK[[#This Row],[Precio Final]]*10%</f>
        <v>2.5</v>
      </c>
      <c r="N434" s="12">
        <v>175</v>
      </c>
      <c r="O434" s="12">
        <v>17.600000000000001</v>
      </c>
      <c r="P434" s="12">
        <v>9.9431818181818166</v>
      </c>
      <c r="Q434" s="87">
        <v>350</v>
      </c>
      <c r="R434" s="12">
        <v>17</v>
      </c>
      <c r="S434" s="12">
        <f>STOCK[[#This Row],[Peso (g)]]*STOCK[[#This Row],[Precio Envío Kilogramo (USD)]]/1000</f>
        <v>5.95</v>
      </c>
      <c r="T434" s="12">
        <f>STOCK[[#This Row],[Costo Unitario (USD)]]+STOCK[[#This Row],[Costo Envío (USD)]]+STOCK[[#This Row],[Comisión 10%]]</f>
        <v>18.393181818181816</v>
      </c>
      <c r="U434" s="12">
        <f>STOCK[[#This Row],[Costo total]]*1.5</f>
        <v>27.589772727272724</v>
      </c>
      <c r="V434" s="12">
        <v>25</v>
      </c>
      <c r="W434" s="12">
        <f>STOCK[[#This Row],[Precio Final]]-STOCK[[#This Row],[Costo total]]</f>
        <v>6.6068181818181841</v>
      </c>
      <c r="X434" s="12">
        <f>STOCK[[#This Row],[Ganancia Unitaria]]*STOCK[[#This Row],[Salidas]]</f>
        <v>19.820454545454552</v>
      </c>
      <c r="Y434" s="12" t="s">
        <v>420</v>
      </c>
      <c r="AA434" s="12">
        <f>STOCK[[#This Row],[Costo total]]*STOCK[[#This Row],[Entradas]]</f>
        <v>55.179545454545448</v>
      </c>
      <c r="AB434" s="12">
        <f>STOCK[[#This Row],[Stock Actual]]*STOCK[[#This Row],[Costo total]]</f>
        <v>0</v>
      </c>
    </row>
    <row r="435" spans="1:28" s="7" customFormat="1" ht="50" customHeight="1" x14ac:dyDescent="0.15">
      <c r="A435" s="7" t="s">
        <v>434</v>
      </c>
      <c r="B435" s="70"/>
      <c r="C435" s="7" t="s">
        <v>4</v>
      </c>
      <c r="D435" s="7" t="s">
        <v>1898</v>
      </c>
      <c r="E435" s="7" t="s">
        <v>408</v>
      </c>
      <c r="F435" s="7" t="s">
        <v>243</v>
      </c>
      <c r="G435" s="7" t="s">
        <v>69</v>
      </c>
      <c r="H435" s="7">
        <f>STOCK[[#This Row],[Precio Final]]</f>
        <v>14</v>
      </c>
      <c r="I435" s="7">
        <f>STOCK[[#This Row],[Precio Venta Ideal (x1.5)]]</f>
        <v>17.21590909090909</v>
      </c>
      <c r="J435" s="8">
        <v>2</v>
      </c>
      <c r="K435" s="8">
        <f>SUMIFS(VENTAS[Cantidad],VENTAS[Código del producto Vendido],STOCK[[#This Row],[Code]])</f>
        <v>2</v>
      </c>
      <c r="L435" s="8">
        <f>STOCK[[#This Row],[Entradas]]-STOCK[[#This Row],[Salidas]]</f>
        <v>0</v>
      </c>
      <c r="M435" s="7">
        <f>STOCK[[#This Row],[Precio Final]]*10%</f>
        <v>1.4000000000000001</v>
      </c>
      <c r="N435" s="7">
        <v>125</v>
      </c>
      <c r="O435" s="7">
        <v>17.600000000000001</v>
      </c>
      <c r="P435" s="7">
        <v>7.1022727272727266</v>
      </c>
      <c r="Q435" s="8">
        <v>175</v>
      </c>
      <c r="R435" s="7">
        <v>17</v>
      </c>
      <c r="S435" s="7">
        <f>STOCK[[#This Row],[Peso (g)]]*STOCK[[#This Row],[Precio Envío Kilogramo (USD)]]/1000</f>
        <v>2.9750000000000001</v>
      </c>
      <c r="T435" s="12">
        <f>STOCK[[#This Row],[Costo Unitario (USD)]]+STOCK[[#This Row],[Costo Envío (USD)]]+STOCK[[#This Row],[Comisión 10%]]</f>
        <v>11.477272727272727</v>
      </c>
      <c r="U435" s="7">
        <f>STOCK[[#This Row],[Costo total]]*1.5</f>
        <v>17.21590909090909</v>
      </c>
      <c r="V435" s="7">
        <v>14</v>
      </c>
      <c r="W435" s="7">
        <f>STOCK[[#This Row],[Precio Final]]-STOCK[[#This Row],[Costo total]]</f>
        <v>2.5227272727272734</v>
      </c>
      <c r="X435" s="7">
        <f>STOCK[[#This Row],[Ganancia Unitaria]]*STOCK[[#This Row],[Salidas]]</f>
        <v>5.0454545454545467</v>
      </c>
      <c r="Y435" s="7" t="s">
        <v>420</v>
      </c>
      <c r="AA435" s="7">
        <f>STOCK[[#This Row],[Costo total]]*STOCK[[#This Row],[Entradas]]</f>
        <v>22.954545454545453</v>
      </c>
      <c r="AB435" s="7">
        <f>STOCK[[#This Row],[Stock Actual]]*STOCK[[#This Row],[Costo total]]</f>
        <v>0</v>
      </c>
    </row>
    <row r="436" spans="1:28" s="12" customFormat="1" ht="50" customHeight="1" x14ac:dyDescent="0.15">
      <c r="A436" s="12" t="s">
        <v>861</v>
      </c>
      <c r="B436" s="70"/>
      <c r="C436" s="12" t="s">
        <v>4</v>
      </c>
      <c r="D436" s="12" t="s">
        <v>1898</v>
      </c>
      <c r="E436" s="12" t="s">
        <v>509</v>
      </c>
      <c r="F436" s="12" t="s">
        <v>244</v>
      </c>
      <c r="G436" s="12" t="s">
        <v>69</v>
      </c>
      <c r="H436" s="12">
        <f>STOCK[[#This Row],[Precio Final]]</f>
        <v>14</v>
      </c>
      <c r="I436" s="12">
        <f>STOCK[[#This Row],[Precio Venta Ideal (x1.5)]]</f>
        <v>17.343409090909091</v>
      </c>
      <c r="J436" s="87">
        <v>1</v>
      </c>
      <c r="K436" s="87">
        <f>SUMIFS(VENTAS[Cantidad],VENTAS[Código del producto Vendido],STOCK[[#This Row],[Code]])</f>
        <v>1</v>
      </c>
      <c r="L436" s="87">
        <f>STOCK[[#This Row],[Entradas]]-STOCK[[#This Row],[Salidas]]</f>
        <v>0</v>
      </c>
      <c r="M436" s="12">
        <f>STOCK[[#This Row],[Precio Final]]*10%</f>
        <v>1.4000000000000001</v>
      </c>
      <c r="N436" s="12">
        <v>125</v>
      </c>
      <c r="O436" s="12">
        <v>17.600000000000001</v>
      </c>
      <c r="P436" s="12">
        <v>7.1022727272727266</v>
      </c>
      <c r="Q436" s="87">
        <v>180</v>
      </c>
      <c r="R436" s="12">
        <v>17</v>
      </c>
      <c r="S436" s="12">
        <f>STOCK[[#This Row],[Peso (g)]]*STOCK[[#This Row],[Precio Envío Kilogramo (USD)]]/1000</f>
        <v>3.06</v>
      </c>
      <c r="T436" s="12">
        <f>STOCK[[#This Row],[Costo Unitario (USD)]]+STOCK[[#This Row],[Costo Envío (USD)]]+STOCK[[#This Row],[Comisión 10%]]</f>
        <v>11.562272727272727</v>
      </c>
      <c r="U436" s="12">
        <f>STOCK[[#This Row],[Costo total]]*1.5</f>
        <v>17.343409090909091</v>
      </c>
      <c r="V436" s="12">
        <v>14</v>
      </c>
      <c r="W436" s="12">
        <f>STOCK[[#This Row],[Precio Final]]-STOCK[[#This Row],[Costo total]]</f>
        <v>2.4377272727272725</v>
      </c>
      <c r="X436" s="12">
        <f>STOCK[[#This Row],[Ganancia Unitaria]]*STOCK[[#This Row],[Salidas]]</f>
        <v>2.4377272727272725</v>
      </c>
      <c r="Y436" s="12" t="s">
        <v>420</v>
      </c>
      <c r="AA436" s="12">
        <f>STOCK[[#This Row],[Costo total]]*STOCK[[#This Row],[Entradas]]</f>
        <v>11.562272727272727</v>
      </c>
      <c r="AB436" s="12">
        <f>STOCK[[#This Row],[Stock Actual]]*STOCK[[#This Row],[Costo total]]</f>
        <v>0</v>
      </c>
    </row>
    <row r="437" spans="1:28" s="7" customFormat="1" ht="50" customHeight="1" x14ac:dyDescent="0.15">
      <c r="A437" s="7" t="s">
        <v>862</v>
      </c>
      <c r="B437" s="70"/>
      <c r="C437" s="7" t="s">
        <v>4</v>
      </c>
      <c r="D437" s="7" t="s">
        <v>26</v>
      </c>
      <c r="E437" s="7" t="s">
        <v>1625</v>
      </c>
      <c r="F437" s="7" t="s">
        <v>2127</v>
      </c>
      <c r="G437" s="7" t="s">
        <v>69</v>
      </c>
      <c r="H437" s="7">
        <f>STOCK[[#This Row],[Precio Final]]</f>
        <v>25</v>
      </c>
      <c r="I437" s="7">
        <f>STOCK[[#This Row],[Precio Venta Ideal (x1.5)]]</f>
        <v>24.617045454545455</v>
      </c>
      <c r="J437" s="8">
        <v>2</v>
      </c>
      <c r="K437" s="8">
        <f>SUMIFS(VENTAS[Cantidad],VENTAS[Código del producto Vendido],STOCK[[#This Row],[Code]])</f>
        <v>2</v>
      </c>
      <c r="L437" s="8">
        <f>STOCK[[#This Row],[Entradas]]-STOCK[[#This Row],[Salidas]]</f>
        <v>0</v>
      </c>
      <c r="M437" s="7">
        <f>STOCK[[#This Row],[Precio Final]]*10%</f>
        <v>2.5</v>
      </c>
      <c r="N437" s="7">
        <v>185</v>
      </c>
      <c r="O437" s="7">
        <v>17.600000000000001</v>
      </c>
      <c r="P437" s="7">
        <v>10.511363636363635</v>
      </c>
      <c r="Q437" s="8">
        <v>200</v>
      </c>
      <c r="R437" s="7">
        <v>17</v>
      </c>
      <c r="S437" s="7">
        <f>STOCK[[#This Row],[Peso (g)]]*STOCK[[#This Row],[Precio Envío Kilogramo (USD)]]/1000</f>
        <v>3.4</v>
      </c>
      <c r="T437" s="12">
        <f>STOCK[[#This Row],[Costo Unitario (USD)]]+STOCK[[#This Row],[Costo Envío (USD)]]+STOCK[[#This Row],[Comisión 10%]]</f>
        <v>16.411363636363635</v>
      </c>
      <c r="U437" s="7">
        <f>STOCK[[#This Row],[Costo total]]*1.5</f>
        <v>24.617045454545455</v>
      </c>
      <c r="V437" s="7">
        <v>25</v>
      </c>
      <c r="W437" s="7">
        <f>STOCK[[#This Row],[Precio Final]]-STOCK[[#This Row],[Costo total]]</f>
        <v>8.5886363636363647</v>
      </c>
      <c r="X437" s="7">
        <f>STOCK[[#This Row],[Ganancia Unitaria]]*STOCK[[#This Row],[Salidas]]</f>
        <v>17.177272727272729</v>
      </c>
      <c r="AA437" s="7">
        <f>STOCK[[#This Row],[Costo total]]*STOCK[[#This Row],[Entradas]]</f>
        <v>32.822727272727271</v>
      </c>
      <c r="AB437" s="7">
        <f>STOCK[[#This Row],[Stock Actual]]*STOCK[[#This Row],[Costo total]]</f>
        <v>0</v>
      </c>
    </row>
    <row r="438" spans="1:28" s="12" customFormat="1" ht="50" customHeight="1" x14ac:dyDescent="0.15">
      <c r="A438" s="12" t="s">
        <v>863</v>
      </c>
      <c r="B438" s="70"/>
      <c r="C438" s="12" t="s">
        <v>4</v>
      </c>
      <c r="D438" s="12" t="s">
        <v>1780</v>
      </c>
      <c r="E438" s="12" t="s">
        <v>1637</v>
      </c>
      <c r="F438" s="12" t="s">
        <v>2128</v>
      </c>
      <c r="G438" s="12" t="s">
        <v>69</v>
      </c>
      <c r="H438" s="12">
        <f>STOCK[[#This Row],[Precio Final]]</f>
        <v>25</v>
      </c>
      <c r="I438" s="12">
        <f>STOCK[[#This Row],[Precio Venta Ideal (x1.5)]]</f>
        <v>24.617045454545455</v>
      </c>
      <c r="J438" s="87">
        <v>2</v>
      </c>
      <c r="K438" s="87">
        <f>SUMIFS(VENTAS[Cantidad],VENTAS[Código del producto Vendido],STOCK[[#This Row],[Code]])</f>
        <v>2</v>
      </c>
      <c r="L438" s="87">
        <f>STOCK[[#This Row],[Entradas]]-STOCK[[#This Row],[Salidas]]</f>
        <v>0</v>
      </c>
      <c r="M438" s="12">
        <f>STOCK[[#This Row],[Precio Final]]*10%</f>
        <v>2.5</v>
      </c>
      <c r="N438" s="12">
        <v>185</v>
      </c>
      <c r="O438" s="12">
        <v>17.600000000000001</v>
      </c>
      <c r="P438" s="12">
        <v>10.511363636363635</v>
      </c>
      <c r="Q438" s="87">
        <v>200</v>
      </c>
      <c r="R438" s="12">
        <v>17</v>
      </c>
      <c r="S438" s="12">
        <f>STOCK[[#This Row],[Peso (g)]]*STOCK[[#This Row],[Precio Envío Kilogramo (USD)]]/1000</f>
        <v>3.4</v>
      </c>
      <c r="T438" s="12">
        <f>STOCK[[#This Row],[Costo Unitario (USD)]]+STOCK[[#This Row],[Costo Envío (USD)]]+STOCK[[#This Row],[Comisión 10%]]</f>
        <v>16.411363636363635</v>
      </c>
      <c r="U438" s="12">
        <f>STOCK[[#This Row],[Costo total]]*1.5</f>
        <v>24.617045454545455</v>
      </c>
      <c r="V438" s="12">
        <v>25</v>
      </c>
      <c r="W438" s="12">
        <f>STOCK[[#This Row],[Precio Final]]-STOCK[[#This Row],[Costo total]]</f>
        <v>8.5886363636363647</v>
      </c>
      <c r="X438" s="12">
        <f>STOCK[[#This Row],[Ganancia Unitaria]]*STOCK[[#This Row],[Salidas]]</f>
        <v>17.177272727272729</v>
      </c>
      <c r="AA438" s="12">
        <f>STOCK[[#This Row],[Costo total]]*STOCK[[#This Row],[Entradas]]</f>
        <v>32.822727272727271</v>
      </c>
      <c r="AB438" s="12">
        <f>STOCK[[#This Row],[Stock Actual]]*STOCK[[#This Row],[Costo total]]</f>
        <v>0</v>
      </c>
    </row>
    <row r="439" spans="1:28" s="7" customFormat="1" ht="50" customHeight="1" x14ac:dyDescent="0.15">
      <c r="A439" s="7" t="s">
        <v>435</v>
      </c>
      <c r="B439" s="70"/>
      <c r="C439" s="7" t="s">
        <v>4</v>
      </c>
      <c r="D439" s="7" t="s">
        <v>1517</v>
      </c>
      <c r="E439" s="7" t="s">
        <v>409</v>
      </c>
      <c r="F439" s="7" t="s">
        <v>241</v>
      </c>
      <c r="G439" s="7" t="s">
        <v>69</v>
      </c>
      <c r="H439" s="7">
        <f>STOCK[[#This Row],[Precio Final]]</f>
        <v>20</v>
      </c>
      <c r="I439" s="7">
        <f>STOCK[[#This Row],[Precio Venta Ideal (x1.5)]]</f>
        <v>20.414318181818182</v>
      </c>
      <c r="J439" s="8">
        <v>1</v>
      </c>
      <c r="K439" s="8">
        <f>SUMIFS(VENTAS[Cantidad],VENTAS[Código del producto Vendido],STOCK[[#This Row],[Code]])</f>
        <v>1</v>
      </c>
      <c r="L439" s="8">
        <f>STOCK[[#This Row],[Entradas]]-STOCK[[#This Row],[Salidas]]</f>
        <v>0</v>
      </c>
      <c r="M439" s="7">
        <f>STOCK[[#This Row],[Precio Final]]*10%</f>
        <v>2</v>
      </c>
      <c r="N439" s="7">
        <v>140</v>
      </c>
      <c r="O439" s="7">
        <v>17.600000000000001</v>
      </c>
      <c r="P439" s="7">
        <v>7.9545454545454541</v>
      </c>
      <c r="Q439" s="8">
        <v>215</v>
      </c>
      <c r="R439" s="7">
        <v>17</v>
      </c>
      <c r="S439" s="7">
        <f>STOCK[[#This Row],[Peso (g)]]*STOCK[[#This Row],[Precio Envío Kilogramo (USD)]]/1000</f>
        <v>3.6549999999999998</v>
      </c>
      <c r="T439" s="12">
        <f>STOCK[[#This Row],[Costo Unitario (USD)]]+STOCK[[#This Row],[Costo Envío (USD)]]+STOCK[[#This Row],[Comisión 10%]]</f>
        <v>13.609545454545454</v>
      </c>
      <c r="U439" s="7">
        <f>STOCK[[#This Row],[Costo total]]*1.5</f>
        <v>20.414318181818182</v>
      </c>
      <c r="V439" s="7">
        <v>20</v>
      </c>
      <c r="W439" s="7">
        <f>STOCK[[#This Row],[Precio Final]]-STOCK[[#This Row],[Costo total]]</f>
        <v>6.3904545454545456</v>
      </c>
      <c r="X439" s="7">
        <f>STOCK[[#This Row],[Ganancia Unitaria]]*STOCK[[#This Row],[Salidas]]</f>
        <v>6.3904545454545456</v>
      </c>
      <c r="Y439" s="7" t="s">
        <v>420</v>
      </c>
      <c r="AA439" s="7">
        <f>STOCK[[#This Row],[Costo total]]*STOCK[[#This Row],[Entradas]]</f>
        <v>13.609545454545454</v>
      </c>
      <c r="AB439" s="7">
        <f>STOCK[[#This Row],[Stock Actual]]*STOCK[[#This Row],[Costo total]]</f>
        <v>0</v>
      </c>
    </row>
    <row r="440" spans="1:28" s="12" customFormat="1" ht="50" customHeight="1" x14ac:dyDescent="0.15">
      <c r="A440" s="12" t="s">
        <v>864</v>
      </c>
      <c r="B440" s="70"/>
      <c r="C440" s="12" t="s">
        <v>4</v>
      </c>
      <c r="D440" s="12" t="s">
        <v>1517</v>
      </c>
      <c r="E440" s="12" t="s">
        <v>409</v>
      </c>
      <c r="F440" s="12" t="s">
        <v>243</v>
      </c>
      <c r="G440" s="12" t="s">
        <v>69</v>
      </c>
      <c r="H440" s="12">
        <f>STOCK[[#This Row],[Precio Final]]</f>
        <v>20</v>
      </c>
      <c r="I440" s="12">
        <f>STOCK[[#This Row],[Precio Venta Ideal (x1.5)]]</f>
        <v>20.414318181818182</v>
      </c>
      <c r="J440" s="87">
        <v>1</v>
      </c>
      <c r="K440" s="87">
        <f>SUMIFS(VENTAS[Cantidad],VENTAS[Código del producto Vendido],STOCK[[#This Row],[Code]])</f>
        <v>1</v>
      </c>
      <c r="L440" s="87">
        <f>STOCK[[#This Row],[Entradas]]-STOCK[[#This Row],[Salidas]]</f>
        <v>0</v>
      </c>
      <c r="M440" s="12">
        <f>STOCK[[#This Row],[Precio Final]]*10%</f>
        <v>2</v>
      </c>
      <c r="N440" s="12">
        <v>140</v>
      </c>
      <c r="O440" s="12">
        <v>17.600000000000001</v>
      </c>
      <c r="P440" s="12">
        <v>7.9545454545454541</v>
      </c>
      <c r="Q440" s="87">
        <v>215</v>
      </c>
      <c r="R440" s="12">
        <v>17</v>
      </c>
      <c r="S440" s="12">
        <f>STOCK[[#This Row],[Peso (g)]]*STOCK[[#This Row],[Precio Envío Kilogramo (USD)]]/1000</f>
        <v>3.6549999999999998</v>
      </c>
      <c r="T440" s="12">
        <f>STOCK[[#This Row],[Costo Unitario (USD)]]+STOCK[[#This Row],[Costo Envío (USD)]]+STOCK[[#This Row],[Comisión 10%]]</f>
        <v>13.609545454545454</v>
      </c>
      <c r="U440" s="12">
        <f>STOCK[[#This Row],[Costo total]]*1.5</f>
        <v>20.414318181818182</v>
      </c>
      <c r="V440" s="12">
        <v>20</v>
      </c>
      <c r="W440" s="12">
        <f>STOCK[[#This Row],[Precio Final]]-STOCK[[#This Row],[Costo total]]</f>
        <v>6.3904545454545456</v>
      </c>
      <c r="X440" s="12">
        <f>STOCK[[#This Row],[Ganancia Unitaria]]*STOCK[[#This Row],[Salidas]]</f>
        <v>6.3904545454545456</v>
      </c>
      <c r="Y440" s="12" t="s">
        <v>518</v>
      </c>
      <c r="AA440" s="12">
        <f>STOCK[[#This Row],[Costo total]]*STOCK[[#This Row],[Entradas]]</f>
        <v>13.609545454545454</v>
      </c>
      <c r="AB440" s="12">
        <f>STOCK[[#This Row],[Stock Actual]]*STOCK[[#This Row],[Costo total]]</f>
        <v>0</v>
      </c>
    </row>
    <row r="441" spans="1:28" s="7" customFormat="1" ht="50" customHeight="1" x14ac:dyDescent="0.15">
      <c r="A441" s="7" t="s">
        <v>436</v>
      </c>
      <c r="B441" s="70"/>
      <c r="C441" s="7" t="s">
        <v>4</v>
      </c>
      <c r="D441" s="7" t="s">
        <v>1517</v>
      </c>
      <c r="E441" s="7" t="s">
        <v>409</v>
      </c>
      <c r="F441" s="7" t="s">
        <v>244</v>
      </c>
      <c r="G441" s="7" t="s">
        <v>69</v>
      </c>
      <c r="H441" s="7">
        <f>STOCK[[#This Row],[Precio Final]]</f>
        <v>20</v>
      </c>
      <c r="I441" s="7">
        <f>STOCK[[#This Row],[Precio Venta Ideal (x1.5)]]</f>
        <v>20.414318181818182</v>
      </c>
      <c r="J441" s="8">
        <v>1</v>
      </c>
      <c r="K441" s="8">
        <f>SUMIFS(VENTAS[Cantidad],VENTAS[Código del producto Vendido],STOCK[[#This Row],[Code]])</f>
        <v>1</v>
      </c>
      <c r="L441" s="8">
        <f>STOCK[[#This Row],[Entradas]]-STOCK[[#This Row],[Salidas]]</f>
        <v>0</v>
      </c>
      <c r="M441" s="7">
        <f>STOCK[[#This Row],[Precio Final]]*10%</f>
        <v>2</v>
      </c>
      <c r="N441" s="7">
        <v>140</v>
      </c>
      <c r="O441" s="7">
        <v>17.600000000000001</v>
      </c>
      <c r="P441" s="7">
        <v>7.9545454545454541</v>
      </c>
      <c r="Q441" s="8">
        <v>215</v>
      </c>
      <c r="R441" s="7">
        <v>17</v>
      </c>
      <c r="S441" s="7">
        <f>STOCK[[#This Row],[Peso (g)]]*STOCK[[#This Row],[Precio Envío Kilogramo (USD)]]/1000</f>
        <v>3.6549999999999998</v>
      </c>
      <c r="T441" s="12">
        <f>STOCK[[#This Row],[Costo Unitario (USD)]]+STOCK[[#This Row],[Costo Envío (USD)]]+STOCK[[#This Row],[Comisión 10%]]</f>
        <v>13.609545454545454</v>
      </c>
      <c r="U441" s="7">
        <f>STOCK[[#This Row],[Costo total]]*1.5</f>
        <v>20.414318181818182</v>
      </c>
      <c r="V441" s="7">
        <v>20</v>
      </c>
      <c r="W441" s="7">
        <f>STOCK[[#This Row],[Precio Final]]-STOCK[[#This Row],[Costo total]]</f>
        <v>6.3904545454545456</v>
      </c>
      <c r="X441" s="7">
        <f>STOCK[[#This Row],[Ganancia Unitaria]]*STOCK[[#This Row],[Salidas]]</f>
        <v>6.3904545454545456</v>
      </c>
      <c r="Y441" s="7" t="s">
        <v>420</v>
      </c>
      <c r="AA441" s="7">
        <f>STOCK[[#This Row],[Costo total]]*STOCK[[#This Row],[Entradas]]</f>
        <v>13.609545454545454</v>
      </c>
      <c r="AB441" s="7">
        <f>STOCK[[#This Row],[Stock Actual]]*STOCK[[#This Row],[Costo total]]</f>
        <v>0</v>
      </c>
    </row>
    <row r="442" spans="1:28" s="12" customFormat="1" ht="50" customHeight="1" x14ac:dyDescent="0.15">
      <c r="A442" s="12" t="s">
        <v>865</v>
      </c>
      <c r="B442" s="70"/>
      <c r="C442" s="12" t="s">
        <v>4</v>
      </c>
      <c r="D442" s="12" t="s">
        <v>1517</v>
      </c>
      <c r="E442" s="12" t="s">
        <v>1626</v>
      </c>
      <c r="F442" s="12" t="s">
        <v>238</v>
      </c>
      <c r="G442" s="12" t="s">
        <v>69</v>
      </c>
      <c r="H442" s="12">
        <f>STOCK[[#This Row],[Precio Final]]</f>
        <v>15</v>
      </c>
      <c r="I442" s="12">
        <f>STOCK[[#This Row],[Precio Venta Ideal (x1.5)]]</f>
        <v>14.000454545454545</v>
      </c>
      <c r="J442" s="87">
        <v>1</v>
      </c>
      <c r="K442" s="87">
        <f>SUMIFS(VENTAS[Cantidad],VENTAS[Código del producto Vendido],STOCK[[#This Row],[Code]])</f>
        <v>0</v>
      </c>
      <c r="L442" s="87">
        <f>STOCK[[#This Row],[Entradas]]-STOCK[[#This Row],[Salidas]]</f>
        <v>1</v>
      </c>
      <c r="M442" s="12">
        <f>STOCK[[#This Row],[Precio Final]]*10%</f>
        <v>1.5</v>
      </c>
      <c r="N442" s="12">
        <v>90</v>
      </c>
      <c r="O442" s="12">
        <v>17.600000000000001</v>
      </c>
      <c r="P442" s="12">
        <v>5.1136363636363633</v>
      </c>
      <c r="Q442" s="87">
        <v>160</v>
      </c>
      <c r="R442" s="12">
        <v>17</v>
      </c>
      <c r="S442" s="12">
        <f>STOCK[[#This Row],[Peso (g)]]*STOCK[[#This Row],[Precio Envío Kilogramo (USD)]]/1000</f>
        <v>2.72</v>
      </c>
      <c r="T442" s="12">
        <f>STOCK[[#This Row],[Costo Unitario (USD)]]+STOCK[[#This Row],[Costo Envío (USD)]]+STOCK[[#This Row],[Comisión 10%]]</f>
        <v>9.333636363636364</v>
      </c>
      <c r="U442" s="12">
        <f>STOCK[[#This Row],[Costo total]]*1.5</f>
        <v>14.000454545454545</v>
      </c>
      <c r="V442" s="12">
        <v>15</v>
      </c>
      <c r="W442" s="12">
        <f>STOCK[[#This Row],[Precio Final]]-STOCK[[#This Row],[Costo total]]</f>
        <v>5.666363636363636</v>
      </c>
      <c r="X442" s="12">
        <f>STOCK[[#This Row],[Ganancia Unitaria]]*STOCK[[#This Row],[Salidas]]</f>
        <v>0</v>
      </c>
      <c r="AA442" s="12">
        <f>STOCK[[#This Row],[Costo total]]*STOCK[[#This Row],[Entradas]]</f>
        <v>9.333636363636364</v>
      </c>
      <c r="AB442" s="12">
        <f>STOCK[[#This Row],[Stock Actual]]*STOCK[[#This Row],[Costo total]]</f>
        <v>9.333636363636364</v>
      </c>
    </row>
    <row r="443" spans="1:28" s="7" customFormat="1" ht="50" customHeight="1" x14ac:dyDescent="0.15">
      <c r="A443" s="7" t="s">
        <v>866</v>
      </c>
      <c r="B443" s="70"/>
      <c r="C443" s="7" t="s">
        <v>4</v>
      </c>
      <c r="D443" s="7" t="s">
        <v>1517</v>
      </c>
      <c r="E443" s="7" t="s">
        <v>1626</v>
      </c>
      <c r="F443" s="7" t="s">
        <v>241</v>
      </c>
      <c r="G443" s="7" t="s">
        <v>69</v>
      </c>
      <c r="H443" s="7">
        <f>STOCK[[#This Row],[Precio Final]]</f>
        <v>15</v>
      </c>
      <c r="I443" s="7">
        <f>STOCK[[#This Row],[Precio Venta Ideal (x1.5)]]</f>
        <v>14.000454545454545</v>
      </c>
      <c r="J443" s="8">
        <v>2</v>
      </c>
      <c r="K443" s="8">
        <f>SUMIFS(VENTAS[Cantidad],VENTAS[Código del producto Vendido],STOCK[[#This Row],[Code]])</f>
        <v>1</v>
      </c>
      <c r="L443" s="8">
        <f>STOCK[[#This Row],[Entradas]]-STOCK[[#This Row],[Salidas]]</f>
        <v>1</v>
      </c>
      <c r="M443" s="7">
        <f>STOCK[[#This Row],[Precio Final]]*10%</f>
        <v>1.5</v>
      </c>
      <c r="N443" s="7">
        <v>90</v>
      </c>
      <c r="O443" s="7">
        <v>17.600000000000001</v>
      </c>
      <c r="P443" s="7">
        <v>5.1136363636363633</v>
      </c>
      <c r="Q443" s="8">
        <v>160</v>
      </c>
      <c r="R443" s="7">
        <v>17</v>
      </c>
      <c r="S443" s="7">
        <f>STOCK[[#This Row],[Peso (g)]]*STOCK[[#This Row],[Precio Envío Kilogramo (USD)]]/1000</f>
        <v>2.72</v>
      </c>
      <c r="T443" s="12">
        <f>STOCK[[#This Row],[Costo Unitario (USD)]]+STOCK[[#This Row],[Costo Envío (USD)]]+STOCK[[#This Row],[Comisión 10%]]</f>
        <v>9.333636363636364</v>
      </c>
      <c r="U443" s="7">
        <f>STOCK[[#This Row],[Costo total]]*1.5</f>
        <v>14.000454545454545</v>
      </c>
      <c r="V443" s="7">
        <v>15</v>
      </c>
      <c r="W443" s="7">
        <f>STOCK[[#This Row],[Precio Final]]-STOCK[[#This Row],[Costo total]]</f>
        <v>5.666363636363636</v>
      </c>
      <c r="X443" s="7">
        <f>STOCK[[#This Row],[Ganancia Unitaria]]*STOCK[[#This Row],[Salidas]]</f>
        <v>5.666363636363636</v>
      </c>
      <c r="AA443" s="7">
        <f>STOCK[[#This Row],[Costo total]]*STOCK[[#This Row],[Entradas]]</f>
        <v>18.667272727272728</v>
      </c>
      <c r="AB443" s="7">
        <f>STOCK[[#This Row],[Stock Actual]]*STOCK[[#This Row],[Costo total]]</f>
        <v>9.333636363636364</v>
      </c>
    </row>
    <row r="444" spans="1:28" s="12" customFormat="1" ht="50" customHeight="1" x14ac:dyDescent="0.15">
      <c r="A444" s="12" t="s">
        <v>867</v>
      </c>
      <c r="B444" s="70"/>
      <c r="C444" s="12" t="s">
        <v>4</v>
      </c>
      <c r="D444" s="12" t="s">
        <v>1517</v>
      </c>
      <c r="E444" s="12" t="s">
        <v>1626</v>
      </c>
      <c r="F444" s="12" t="s">
        <v>243</v>
      </c>
      <c r="G444" s="12" t="s">
        <v>69</v>
      </c>
      <c r="H444" s="12">
        <f>STOCK[[#This Row],[Precio Final]]</f>
        <v>15</v>
      </c>
      <c r="I444" s="12">
        <f>STOCK[[#This Row],[Precio Venta Ideal (x1.5)]]</f>
        <v>13.872954545454544</v>
      </c>
      <c r="J444" s="87">
        <v>2</v>
      </c>
      <c r="K444" s="87">
        <f>SUMIFS(VENTAS[Cantidad],VENTAS[Código del producto Vendido],STOCK[[#This Row],[Code]])</f>
        <v>1</v>
      </c>
      <c r="L444" s="87">
        <f>STOCK[[#This Row],[Entradas]]-STOCK[[#This Row],[Salidas]]</f>
        <v>1</v>
      </c>
      <c r="M444" s="12">
        <f>STOCK[[#This Row],[Precio Final]]*10%</f>
        <v>1.5</v>
      </c>
      <c r="N444" s="12">
        <v>90</v>
      </c>
      <c r="O444" s="12">
        <v>17.600000000000001</v>
      </c>
      <c r="P444" s="12">
        <v>5.1136363636363633</v>
      </c>
      <c r="Q444" s="87">
        <v>155</v>
      </c>
      <c r="R444" s="12">
        <v>17</v>
      </c>
      <c r="S444" s="12">
        <f>STOCK[[#This Row],[Peso (g)]]*STOCK[[#This Row],[Precio Envío Kilogramo (USD)]]/1000</f>
        <v>2.6349999999999998</v>
      </c>
      <c r="T444" s="12">
        <f>STOCK[[#This Row],[Costo Unitario (USD)]]+STOCK[[#This Row],[Costo Envío (USD)]]+STOCK[[#This Row],[Comisión 10%]]</f>
        <v>9.2486363636363631</v>
      </c>
      <c r="U444" s="12">
        <f>STOCK[[#This Row],[Costo total]]*1.5</f>
        <v>13.872954545454544</v>
      </c>
      <c r="V444" s="12">
        <v>15</v>
      </c>
      <c r="W444" s="12">
        <f>STOCK[[#This Row],[Precio Final]]-STOCK[[#This Row],[Costo total]]</f>
        <v>5.7513636363636369</v>
      </c>
      <c r="X444" s="12">
        <f>STOCK[[#This Row],[Ganancia Unitaria]]*STOCK[[#This Row],[Salidas]]</f>
        <v>5.7513636363636369</v>
      </c>
      <c r="AA444" s="12">
        <f>STOCK[[#This Row],[Costo total]]*STOCK[[#This Row],[Entradas]]</f>
        <v>18.497272727272726</v>
      </c>
      <c r="AB444" s="12">
        <f>STOCK[[#This Row],[Stock Actual]]*STOCK[[#This Row],[Costo total]]</f>
        <v>9.2486363636363631</v>
      </c>
    </row>
    <row r="445" spans="1:28" s="7" customFormat="1" ht="50" customHeight="1" x14ac:dyDescent="0.15">
      <c r="A445" s="7" t="s">
        <v>857</v>
      </c>
      <c r="B445" s="70"/>
      <c r="C445" s="7" t="s">
        <v>4</v>
      </c>
      <c r="D445" s="7" t="s">
        <v>1779</v>
      </c>
      <c r="E445" s="7" t="s">
        <v>1626</v>
      </c>
      <c r="F445" s="7" t="s">
        <v>244</v>
      </c>
      <c r="G445" s="7" t="s">
        <v>69</v>
      </c>
      <c r="H445" s="7">
        <f>STOCK[[#This Row],[Precio Final]]</f>
        <v>15</v>
      </c>
      <c r="I445" s="7">
        <f>STOCK[[#This Row],[Precio Venta Ideal (x1.5)]]</f>
        <v>13.872954545454544</v>
      </c>
      <c r="J445" s="8">
        <v>2</v>
      </c>
      <c r="K445" s="8">
        <f>SUMIFS(VENTAS[Cantidad],VENTAS[Código del producto Vendido],STOCK[[#This Row],[Code]])</f>
        <v>0</v>
      </c>
      <c r="L445" s="8">
        <f>STOCK[[#This Row],[Entradas]]-STOCK[[#This Row],[Salidas]]</f>
        <v>2</v>
      </c>
      <c r="M445" s="7">
        <f>STOCK[[#This Row],[Precio Final]]*10%</f>
        <v>1.5</v>
      </c>
      <c r="N445" s="7">
        <v>90</v>
      </c>
      <c r="O445" s="7">
        <v>17.600000000000001</v>
      </c>
      <c r="P445" s="7">
        <v>5.1136363636363633</v>
      </c>
      <c r="Q445" s="8">
        <v>155</v>
      </c>
      <c r="R445" s="7">
        <v>17</v>
      </c>
      <c r="S445" s="7">
        <f>STOCK[[#This Row],[Peso (g)]]*STOCK[[#This Row],[Precio Envío Kilogramo (USD)]]/1000</f>
        <v>2.6349999999999998</v>
      </c>
      <c r="T445" s="12">
        <f>STOCK[[#This Row],[Costo Unitario (USD)]]+STOCK[[#This Row],[Costo Envío (USD)]]+STOCK[[#This Row],[Comisión 10%]]</f>
        <v>9.2486363636363631</v>
      </c>
      <c r="U445" s="7">
        <f>STOCK[[#This Row],[Costo total]]*1.5</f>
        <v>13.872954545454544</v>
      </c>
      <c r="V445" s="7">
        <v>15</v>
      </c>
      <c r="W445" s="7">
        <f>STOCK[[#This Row],[Precio Final]]-STOCK[[#This Row],[Costo total]]</f>
        <v>5.7513636363636369</v>
      </c>
      <c r="X445" s="7">
        <f>STOCK[[#This Row],[Ganancia Unitaria]]*STOCK[[#This Row],[Salidas]]</f>
        <v>0</v>
      </c>
      <c r="AA445" s="7">
        <f>STOCK[[#This Row],[Costo total]]*STOCK[[#This Row],[Entradas]]</f>
        <v>18.497272727272726</v>
      </c>
      <c r="AB445" s="7">
        <f>STOCK[[#This Row],[Stock Actual]]*STOCK[[#This Row],[Costo total]]</f>
        <v>18.497272727272726</v>
      </c>
    </row>
    <row r="446" spans="1:28" s="12" customFormat="1" ht="50" customHeight="1" x14ac:dyDescent="0.15">
      <c r="A446" s="12" t="s">
        <v>868</v>
      </c>
      <c r="B446" s="70"/>
      <c r="C446" s="12" t="s">
        <v>4</v>
      </c>
      <c r="D446" s="12" t="s">
        <v>211</v>
      </c>
      <c r="E446" s="12" t="s">
        <v>407</v>
      </c>
      <c r="F446" s="12" t="s">
        <v>241</v>
      </c>
      <c r="G446" s="12" t="s">
        <v>69</v>
      </c>
      <c r="H446" s="12">
        <f>STOCK[[#This Row],[Precio Final]]</f>
        <v>25</v>
      </c>
      <c r="I446" s="12">
        <f>STOCK[[#This Row],[Precio Venta Ideal (x1.5)]]</f>
        <v>24.784772727272728</v>
      </c>
      <c r="J446" s="87">
        <v>2</v>
      </c>
      <c r="K446" s="87">
        <f>SUMIFS(VENTAS[Cantidad],VENTAS[Código del producto Vendido],STOCK[[#This Row],[Code]])</f>
        <v>2</v>
      </c>
      <c r="L446" s="87">
        <f>STOCK[[#This Row],[Entradas]]-STOCK[[#This Row],[Salidas]]</f>
        <v>0</v>
      </c>
      <c r="M446" s="12">
        <f>STOCK[[#This Row],[Precio Final]]*10%</f>
        <v>2.5</v>
      </c>
      <c r="N446" s="12">
        <v>175</v>
      </c>
      <c r="O446" s="12">
        <v>17.600000000000001</v>
      </c>
      <c r="P446" s="12">
        <v>9.9431818181818166</v>
      </c>
      <c r="Q446" s="87">
        <v>240</v>
      </c>
      <c r="R446" s="12">
        <v>17</v>
      </c>
      <c r="S446" s="12">
        <f>STOCK[[#This Row],[Peso (g)]]*STOCK[[#This Row],[Precio Envío Kilogramo (USD)]]/1000</f>
        <v>4.08</v>
      </c>
      <c r="T446" s="12">
        <f>STOCK[[#This Row],[Costo Unitario (USD)]]+STOCK[[#This Row],[Costo Envío (USD)]]+STOCK[[#This Row],[Comisión 10%]]</f>
        <v>16.523181818181818</v>
      </c>
      <c r="U446" s="12">
        <f>STOCK[[#This Row],[Costo total]]*1.5</f>
        <v>24.784772727272728</v>
      </c>
      <c r="V446" s="12">
        <v>25</v>
      </c>
      <c r="W446" s="12">
        <f>STOCK[[#This Row],[Precio Final]]-STOCK[[#This Row],[Costo total]]</f>
        <v>8.4768181818181816</v>
      </c>
      <c r="X446" s="12">
        <f>STOCK[[#This Row],[Ganancia Unitaria]]*STOCK[[#This Row],[Salidas]]</f>
        <v>16.953636363636363</v>
      </c>
      <c r="Y446" s="12" t="s">
        <v>420</v>
      </c>
      <c r="AA446" s="12">
        <f>STOCK[[#This Row],[Costo total]]*STOCK[[#This Row],[Entradas]]</f>
        <v>33.046363636363637</v>
      </c>
      <c r="AB446" s="12">
        <f>STOCK[[#This Row],[Stock Actual]]*STOCK[[#This Row],[Costo total]]</f>
        <v>0</v>
      </c>
    </row>
    <row r="447" spans="1:28" s="7" customFormat="1" ht="50" customHeight="1" x14ac:dyDescent="0.15">
      <c r="A447" s="7" t="s">
        <v>869</v>
      </c>
      <c r="B447" s="70"/>
      <c r="C447" s="7" t="s">
        <v>4</v>
      </c>
      <c r="D447" s="7" t="s">
        <v>211</v>
      </c>
      <c r="E447" s="7" t="s">
        <v>1627</v>
      </c>
      <c r="F447" s="7" t="s">
        <v>243</v>
      </c>
      <c r="G447" s="7" t="s">
        <v>69</v>
      </c>
      <c r="H447" s="7">
        <f>STOCK[[#This Row],[Precio Final]]</f>
        <v>25</v>
      </c>
      <c r="I447" s="7">
        <f>STOCK[[#This Row],[Precio Venta Ideal (x1.5)]]</f>
        <v>24.784772727272728</v>
      </c>
      <c r="J447" s="8">
        <v>4</v>
      </c>
      <c r="K447" s="8">
        <f>SUMIFS(VENTAS[Cantidad],VENTAS[Código del producto Vendido],STOCK[[#This Row],[Code]])</f>
        <v>4</v>
      </c>
      <c r="L447" s="8">
        <f>STOCK[[#This Row],[Entradas]]-STOCK[[#This Row],[Salidas]]</f>
        <v>0</v>
      </c>
      <c r="M447" s="7">
        <f>STOCK[[#This Row],[Precio Final]]*10%</f>
        <v>2.5</v>
      </c>
      <c r="N447" s="7">
        <v>175</v>
      </c>
      <c r="O447" s="7">
        <v>17.600000000000001</v>
      </c>
      <c r="P447" s="7">
        <v>9.9431818181818166</v>
      </c>
      <c r="Q447" s="8">
        <v>240</v>
      </c>
      <c r="R447" s="7">
        <v>17</v>
      </c>
      <c r="S447" s="7">
        <f>STOCK[[#This Row],[Peso (g)]]*STOCK[[#This Row],[Precio Envío Kilogramo (USD)]]/1000</f>
        <v>4.08</v>
      </c>
      <c r="T447" s="12">
        <f>STOCK[[#This Row],[Costo Unitario (USD)]]+STOCK[[#This Row],[Costo Envío (USD)]]+STOCK[[#This Row],[Comisión 10%]]</f>
        <v>16.523181818181818</v>
      </c>
      <c r="U447" s="7">
        <f>STOCK[[#This Row],[Costo total]]*1.5</f>
        <v>24.784772727272728</v>
      </c>
      <c r="V447" s="7">
        <v>25</v>
      </c>
      <c r="W447" s="7">
        <f>STOCK[[#This Row],[Precio Final]]-STOCK[[#This Row],[Costo total]]</f>
        <v>8.4768181818181816</v>
      </c>
      <c r="X447" s="7">
        <f>STOCK[[#This Row],[Ganancia Unitaria]]*STOCK[[#This Row],[Salidas]]</f>
        <v>33.907272727272726</v>
      </c>
      <c r="AA447" s="7">
        <f>STOCK[[#This Row],[Costo total]]*STOCK[[#This Row],[Entradas]]</f>
        <v>66.092727272727274</v>
      </c>
      <c r="AB447" s="7">
        <f>STOCK[[#This Row],[Stock Actual]]*STOCK[[#This Row],[Costo total]]</f>
        <v>0</v>
      </c>
    </row>
    <row r="448" spans="1:28" s="12" customFormat="1" ht="50" customHeight="1" x14ac:dyDescent="0.15">
      <c r="A448" s="12" t="s">
        <v>870</v>
      </c>
      <c r="B448" s="70"/>
      <c r="C448" s="12" t="s">
        <v>4</v>
      </c>
      <c r="D448" s="12" t="s">
        <v>26</v>
      </c>
      <c r="E448" s="12" t="s">
        <v>1628</v>
      </c>
      <c r="F448" s="12" t="s">
        <v>239</v>
      </c>
      <c r="G448" s="12" t="s">
        <v>69</v>
      </c>
      <c r="H448" s="12">
        <f>STOCK[[#This Row],[Precio Final]]</f>
        <v>30</v>
      </c>
      <c r="I448" s="12">
        <f>STOCK[[#This Row],[Precio Venta Ideal (x1.5)]]</f>
        <v>33.027954545454548</v>
      </c>
      <c r="J448" s="87">
        <v>1</v>
      </c>
      <c r="K448" s="87">
        <f>SUMIFS(VENTAS[Cantidad],VENTAS[Código del producto Vendido],STOCK[[#This Row],[Code]])</f>
        <v>1</v>
      </c>
      <c r="L448" s="87">
        <f>STOCK[[#This Row],[Entradas]]-STOCK[[#This Row],[Salidas]]</f>
        <v>0</v>
      </c>
      <c r="M448" s="12">
        <f>STOCK[[#This Row],[Precio Final]]*10%</f>
        <v>3</v>
      </c>
      <c r="N448" s="12">
        <v>233</v>
      </c>
      <c r="O448" s="12">
        <v>17.600000000000001</v>
      </c>
      <c r="P448" s="12">
        <v>13.238636363636363</v>
      </c>
      <c r="Q448" s="87">
        <v>340</v>
      </c>
      <c r="R448" s="12">
        <v>17</v>
      </c>
      <c r="S448" s="12">
        <f>STOCK[[#This Row],[Peso (g)]]*STOCK[[#This Row],[Precio Envío Kilogramo (USD)]]/1000</f>
        <v>5.78</v>
      </c>
      <c r="T448" s="12">
        <f>STOCK[[#This Row],[Costo Unitario (USD)]]+STOCK[[#This Row],[Costo Envío (USD)]]+STOCK[[#This Row],[Comisión 10%]]</f>
        <v>22.018636363636364</v>
      </c>
      <c r="U448" s="12">
        <f>STOCK[[#This Row],[Costo total]]*1.5</f>
        <v>33.027954545454548</v>
      </c>
      <c r="V448" s="12">
        <v>30</v>
      </c>
      <c r="W448" s="12">
        <f>STOCK[[#This Row],[Precio Final]]-STOCK[[#This Row],[Costo total]]</f>
        <v>7.9813636363636355</v>
      </c>
      <c r="X448" s="12">
        <f>STOCK[[#This Row],[Ganancia Unitaria]]*STOCK[[#This Row],[Salidas]]</f>
        <v>7.9813636363636355</v>
      </c>
      <c r="Y448" s="12" t="s">
        <v>420</v>
      </c>
      <c r="AA448" s="12">
        <f>STOCK[[#This Row],[Costo total]]*STOCK[[#This Row],[Entradas]]</f>
        <v>22.018636363636364</v>
      </c>
      <c r="AB448" s="12">
        <f>STOCK[[#This Row],[Stock Actual]]*STOCK[[#This Row],[Costo total]]</f>
        <v>0</v>
      </c>
    </row>
    <row r="449" spans="1:28" s="7" customFormat="1" ht="50" customHeight="1" x14ac:dyDescent="0.15">
      <c r="A449" s="7" t="s">
        <v>871</v>
      </c>
      <c r="B449" s="70"/>
      <c r="C449" s="7" t="s">
        <v>4</v>
      </c>
      <c r="D449" s="7" t="s">
        <v>26</v>
      </c>
      <c r="E449" s="7" t="s">
        <v>410</v>
      </c>
      <c r="F449" s="7" t="s">
        <v>244</v>
      </c>
      <c r="G449" s="7" t="s">
        <v>69</v>
      </c>
      <c r="H449" s="7">
        <f>STOCK[[#This Row],[Precio Final]]</f>
        <v>30</v>
      </c>
      <c r="I449" s="7">
        <f>STOCK[[#This Row],[Precio Venta Ideal (x1.5)]]</f>
        <v>33.027954545454548</v>
      </c>
      <c r="J449" s="8">
        <v>2</v>
      </c>
      <c r="K449" s="8">
        <f>SUMIFS(VENTAS[Cantidad],VENTAS[Código del producto Vendido],STOCK[[#This Row],[Code]])</f>
        <v>2</v>
      </c>
      <c r="L449" s="8">
        <f>STOCK[[#This Row],[Entradas]]-STOCK[[#This Row],[Salidas]]</f>
        <v>0</v>
      </c>
      <c r="M449" s="7">
        <f>STOCK[[#This Row],[Precio Final]]*10%</f>
        <v>3</v>
      </c>
      <c r="N449" s="7">
        <v>233</v>
      </c>
      <c r="O449" s="7">
        <v>17.600000000000001</v>
      </c>
      <c r="P449" s="7">
        <v>13.238636363636363</v>
      </c>
      <c r="Q449" s="8">
        <v>340</v>
      </c>
      <c r="R449" s="7">
        <v>17</v>
      </c>
      <c r="S449" s="7">
        <f>STOCK[[#This Row],[Peso (g)]]*STOCK[[#This Row],[Precio Envío Kilogramo (USD)]]/1000</f>
        <v>5.78</v>
      </c>
      <c r="T449" s="12">
        <f>STOCK[[#This Row],[Costo Unitario (USD)]]+STOCK[[#This Row],[Costo Envío (USD)]]+STOCK[[#This Row],[Comisión 10%]]</f>
        <v>22.018636363636364</v>
      </c>
      <c r="U449" s="7">
        <f>STOCK[[#This Row],[Costo total]]*1.5</f>
        <v>33.027954545454548</v>
      </c>
      <c r="V449" s="7">
        <v>30</v>
      </c>
      <c r="W449" s="7">
        <f>STOCK[[#This Row],[Precio Final]]-STOCK[[#This Row],[Costo total]]</f>
        <v>7.9813636363636355</v>
      </c>
      <c r="X449" s="7">
        <f>STOCK[[#This Row],[Ganancia Unitaria]]*STOCK[[#This Row],[Salidas]]</f>
        <v>15.962727272727271</v>
      </c>
      <c r="Y449" s="7" t="s">
        <v>518</v>
      </c>
      <c r="AA449" s="7">
        <f>STOCK[[#This Row],[Costo total]]*STOCK[[#This Row],[Entradas]]</f>
        <v>44.037272727272729</v>
      </c>
      <c r="AB449" s="7">
        <f>STOCK[[#This Row],[Stock Actual]]*STOCK[[#This Row],[Costo total]]</f>
        <v>0</v>
      </c>
    </row>
    <row r="450" spans="1:28" s="12" customFormat="1" ht="50" customHeight="1" x14ac:dyDescent="0.15">
      <c r="A450" s="12" t="s">
        <v>438</v>
      </c>
      <c r="B450" s="70"/>
      <c r="C450" s="12" t="s">
        <v>4</v>
      </c>
      <c r="D450" s="12" t="s">
        <v>26</v>
      </c>
      <c r="E450" s="12" t="s">
        <v>410</v>
      </c>
      <c r="F450" s="12" t="s">
        <v>241</v>
      </c>
      <c r="G450" s="12" t="s">
        <v>69</v>
      </c>
      <c r="H450" s="12">
        <f>STOCK[[#This Row],[Precio Final]]</f>
        <v>30</v>
      </c>
      <c r="I450" s="12">
        <f>STOCK[[#This Row],[Precio Venta Ideal (x1.5)]]</f>
        <v>32.772954545454546</v>
      </c>
      <c r="J450" s="87">
        <v>1</v>
      </c>
      <c r="K450" s="87">
        <f>SUMIFS(VENTAS[Cantidad],VENTAS[Código del producto Vendido],STOCK[[#This Row],[Code]])</f>
        <v>1</v>
      </c>
      <c r="L450" s="87">
        <f>STOCK[[#This Row],[Entradas]]-STOCK[[#This Row],[Salidas]]</f>
        <v>0</v>
      </c>
      <c r="M450" s="12">
        <f>STOCK[[#This Row],[Precio Final]]*10%</f>
        <v>3</v>
      </c>
      <c r="N450" s="12">
        <v>233</v>
      </c>
      <c r="O450" s="12">
        <v>17.600000000000001</v>
      </c>
      <c r="P450" s="12">
        <v>13.238636363636363</v>
      </c>
      <c r="Q450" s="87">
        <v>330</v>
      </c>
      <c r="R450" s="12">
        <v>17</v>
      </c>
      <c r="S450" s="12">
        <f>STOCK[[#This Row],[Peso (g)]]*STOCK[[#This Row],[Precio Envío Kilogramo (USD)]]/1000</f>
        <v>5.61</v>
      </c>
      <c r="T450" s="12">
        <f>STOCK[[#This Row],[Costo Unitario (USD)]]+STOCK[[#This Row],[Costo Envío (USD)]]+STOCK[[#This Row],[Comisión 10%]]</f>
        <v>21.848636363636363</v>
      </c>
      <c r="U450" s="12">
        <f>STOCK[[#This Row],[Costo total]]*1.5</f>
        <v>32.772954545454546</v>
      </c>
      <c r="V450" s="12">
        <v>30</v>
      </c>
      <c r="W450" s="12">
        <f>STOCK[[#This Row],[Precio Final]]-STOCK[[#This Row],[Costo total]]</f>
        <v>8.1513636363636373</v>
      </c>
      <c r="X450" s="12">
        <f>STOCK[[#This Row],[Ganancia Unitaria]]*STOCK[[#This Row],[Salidas]]</f>
        <v>8.1513636363636373</v>
      </c>
      <c r="Y450" s="12" t="s">
        <v>420</v>
      </c>
      <c r="AA450" s="12">
        <f>STOCK[[#This Row],[Costo total]]*STOCK[[#This Row],[Entradas]]</f>
        <v>21.848636363636363</v>
      </c>
      <c r="AB450" s="12">
        <f>STOCK[[#This Row],[Stock Actual]]*STOCK[[#This Row],[Costo total]]</f>
        <v>0</v>
      </c>
    </row>
    <row r="451" spans="1:28" s="7" customFormat="1" ht="50" customHeight="1" x14ac:dyDescent="0.15">
      <c r="A451" s="7" t="s">
        <v>872</v>
      </c>
      <c r="B451" s="70"/>
      <c r="C451" s="7" t="s">
        <v>4</v>
      </c>
      <c r="D451" s="7" t="s">
        <v>26</v>
      </c>
      <c r="E451" s="7" t="s">
        <v>410</v>
      </c>
      <c r="F451" s="7" t="s">
        <v>243</v>
      </c>
      <c r="G451" s="7" t="s">
        <v>69</v>
      </c>
      <c r="H451" s="7">
        <f>STOCK[[#This Row],[Precio Final]]</f>
        <v>30</v>
      </c>
      <c r="I451" s="7">
        <f>STOCK[[#This Row],[Precio Venta Ideal (x1.5)]]</f>
        <v>33.027954545454548</v>
      </c>
      <c r="J451" s="8">
        <v>2</v>
      </c>
      <c r="K451" s="8">
        <f>SUMIFS(VENTAS[Cantidad],VENTAS[Código del producto Vendido],STOCK[[#This Row],[Code]])</f>
        <v>2</v>
      </c>
      <c r="L451" s="8">
        <f>STOCK[[#This Row],[Entradas]]-STOCK[[#This Row],[Salidas]]</f>
        <v>0</v>
      </c>
      <c r="M451" s="7">
        <f>STOCK[[#This Row],[Precio Final]]*10%</f>
        <v>3</v>
      </c>
      <c r="N451" s="7">
        <v>233</v>
      </c>
      <c r="O451" s="7">
        <v>17.600000000000001</v>
      </c>
      <c r="P451" s="7">
        <v>13.238636363636363</v>
      </c>
      <c r="Q451" s="8">
        <v>340</v>
      </c>
      <c r="R451" s="7">
        <v>17</v>
      </c>
      <c r="S451" s="7">
        <f>STOCK[[#This Row],[Peso (g)]]*STOCK[[#This Row],[Precio Envío Kilogramo (USD)]]/1000</f>
        <v>5.78</v>
      </c>
      <c r="T451" s="12">
        <f>STOCK[[#This Row],[Costo Unitario (USD)]]+STOCK[[#This Row],[Costo Envío (USD)]]+STOCK[[#This Row],[Comisión 10%]]</f>
        <v>22.018636363636364</v>
      </c>
      <c r="U451" s="7">
        <f>STOCK[[#This Row],[Costo total]]*1.5</f>
        <v>33.027954545454548</v>
      </c>
      <c r="V451" s="7">
        <v>30</v>
      </c>
      <c r="W451" s="7">
        <f>STOCK[[#This Row],[Precio Final]]-STOCK[[#This Row],[Costo total]]</f>
        <v>7.9813636363636355</v>
      </c>
      <c r="X451" s="7">
        <f>STOCK[[#This Row],[Ganancia Unitaria]]*STOCK[[#This Row],[Salidas]]</f>
        <v>15.962727272727271</v>
      </c>
      <c r="Y451" s="7" t="s">
        <v>420</v>
      </c>
      <c r="AA451" s="7">
        <f>STOCK[[#This Row],[Costo total]]*STOCK[[#This Row],[Entradas]]</f>
        <v>44.037272727272729</v>
      </c>
      <c r="AB451" s="7">
        <f>STOCK[[#This Row],[Stock Actual]]*STOCK[[#This Row],[Costo total]]</f>
        <v>0</v>
      </c>
    </row>
    <row r="452" spans="1:28" s="12" customFormat="1" ht="50" customHeight="1" x14ac:dyDescent="0.15">
      <c r="A452" s="12" t="s">
        <v>873</v>
      </c>
      <c r="B452" s="70"/>
      <c r="C452" s="12" t="s">
        <v>4</v>
      </c>
      <c r="D452" s="12" t="s">
        <v>1898</v>
      </c>
      <c r="E452" s="12" t="s">
        <v>418</v>
      </c>
      <c r="F452" s="12" t="s">
        <v>243</v>
      </c>
      <c r="G452" s="12" t="s">
        <v>69</v>
      </c>
      <c r="H452" s="12">
        <f>STOCK[[#This Row],[Precio Final]]</f>
        <v>12</v>
      </c>
      <c r="I452" s="12">
        <f>STOCK[[#This Row],[Precio Venta Ideal (x1.5)]]</f>
        <v>12.613636363636363</v>
      </c>
      <c r="J452" s="87">
        <v>1</v>
      </c>
      <c r="K452" s="87">
        <f>SUMIFS(VENTAS[Cantidad],VENTAS[Código del producto Vendido],STOCK[[#This Row],[Code]])</f>
        <v>1</v>
      </c>
      <c r="L452" s="87">
        <f>STOCK[[#This Row],[Entradas]]-STOCK[[#This Row],[Salidas]]</f>
        <v>0</v>
      </c>
      <c r="M452" s="12">
        <f>STOCK[[#This Row],[Precio Final]]*10%</f>
        <v>1.2000000000000002</v>
      </c>
      <c r="N452" s="12">
        <v>82</v>
      </c>
      <c r="O452" s="12">
        <v>17.600000000000001</v>
      </c>
      <c r="P452" s="12">
        <v>4.6590909090909083</v>
      </c>
      <c r="Q452" s="87">
        <v>150</v>
      </c>
      <c r="R452" s="12">
        <v>17</v>
      </c>
      <c r="S452" s="12">
        <f>STOCK[[#This Row],[Peso (g)]]*STOCK[[#This Row],[Precio Envío Kilogramo (USD)]]/1000</f>
        <v>2.5499999999999998</v>
      </c>
      <c r="T452" s="12">
        <f>STOCK[[#This Row],[Costo Unitario (USD)]]+STOCK[[#This Row],[Costo Envío (USD)]]+STOCK[[#This Row],[Comisión 10%]]</f>
        <v>8.4090909090909083</v>
      </c>
      <c r="U452" s="12">
        <f>STOCK[[#This Row],[Costo total]]*1.5</f>
        <v>12.613636363636363</v>
      </c>
      <c r="V452" s="12">
        <v>12</v>
      </c>
      <c r="W452" s="12">
        <f>STOCK[[#This Row],[Precio Final]]-STOCK[[#This Row],[Costo total]]</f>
        <v>3.5909090909090917</v>
      </c>
      <c r="X452" s="12">
        <f>STOCK[[#This Row],[Ganancia Unitaria]]*STOCK[[#This Row],[Salidas]]</f>
        <v>3.5909090909090917</v>
      </c>
      <c r="Y452" s="12" t="s">
        <v>518</v>
      </c>
      <c r="AA452" s="12">
        <f>STOCK[[#This Row],[Costo total]]*STOCK[[#This Row],[Entradas]]</f>
        <v>8.4090909090909083</v>
      </c>
      <c r="AB452" s="12">
        <f>STOCK[[#This Row],[Stock Actual]]*STOCK[[#This Row],[Costo total]]</f>
        <v>0</v>
      </c>
    </row>
    <row r="453" spans="1:28" s="7" customFormat="1" ht="50" customHeight="1" x14ac:dyDescent="0.15">
      <c r="A453" s="7" t="s">
        <v>874</v>
      </c>
      <c r="B453" s="70"/>
      <c r="C453" s="7" t="s">
        <v>4</v>
      </c>
      <c r="D453" s="7" t="s">
        <v>1898</v>
      </c>
      <c r="E453" s="7" t="s">
        <v>1630</v>
      </c>
      <c r="F453" s="7" t="s">
        <v>1629</v>
      </c>
      <c r="G453" s="7" t="s">
        <v>69</v>
      </c>
      <c r="H453" s="7">
        <f>STOCK[[#This Row],[Precio Final]]</f>
        <v>12</v>
      </c>
      <c r="I453" s="7">
        <f>STOCK[[#This Row],[Precio Venta Ideal (x1.5)]]</f>
        <v>12.613636363636363</v>
      </c>
      <c r="J453" s="8">
        <v>1</v>
      </c>
      <c r="K453" s="8">
        <f>SUMIFS(VENTAS[Cantidad],VENTAS[Código del producto Vendido],STOCK[[#This Row],[Code]])</f>
        <v>1</v>
      </c>
      <c r="L453" s="8">
        <f>STOCK[[#This Row],[Entradas]]-STOCK[[#This Row],[Salidas]]</f>
        <v>0</v>
      </c>
      <c r="M453" s="7">
        <f>STOCK[[#This Row],[Precio Final]]*10%</f>
        <v>1.2000000000000002</v>
      </c>
      <c r="N453" s="7">
        <v>82</v>
      </c>
      <c r="O453" s="7">
        <v>17.600000000000001</v>
      </c>
      <c r="P453" s="7">
        <v>4.6590909090909083</v>
      </c>
      <c r="Q453" s="8">
        <v>150</v>
      </c>
      <c r="R453" s="7">
        <v>17</v>
      </c>
      <c r="S453" s="7">
        <f>STOCK[[#This Row],[Peso (g)]]*STOCK[[#This Row],[Precio Envío Kilogramo (USD)]]/1000</f>
        <v>2.5499999999999998</v>
      </c>
      <c r="T453" s="12">
        <f>STOCK[[#This Row],[Costo Unitario (USD)]]+STOCK[[#This Row],[Costo Envío (USD)]]+STOCK[[#This Row],[Comisión 10%]]</f>
        <v>8.4090909090909083</v>
      </c>
      <c r="U453" s="7">
        <f>STOCK[[#This Row],[Costo total]]*1.5</f>
        <v>12.613636363636363</v>
      </c>
      <c r="V453" s="7">
        <v>12</v>
      </c>
      <c r="W453" s="7">
        <f>STOCK[[#This Row],[Precio Final]]-STOCK[[#This Row],[Costo total]]</f>
        <v>3.5909090909090917</v>
      </c>
      <c r="X453" s="7">
        <f>STOCK[[#This Row],[Ganancia Unitaria]]*STOCK[[#This Row],[Salidas]]</f>
        <v>3.5909090909090917</v>
      </c>
      <c r="Y453" s="7" t="s">
        <v>518</v>
      </c>
      <c r="AA453" s="7">
        <f>STOCK[[#This Row],[Costo total]]*STOCK[[#This Row],[Entradas]]</f>
        <v>8.4090909090909083</v>
      </c>
      <c r="AB453" s="7">
        <f>STOCK[[#This Row],[Stock Actual]]*STOCK[[#This Row],[Costo total]]</f>
        <v>0</v>
      </c>
    </row>
    <row r="454" spans="1:28" s="12" customFormat="1" ht="50" customHeight="1" x14ac:dyDescent="0.15">
      <c r="A454" s="12" t="s">
        <v>875</v>
      </c>
      <c r="B454" s="70"/>
      <c r="C454" s="12" t="s">
        <v>4</v>
      </c>
      <c r="D454" s="12" t="s">
        <v>1517</v>
      </c>
      <c r="E454" s="12" t="s">
        <v>411</v>
      </c>
      <c r="F454" s="12" t="s">
        <v>238</v>
      </c>
      <c r="G454" s="12" t="s">
        <v>69</v>
      </c>
      <c r="H454" s="12">
        <f>STOCK[[#This Row],[Precio Final]]</f>
        <v>25</v>
      </c>
      <c r="I454" s="12">
        <f>STOCK[[#This Row],[Precio Venta Ideal (x1.5)]]</f>
        <v>26.057045454545452</v>
      </c>
      <c r="J454" s="87">
        <v>2</v>
      </c>
      <c r="K454" s="87">
        <f>SUMIFS(VENTAS[Cantidad],VENTAS[Código del producto Vendido],STOCK[[#This Row],[Code]])</f>
        <v>2</v>
      </c>
      <c r="L454" s="87">
        <f>STOCK[[#This Row],[Entradas]]-STOCK[[#This Row],[Salidas]]</f>
        <v>0</v>
      </c>
      <c r="M454" s="12">
        <f>STOCK[[#This Row],[Precio Final]]*10%</f>
        <v>2.5</v>
      </c>
      <c r="N454" s="12">
        <v>163</v>
      </c>
      <c r="O454" s="12">
        <v>17.600000000000001</v>
      </c>
      <c r="P454" s="12">
        <v>9.2613636363636349</v>
      </c>
      <c r="Q454" s="87">
        <v>330</v>
      </c>
      <c r="R454" s="12">
        <v>17</v>
      </c>
      <c r="S454" s="12">
        <f>STOCK[[#This Row],[Peso (g)]]*STOCK[[#This Row],[Precio Envío Kilogramo (USD)]]/1000</f>
        <v>5.61</v>
      </c>
      <c r="T454" s="12">
        <f>STOCK[[#This Row],[Costo Unitario (USD)]]+STOCK[[#This Row],[Costo Envío (USD)]]+STOCK[[#This Row],[Comisión 10%]]</f>
        <v>17.371363636363636</v>
      </c>
      <c r="U454" s="12">
        <f>STOCK[[#This Row],[Costo total]]*1.5</f>
        <v>26.057045454545452</v>
      </c>
      <c r="V454" s="12">
        <v>25</v>
      </c>
      <c r="W454" s="12">
        <f>STOCK[[#This Row],[Precio Final]]-STOCK[[#This Row],[Costo total]]</f>
        <v>7.6286363636363639</v>
      </c>
      <c r="X454" s="12">
        <f>STOCK[[#This Row],[Ganancia Unitaria]]*STOCK[[#This Row],[Salidas]]</f>
        <v>15.257272727272728</v>
      </c>
      <c r="Y454" s="12" t="s">
        <v>518</v>
      </c>
      <c r="AA454" s="12">
        <f>STOCK[[#This Row],[Costo total]]*STOCK[[#This Row],[Entradas]]</f>
        <v>34.742727272727272</v>
      </c>
      <c r="AB454" s="12">
        <f>STOCK[[#This Row],[Stock Actual]]*STOCK[[#This Row],[Costo total]]</f>
        <v>0</v>
      </c>
    </row>
    <row r="455" spans="1:28" s="7" customFormat="1" ht="50" customHeight="1" x14ac:dyDescent="0.15">
      <c r="A455" s="7" t="s">
        <v>876</v>
      </c>
      <c r="B455" s="70"/>
      <c r="C455" s="7" t="s">
        <v>4</v>
      </c>
      <c r="D455" s="7" t="s">
        <v>1517</v>
      </c>
      <c r="E455" s="7" t="s">
        <v>411</v>
      </c>
      <c r="F455" s="7" t="s">
        <v>241</v>
      </c>
      <c r="G455" s="7" t="s">
        <v>69</v>
      </c>
      <c r="H455" s="7">
        <f>STOCK[[#This Row],[Precio Final]]</f>
        <v>25</v>
      </c>
      <c r="I455" s="7">
        <f>STOCK[[#This Row],[Precio Venta Ideal (x1.5)]]</f>
        <v>26.057045454545452</v>
      </c>
      <c r="J455" s="8">
        <v>3</v>
      </c>
      <c r="K455" s="8">
        <f>SUMIFS(VENTAS[Cantidad],VENTAS[Código del producto Vendido],STOCK[[#This Row],[Code]])</f>
        <v>3</v>
      </c>
      <c r="L455" s="8">
        <f>STOCK[[#This Row],[Entradas]]-STOCK[[#This Row],[Salidas]]</f>
        <v>0</v>
      </c>
      <c r="M455" s="7">
        <f>STOCK[[#This Row],[Precio Final]]*10%</f>
        <v>2.5</v>
      </c>
      <c r="N455" s="7">
        <v>163</v>
      </c>
      <c r="O455" s="7">
        <v>17.600000000000001</v>
      </c>
      <c r="P455" s="7">
        <v>9.2613636363636349</v>
      </c>
      <c r="Q455" s="8">
        <v>330</v>
      </c>
      <c r="R455" s="7">
        <v>17</v>
      </c>
      <c r="S455" s="7">
        <f>STOCK[[#This Row],[Peso (g)]]*STOCK[[#This Row],[Precio Envío Kilogramo (USD)]]/1000</f>
        <v>5.61</v>
      </c>
      <c r="T455" s="12">
        <f>STOCK[[#This Row],[Costo Unitario (USD)]]+STOCK[[#This Row],[Costo Envío (USD)]]+STOCK[[#This Row],[Comisión 10%]]</f>
        <v>17.371363636363636</v>
      </c>
      <c r="U455" s="7">
        <f>STOCK[[#This Row],[Costo total]]*1.5</f>
        <v>26.057045454545452</v>
      </c>
      <c r="V455" s="7">
        <v>25</v>
      </c>
      <c r="W455" s="7">
        <f>STOCK[[#This Row],[Precio Final]]-STOCK[[#This Row],[Costo total]]</f>
        <v>7.6286363636363639</v>
      </c>
      <c r="X455" s="7">
        <f>STOCK[[#This Row],[Ganancia Unitaria]]*STOCK[[#This Row],[Salidas]]</f>
        <v>22.885909090909092</v>
      </c>
      <c r="Y455" s="7" t="s">
        <v>518</v>
      </c>
      <c r="AA455" s="7">
        <f>STOCK[[#This Row],[Costo total]]*STOCK[[#This Row],[Entradas]]</f>
        <v>52.114090909090905</v>
      </c>
      <c r="AB455" s="7">
        <f>STOCK[[#This Row],[Stock Actual]]*STOCK[[#This Row],[Costo total]]</f>
        <v>0</v>
      </c>
    </row>
    <row r="456" spans="1:28" s="12" customFormat="1" ht="50" customHeight="1" x14ac:dyDescent="0.15">
      <c r="A456" s="12" t="s">
        <v>439</v>
      </c>
      <c r="B456" s="70"/>
      <c r="C456" s="12" t="s">
        <v>4</v>
      </c>
      <c r="D456" s="12" t="s">
        <v>1517</v>
      </c>
      <c r="E456" s="12" t="s">
        <v>411</v>
      </c>
      <c r="F456" s="12" t="s">
        <v>243</v>
      </c>
      <c r="G456" s="12" t="s">
        <v>69</v>
      </c>
      <c r="H456" s="12">
        <f>STOCK[[#This Row],[Precio Final]]</f>
        <v>25</v>
      </c>
      <c r="I456" s="12">
        <f>STOCK[[#This Row],[Precio Venta Ideal (x1.5)]]</f>
        <v>26.057045454545452</v>
      </c>
      <c r="J456" s="87">
        <v>2</v>
      </c>
      <c r="K456" s="87">
        <f>SUMIFS(VENTAS[Cantidad],VENTAS[Código del producto Vendido],STOCK[[#This Row],[Code]])</f>
        <v>2</v>
      </c>
      <c r="L456" s="87">
        <f>STOCK[[#This Row],[Entradas]]-STOCK[[#This Row],[Salidas]]</f>
        <v>0</v>
      </c>
      <c r="M456" s="12">
        <f>STOCK[[#This Row],[Precio Final]]*10%</f>
        <v>2.5</v>
      </c>
      <c r="N456" s="12">
        <v>163</v>
      </c>
      <c r="O456" s="12">
        <v>17.600000000000001</v>
      </c>
      <c r="P456" s="12">
        <v>9.2613636363636349</v>
      </c>
      <c r="Q456" s="87">
        <v>330</v>
      </c>
      <c r="R456" s="12">
        <v>17</v>
      </c>
      <c r="S456" s="12">
        <f>STOCK[[#This Row],[Peso (g)]]*STOCK[[#This Row],[Precio Envío Kilogramo (USD)]]/1000</f>
        <v>5.61</v>
      </c>
      <c r="T456" s="12">
        <f>STOCK[[#This Row],[Costo Unitario (USD)]]+STOCK[[#This Row],[Costo Envío (USD)]]+STOCK[[#This Row],[Comisión 10%]]</f>
        <v>17.371363636363636</v>
      </c>
      <c r="U456" s="12">
        <f>STOCK[[#This Row],[Costo total]]*1.5</f>
        <v>26.057045454545452</v>
      </c>
      <c r="V456" s="12">
        <v>25</v>
      </c>
      <c r="W456" s="12">
        <f>STOCK[[#This Row],[Precio Final]]-STOCK[[#This Row],[Costo total]]</f>
        <v>7.6286363636363639</v>
      </c>
      <c r="X456" s="12">
        <f>STOCK[[#This Row],[Ganancia Unitaria]]*STOCK[[#This Row],[Salidas]]</f>
        <v>15.257272727272728</v>
      </c>
      <c r="Y456" s="12" t="s">
        <v>420</v>
      </c>
      <c r="AA456" s="12">
        <f>STOCK[[#This Row],[Costo total]]*STOCK[[#This Row],[Entradas]]</f>
        <v>34.742727272727272</v>
      </c>
      <c r="AB456" s="12">
        <f>STOCK[[#This Row],[Stock Actual]]*STOCK[[#This Row],[Costo total]]</f>
        <v>0</v>
      </c>
    </row>
    <row r="457" spans="1:28" s="7" customFormat="1" ht="50" customHeight="1" x14ac:dyDescent="0.15">
      <c r="A457" s="7" t="s">
        <v>877</v>
      </c>
      <c r="B457" s="70"/>
      <c r="C457" s="7" t="s">
        <v>4</v>
      </c>
      <c r="D457" s="7" t="s">
        <v>973</v>
      </c>
      <c r="E457" s="7" t="s">
        <v>398</v>
      </c>
      <c r="F457" s="7" t="s">
        <v>1513</v>
      </c>
      <c r="G457" s="7" t="s">
        <v>69</v>
      </c>
      <c r="H457" s="7">
        <f>STOCK[[#This Row],[Precio Final]]</f>
        <v>25</v>
      </c>
      <c r="I457" s="7">
        <f>STOCK[[#This Row],[Precio Venta Ideal (x1.5)]]</f>
        <v>22.315909090909091</v>
      </c>
      <c r="J457" s="8">
        <v>1</v>
      </c>
      <c r="K457" s="8">
        <f>SUMIFS(VENTAS[Cantidad],VENTAS[Código del producto Vendido],STOCK[[#This Row],[Code]])</f>
        <v>1</v>
      </c>
      <c r="L457" s="8">
        <f>STOCK[[#This Row],[Entradas]]-STOCK[[#This Row],[Salidas]]</f>
        <v>0</v>
      </c>
      <c r="M457" s="7">
        <f>STOCK[[#This Row],[Precio Final]]*10%</f>
        <v>2.5</v>
      </c>
      <c r="N457" s="7">
        <v>158</v>
      </c>
      <c r="O457" s="7">
        <v>17.600000000000001</v>
      </c>
      <c r="P457" s="7">
        <v>8.9772727272727266</v>
      </c>
      <c r="Q457" s="8">
        <v>200</v>
      </c>
      <c r="R457" s="7">
        <v>17</v>
      </c>
      <c r="S457" s="7">
        <f>STOCK[[#This Row],[Peso (g)]]*STOCK[[#This Row],[Precio Envío Kilogramo (USD)]]/1000</f>
        <v>3.4</v>
      </c>
      <c r="T457" s="12">
        <f>STOCK[[#This Row],[Costo Unitario (USD)]]+STOCK[[#This Row],[Costo Envío (USD)]]+STOCK[[#This Row],[Comisión 10%]]</f>
        <v>14.877272727272727</v>
      </c>
      <c r="U457" s="7">
        <f>STOCK[[#This Row],[Costo total]]*1.5</f>
        <v>22.315909090909091</v>
      </c>
      <c r="V457" s="7">
        <v>25</v>
      </c>
      <c r="W457" s="7">
        <f>STOCK[[#This Row],[Precio Final]]-STOCK[[#This Row],[Costo total]]</f>
        <v>10.122727272727273</v>
      </c>
      <c r="X457" s="7">
        <f>STOCK[[#This Row],[Ganancia Unitaria]]*STOCK[[#This Row],[Salidas]]</f>
        <v>10.122727272727273</v>
      </c>
      <c r="Y457" s="7" t="s">
        <v>518</v>
      </c>
      <c r="AA457" s="7">
        <f>STOCK[[#This Row],[Costo total]]*STOCK[[#This Row],[Entradas]]</f>
        <v>14.877272727272727</v>
      </c>
      <c r="AB457" s="7">
        <f>STOCK[[#This Row],[Stock Actual]]*STOCK[[#This Row],[Costo total]]</f>
        <v>0</v>
      </c>
    </row>
    <row r="458" spans="1:28" s="12" customFormat="1" ht="50" customHeight="1" x14ac:dyDescent="0.15">
      <c r="A458" s="12" t="s">
        <v>437</v>
      </c>
      <c r="B458" s="70"/>
      <c r="C458" s="12" t="s">
        <v>4</v>
      </c>
      <c r="D458" s="12" t="s">
        <v>211</v>
      </c>
      <c r="E458" s="12" t="s">
        <v>399</v>
      </c>
      <c r="F458" s="12" t="s">
        <v>244</v>
      </c>
      <c r="G458" s="12" t="s">
        <v>69</v>
      </c>
      <c r="H458" s="12">
        <f>STOCK[[#This Row],[Precio Final]]</f>
        <v>20</v>
      </c>
      <c r="I458" s="12">
        <f>STOCK[[#This Row],[Precio Venta Ideal (x1.5)]]</f>
        <v>20.884090909090908</v>
      </c>
      <c r="J458" s="87">
        <v>1</v>
      </c>
      <c r="K458" s="87">
        <f>SUMIFS(VENTAS[Cantidad],VENTAS[Código del producto Vendido],STOCK[[#This Row],[Code]])</f>
        <v>1</v>
      </c>
      <c r="L458" s="87">
        <f>STOCK[[#This Row],[Entradas]]-STOCK[[#This Row],[Salidas]]</f>
        <v>0</v>
      </c>
      <c r="M458" s="12">
        <f>STOCK[[#This Row],[Precio Final]]*10%</f>
        <v>2</v>
      </c>
      <c r="N458" s="12">
        <v>150</v>
      </c>
      <c r="O458" s="12">
        <v>17.600000000000001</v>
      </c>
      <c r="P458" s="12">
        <v>8.5227272727272716</v>
      </c>
      <c r="Q458" s="87">
        <v>200</v>
      </c>
      <c r="R458" s="12">
        <v>17</v>
      </c>
      <c r="S458" s="12">
        <f>STOCK[[#This Row],[Peso (g)]]*STOCK[[#This Row],[Precio Envío Kilogramo (USD)]]/1000</f>
        <v>3.4</v>
      </c>
      <c r="T458" s="12">
        <f>STOCK[[#This Row],[Costo Unitario (USD)]]+STOCK[[#This Row],[Costo Envío (USD)]]+STOCK[[#This Row],[Comisión 10%]]</f>
        <v>13.922727272727272</v>
      </c>
      <c r="U458" s="12">
        <f>STOCK[[#This Row],[Costo total]]*1.5</f>
        <v>20.884090909090908</v>
      </c>
      <c r="V458" s="12">
        <v>20</v>
      </c>
      <c r="W458" s="12">
        <f>STOCK[[#This Row],[Precio Final]]-STOCK[[#This Row],[Costo total]]</f>
        <v>6.077272727272728</v>
      </c>
      <c r="X458" s="12">
        <f>STOCK[[#This Row],[Ganancia Unitaria]]*STOCK[[#This Row],[Salidas]]</f>
        <v>6.077272727272728</v>
      </c>
      <c r="Y458" s="12" t="s">
        <v>421</v>
      </c>
      <c r="AA458" s="12">
        <f>STOCK[[#This Row],[Costo total]]*STOCK[[#This Row],[Entradas]]</f>
        <v>13.922727272727272</v>
      </c>
      <c r="AB458" s="12">
        <f>STOCK[[#This Row],[Stock Actual]]*STOCK[[#This Row],[Costo total]]</f>
        <v>0</v>
      </c>
    </row>
    <row r="459" spans="1:28" s="7" customFormat="1" ht="50" customHeight="1" x14ac:dyDescent="0.15">
      <c r="A459" s="7" t="s">
        <v>440</v>
      </c>
      <c r="B459" s="70"/>
      <c r="C459" s="7" t="s">
        <v>4</v>
      </c>
      <c r="D459" s="7" t="s">
        <v>1517</v>
      </c>
      <c r="E459" s="7" t="s">
        <v>412</v>
      </c>
      <c r="F459" s="7" t="s">
        <v>238</v>
      </c>
      <c r="G459" s="7" t="s">
        <v>69</v>
      </c>
      <c r="H459" s="7">
        <f>STOCK[[#This Row],[Precio Final]]</f>
        <v>30</v>
      </c>
      <c r="I459" s="7">
        <f>STOCK[[#This Row],[Precio Venta Ideal (x1.5)]]</f>
        <v>36.558409090909088</v>
      </c>
      <c r="J459" s="8">
        <v>0</v>
      </c>
      <c r="K459" s="8">
        <f>SUMIFS(VENTAS[Cantidad],VENTAS[Código del producto Vendido],STOCK[[#This Row],[Code]])</f>
        <v>0</v>
      </c>
      <c r="L459" s="8">
        <f>STOCK[[#This Row],[Entradas]]-STOCK[[#This Row],[Salidas]]</f>
        <v>0</v>
      </c>
      <c r="M459" s="7">
        <f>STOCK[[#This Row],[Precio Final]]*10%</f>
        <v>3</v>
      </c>
      <c r="N459" s="7">
        <v>246</v>
      </c>
      <c r="O459" s="7">
        <v>17.600000000000001</v>
      </c>
      <c r="P459" s="7">
        <v>13.977272727272727</v>
      </c>
      <c r="Q459" s="8">
        <v>435</v>
      </c>
      <c r="R459" s="7">
        <v>17</v>
      </c>
      <c r="S459" s="7">
        <f>STOCK[[#This Row],[Peso (g)]]*STOCK[[#This Row],[Precio Envío Kilogramo (USD)]]/1000</f>
        <v>7.3949999999999996</v>
      </c>
      <c r="T459" s="12">
        <f>STOCK[[#This Row],[Costo Unitario (USD)]]+STOCK[[#This Row],[Costo Envío (USD)]]+STOCK[[#This Row],[Comisión 10%]]</f>
        <v>24.372272727272726</v>
      </c>
      <c r="U459" s="7">
        <f>STOCK[[#This Row],[Costo total]]*1.5</f>
        <v>36.558409090909088</v>
      </c>
      <c r="V459" s="7">
        <v>30</v>
      </c>
      <c r="W459" s="7">
        <f>STOCK[[#This Row],[Precio Final]]-STOCK[[#This Row],[Costo total]]</f>
        <v>5.6277272727272738</v>
      </c>
      <c r="X459" s="7">
        <f>STOCK[[#This Row],[Ganancia Unitaria]]*STOCK[[#This Row],[Salidas]]</f>
        <v>0</v>
      </c>
      <c r="AA459" s="7">
        <f>STOCK[[#This Row],[Costo total]]*STOCK[[#This Row],[Entradas]]</f>
        <v>0</v>
      </c>
      <c r="AB459" s="7">
        <f>STOCK[[#This Row],[Stock Actual]]*STOCK[[#This Row],[Costo total]]</f>
        <v>0</v>
      </c>
    </row>
    <row r="460" spans="1:28" s="12" customFormat="1" ht="50" customHeight="1" x14ac:dyDescent="0.15">
      <c r="A460" s="12" t="s">
        <v>878</v>
      </c>
      <c r="B460" s="70"/>
      <c r="C460" s="12" t="s">
        <v>4</v>
      </c>
      <c r="D460" s="12" t="s">
        <v>1517</v>
      </c>
      <c r="E460" s="12" t="s">
        <v>1631</v>
      </c>
      <c r="F460" s="12" t="s">
        <v>241</v>
      </c>
      <c r="G460" s="12" t="s">
        <v>69</v>
      </c>
      <c r="H460" s="12">
        <f>STOCK[[#This Row],[Precio Final]]</f>
        <v>28</v>
      </c>
      <c r="I460" s="12">
        <f>STOCK[[#This Row],[Precio Venta Ideal (x1.5)]]</f>
        <v>36.25840909090909</v>
      </c>
      <c r="J460" s="87">
        <v>2</v>
      </c>
      <c r="K460" s="87">
        <f>SUMIFS(VENTAS[Cantidad],VENTAS[Código del producto Vendido],STOCK[[#This Row],[Code]])</f>
        <v>2</v>
      </c>
      <c r="L460" s="87">
        <f>STOCK[[#This Row],[Entradas]]-STOCK[[#This Row],[Salidas]]</f>
        <v>0</v>
      </c>
      <c r="M460" s="12">
        <f>STOCK[[#This Row],[Precio Final]]*10%</f>
        <v>2.8000000000000003</v>
      </c>
      <c r="N460" s="12">
        <v>246</v>
      </c>
      <c r="O460" s="12">
        <v>17.600000000000001</v>
      </c>
      <c r="P460" s="12">
        <v>13.977272727272727</v>
      </c>
      <c r="Q460" s="87">
        <v>435</v>
      </c>
      <c r="R460" s="12">
        <v>17</v>
      </c>
      <c r="S460" s="12">
        <f>STOCK[[#This Row],[Peso (g)]]*STOCK[[#This Row],[Precio Envío Kilogramo (USD)]]/1000</f>
        <v>7.3949999999999996</v>
      </c>
      <c r="T460" s="12">
        <f>STOCK[[#This Row],[Costo Unitario (USD)]]+STOCK[[#This Row],[Costo Envío (USD)]]+STOCK[[#This Row],[Comisión 10%]]</f>
        <v>24.172272727272727</v>
      </c>
      <c r="U460" s="12">
        <f>STOCK[[#This Row],[Costo total]]*1.5</f>
        <v>36.25840909090909</v>
      </c>
      <c r="V460" s="12">
        <v>28</v>
      </c>
      <c r="W460" s="12">
        <f>STOCK[[#This Row],[Precio Final]]-STOCK[[#This Row],[Costo total]]</f>
        <v>3.8277272727272731</v>
      </c>
      <c r="X460" s="12">
        <f>STOCK[[#This Row],[Ganancia Unitaria]]*STOCK[[#This Row],[Salidas]]</f>
        <v>7.6554545454545462</v>
      </c>
      <c r="Y460" s="12" t="s">
        <v>518</v>
      </c>
      <c r="AA460" s="12">
        <f>STOCK[[#This Row],[Costo total]]*STOCK[[#This Row],[Entradas]]</f>
        <v>48.344545454545454</v>
      </c>
      <c r="AB460" s="12">
        <f>STOCK[[#This Row],[Stock Actual]]*STOCK[[#This Row],[Costo total]]</f>
        <v>0</v>
      </c>
    </row>
    <row r="461" spans="1:28" s="7" customFormat="1" ht="50" customHeight="1" x14ac:dyDescent="0.15">
      <c r="A461" s="7" t="s">
        <v>879</v>
      </c>
      <c r="B461" s="70"/>
      <c r="C461" s="7" t="s">
        <v>4</v>
      </c>
      <c r="D461" s="7" t="s">
        <v>1517</v>
      </c>
      <c r="E461" s="7" t="s">
        <v>412</v>
      </c>
      <c r="F461" s="7" t="s">
        <v>243</v>
      </c>
      <c r="G461" s="7" t="s">
        <v>69</v>
      </c>
      <c r="H461" s="7">
        <f>STOCK[[#This Row],[Precio Final]]</f>
        <v>28</v>
      </c>
      <c r="I461" s="7">
        <f>STOCK[[#This Row],[Precio Venta Ideal (x1.5)]]</f>
        <v>36.25840909090909</v>
      </c>
      <c r="J461" s="8">
        <v>2</v>
      </c>
      <c r="K461" s="8">
        <f>SUMIFS(VENTAS[Cantidad],VENTAS[Código del producto Vendido],STOCK[[#This Row],[Code]])</f>
        <v>2</v>
      </c>
      <c r="L461" s="8">
        <f>STOCK[[#This Row],[Entradas]]-STOCK[[#This Row],[Salidas]]</f>
        <v>0</v>
      </c>
      <c r="M461" s="7">
        <f>STOCK[[#This Row],[Precio Final]]*10%</f>
        <v>2.8000000000000003</v>
      </c>
      <c r="N461" s="7">
        <v>246</v>
      </c>
      <c r="O461" s="7">
        <v>17.600000000000001</v>
      </c>
      <c r="P461" s="7">
        <v>13.977272727272727</v>
      </c>
      <c r="Q461" s="8">
        <v>435</v>
      </c>
      <c r="R461" s="7">
        <v>17</v>
      </c>
      <c r="S461" s="7">
        <f>STOCK[[#This Row],[Peso (g)]]*STOCK[[#This Row],[Precio Envío Kilogramo (USD)]]/1000</f>
        <v>7.3949999999999996</v>
      </c>
      <c r="T461" s="12">
        <f>STOCK[[#This Row],[Costo Unitario (USD)]]+STOCK[[#This Row],[Costo Envío (USD)]]+STOCK[[#This Row],[Comisión 10%]]</f>
        <v>24.172272727272727</v>
      </c>
      <c r="U461" s="7">
        <f>STOCK[[#This Row],[Costo total]]*1.5</f>
        <v>36.25840909090909</v>
      </c>
      <c r="V461" s="7">
        <v>28</v>
      </c>
      <c r="W461" s="7">
        <f>STOCK[[#This Row],[Precio Final]]-STOCK[[#This Row],[Costo total]]</f>
        <v>3.8277272727272731</v>
      </c>
      <c r="X461" s="7">
        <f>STOCK[[#This Row],[Ganancia Unitaria]]*STOCK[[#This Row],[Salidas]]</f>
        <v>7.6554545454545462</v>
      </c>
      <c r="AA461" s="7">
        <f>STOCK[[#This Row],[Costo total]]*STOCK[[#This Row],[Entradas]]</f>
        <v>48.344545454545454</v>
      </c>
      <c r="AB461" s="7">
        <f>STOCK[[#This Row],[Stock Actual]]*STOCK[[#This Row],[Costo total]]</f>
        <v>0</v>
      </c>
    </row>
    <row r="462" spans="1:28" s="12" customFormat="1" ht="50" customHeight="1" x14ac:dyDescent="0.15">
      <c r="A462" s="12" t="s">
        <v>880</v>
      </c>
      <c r="B462" s="70"/>
      <c r="C462" s="12" t="s">
        <v>4</v>
      </c>
      <c r="D462" s="12" t="s">
        <v>2213</v>
      </c>
      <c r="E462" s="12" t="s">
        <v>1631</v>
      </c>
      <c r="F462" s="12" t="s">
        <v>2082</v>
      </c>
      <c r="G462" s="12" t="s">
        <v>69</v>
      </c>
      <c r="H462" s="12">
        <f>STOCK[[#This Row],[Precio Final]]</f>
        <v>28</v>
      </c>
      <c r="I462" s="12">
        <f>STOCK[[#This Row],[Precio Venta Ideal (x1.5)]]</f>
        <v>36.25840909090909</v>
      </c>
      <c r="J462" s="87">
        <v>3</v>
      </c>
      <c r="K462" s="87">
        <f>SUMIFS(VENTAS[Cantidad],VENTAS[Código del producto Vendido],STOCK[[#This Row],[Code]])</f>
        <v>3</v>
      </c>
      <c r="L462" s="87">
        <f>STOCK[[#This Row],[Entradas]]-STOCK[[#This Row],[Salidas]]</f>
        <v>0</v>
      </c>
      <c r="M462" s="12">
        <f>STOCK[[#This Row],[Precio Final]]*10%</f>
        <v>2.8000000000000003</v>
      </c>
      <c r="N462" s="12">
        <v>246</v>
      </c>
      <c r="O462" s="12">
        <v>17.600000000000001</v>
      </c>
      <c r="P462" s="12">
        <v>13.977272727272727</v>
      </c>
      <c r="Q462" s="87">
        <v>435</v>
      </c>
      <c r="R462" s="12">
        <v>17</v>
      </c>
      <c r="S462" s="12">
        <f>STOCK[[#This Row],[Peso (g)]]*STOCK[[#This Row],[Precio Envío Kilogramo (USD)]]/1000</f>
        <v>7.3949999999999996</v>
      </c>
      <c r="T462" s="12">
        <f>STOCK[[#This Row],[Costo Unitario (USD)]]+STOCK[[#This Row],[Costo Envío (USD)]]+STOCK[[#This Row],[Comisión 10%]]</f>
        <v>24.172272727272727</v>
      </c>
      <c r="U462" s="12">
        <f>STOCK[[#This Row],[Costo total]]*1.5</f>
        <v>36.25840909090909</v>
      </c>
      <c r="V462" s="12">
        <v>28</v>
      </c>
      <c r="W462" s="12">
        <f>STOCK[[#This Row],[Precio Final]]-STOCK[[#This Row],[Costo total]]</f>
        <v>3.8277272727272731</v>
      </c>
      <c r="X462" s="12">
        <f>STOCK[[#This Row],[Ganancia Unitaria]]*STOCK[[#This Row],[Salidas]]</f>
        <v>11.483181818181819</v>
      </c>
      <c r="AA462" s="12">
        <f>STOCK[[#This Row],[Costo total]]*STOCK[[#This Row],[Entradas]]</f>
        <v>72.516818181818181</v>
      </c>
      <c r="AB462" s="12">
        <f>STOCK[[#This Row],[Stock Actual]]*STOCK[[#This Row],[Costo total]]</f>
        <v>0</v>
      </c>
    </row>
    <row r="463" spans="1:28" s="7" customFormat="1" ht="50" customHeight="1" x14ac:dyDescent="0.15">
      <c r="A463" s="7" t="s">
        <v>881</v>
      </c>
      <c r="B463" s="70"/>
      <c r="C463" s="7" t="s">
        <v>4</v>
      </c>
      <c r="D463" s="7" t="s">
        <v>2214</v>
      </c>
      <c r="E463" s="7" t="s">
        <v>1630</v>
      </c>
      <c r="F463" s="7" t="s">
        <v>241</v>
      </c>
      <c r="G463" s="7" t="s">
        <v>69</v>
      </c>
      <c r="H463" s="7">
        <f>STOCK[[#This Row],[Precio Final]]</f>
        <v>10</v>
      </c>
      <c r="I463" s="7">
        <f>STOCK[[#This Row],[Precio Venta Ideal (x1.5)]]</f>
        <v>11.676136363636363</v>
      </c>
      <c r="J463" s="8">
        <v>2</v>
      </c>
      <c r="K463" s="8">
        <f>SUMIFS(VENTAS[Cantidad],VENTAS[Código del producto Vendido],STOCK[[#This Row],[Code]])</f>
        <v>1</v>
      </c>
      <c r="L463" s="8">
        <f>STOCK[[#This Row],[Entradas]]-STOCK[[#This Row],[Salidas]]</f>
        <v>1</v>
      </c>
      <c r="M463" s="7">
        <f>STOCK[[#This Row],[Precio Final]]*10%</f>
        <v>1</v>
      </c>
      <c r="N463" s="7">
        <v>82</v>
      </c>
      <c r="O463" s="7">
        <v>17.600000000000001</v>
      </c>
      <c r="P463" s="7">
        <v>4.6590909090909083</v>
      </c>
      <c r="Q463" s="8">
        <v>125</v>
      </c>
      <c r="R463" s="7">
        <v>17</v>
      </c>
      <c r="S463" s="7">
        <f>STOCK[[#This Row],[Peso (g)]]*STOCK[[#This Row],[Precio Envío Kilogramo (USD)]]/1000</f>
        <v>2.125</v>
      </c>
      <c r="T463" s="12">
        <f>STOCK[[#This Row],[Costo Unitario (USD)]]+STOCK[[#This Row],[Costo Envío (USD)]]+STOCK[[#This Row],[Comisión 10%]]</f>
        <v>7.7840909090909083</v>
      </c>
      <c r="U463" s="7">
        <f>STOCK[[#This Row],[Costo total]]*1.5</f>
        <v>11.676136363636363</v>
      </c>
      <c r="V463" s="7">
        <v>10</v>
      </c>
      <c r="W463" s="7">
        <f>STOCK[[#This Row],[Precio Final]]-STOCK[[#This Row],[Costo total]]</f>
        <v>2.2159090909090917</v>
      </c>
      <c r="X463" s="7">
        <f>STOCK[[#This Row],[Ganancia Unitaria]]*STOCK[[#This Row],[Salidas]]</f>
        <v>2.2159090909090917</v>
      </c>
      <c r="AA463" s="7">
        <f>STOCK[[#This Row],[Costo total]]*STOCK[[#This Row],[Entradas]]</f>
        <v>15.568181818181817</v>
      </c>
      <c r="AB463" s="7">
        <f>STOCK[[#This Row],[Stock Actual]]*STOCK[[#This Row],[Costo total]]</f>
        <v>7.7840909090909083</v>
      </c>
    </row>
    <row r="464" spans="1:28" s="12" customFormat="1" ht="50" customHeight="1" x14ac:dyDescent="0.15">
      <c r="A464" s="12" t="s">
        <v>882</v>
      </c>
      <c r="B464" s="70"/>
      <c r="C464" s="12" t="s">
        <v>4</v>
      </c>
      <c r="D464" s="12" t="s">
        <v>2214</v>
      </c>
      <c r="E464" s="12" t="s">
        <v>1632</v>
      </c>
      <c r="F464" s="12" t="s">
        <v>2129</v>
      </c>
      <c r="G464" s="12" t="s">
        <v>69</v>
      </c>
      <c r="H464" s="12">
        <f>STOCK[[#This Row],[Precio Final]]</f>
        <v>10</v>
      </c>
      <c r="I464" s="12">
        <f>STOCK[[#This Row],[Precio Venta Ideal (x1.5)]]</f>
        <v>11.676136363636363</v>
      </c>
      <c r="J464" s="87">
        <v>2</v>
      </c>
      <c r="K464" s="87">
        <f>SUMIFS(VENTAS[Cantidad],VENTAS[Código del producto Vendido],STOCK[[#This Row],[Code]])</f>
        <v>2</v>
      </c>
      <c r="L464" s="87">
        <f>STOCK[[#This Row],[Entradas]]-STOCK[[#This Row],[Salidas]]</f>
        <v>0</v>
      </c>
      <c r="M464" s="12">
        <f>STOCK[[#This Row],[Precio Final]]*10%</f>
        <v>1</v>
      </c>
      <c r="N464" s="12">
        <v>82</v>
      </c>
      <c r="O464" s="12">
        <v>17.600000000000001</v>
      </c>
      <c r="P464" s="12">
        <v>4.6590909090909083</v>
      </c>
      <c r="Q464" s="87">
        <v>125</v>
      </c>
      <c r="R464" s="12">
        <v>17</v>
      </c>
      <c r="S464" s="12">
        <f>STOCK[[#This Row],[Peso (g)]]*STOCK[[#This Row],[Precio Envío Kilogramo (USD)]]/1000</f>
        <v>2.125</v>
      </c>
      <c r="T464" s="12">
        <f>STOCK[[#This Row],[Costo Unitario (USD)]]+STOCK[[#This Row],[Costo Envío (USD)]]+STOCK[[#This Row],[Comisión 10%]]</f>
        <v>7.7840909090909083</v>
      </c>
      <c r="U464" s="12">
        <f>STOCK[[#This Row],[Costo total]]*1.5</f>
        <v>11.676136363636363</v>
      </c>
      <c r="V464" s="12">
        <v>10</v>
      </c>
      <c r="W464" s="12">
        <f>STOCK[[#This Row],[Precio Final]]-STOCK[[#This Row],[Costo total]]</f>
        <v>2.2159090909090917</v>
      </c>
      <c r="X464" s="12">
        <f>STOCK[[#This Row],[Ganancia Unitaria]]*STOCK[[#This Row],[Salidas]]</f>
        <v>4.4318181818181834</v>
      </c>
      <c r="AA464" s="12">
        <f>STOCK[[#This Row],[Costo total]]*STOCK[[#This Row],[Entradas]]</f>
        <v>15.568181818181817</v>
      </c>
      <c r="AB464" s="12">
        <f>STOCK[[#This Row],[Stock Actual]]*STOCK[[#This Row],[Costo total]]</f>
        <v>0</v>
      </c>
    </row>
    <row r="465" spans="1:28" s="7" customFormat="1" ht="50" customHeight="1" x14ac:dyDescent="0.15">
      <c r="A465" s="7" t="s">
        <v>883</v>
      </c>
      <c r="B465" s="70"/>
      <c r="C465" s="7" t="s">
        <v>4</v>
      </c>
      <c r="D465" s="7" t="s">
        <v>2214</v>
      </c>
      <c r="E465" s="7" t="s">
        <v>1632</v>
      </c>
      <c r="F465" s="7" t="s">
        <v>2538</v>
      </c>
      <c r="G465" s="7" t="s">
        <v>69</v>
      </c>
      <c r="H465" s="7">
        <f>STOCK[[#This Row],[Precio Final]]</f>
        <v>10</v>
      </c>
      <c r="I465" s="7">
        <f>STOCK[[#This Row],[Precio Venta Ideal (x1.5)]]</f>
        <v>11.676136363636363</v>
      </c>
      <c r="J465" s="8">
        <v>1</v>
      </c>
      <c r="K465" s="8">
        <f>SUMIFS(VENTAS[Cantidad],VENTAS[Código del producto Vendido],STOCK[[#This Row],[Code]])</f>
        <v>1</v>
      </c>
      <c r="L465" s="8">
        <f>STOCK[[#This Row],[Entradas]]-STOCK[[#This Row],[Salidas]]</f>
        <v>0</v>
      </c>
      <c r="M465" s="7">
        <f>STOCK[[#This Row],[Precio Final]]*10%</f>
        <v>1</v>
      </c>
      <c r="N465" s="7">
        <v>82</v>
      </c>
      <c r="O465" s="7">
        <v>17.600000000000001</v>
      </c>
      <c r="P465" s="7">
        <v>4.6590909090909083</v>
      </c>
      <c r="Q465" s="8">
        <v>125</v>
      </c>
      <c r="R465" s="7">
        <v>17</v>
      </c>
      <c r="S465" s="7">
        <f>STOCK[[#This Row],[Peso (g)]]*STOCK[[#This Row],[Precio Envío Kilogramo (USD)]]/1000</f>
        <v>2.125</v>
      </c>
      <c r="T465" s="12">
        <f>STOCK[[#This Row],[Costo Unitario (USD)]]+STOCK[[#This Row],[Costo Envío (USD)]]+STOCK[[#This Row],[Comisión 10%]]</f>
        <v>7.7840909090909083</v>
      </c>
      <c r="U465" s="7">
        <f>STOCK[[#This Row],[Costo total]]*1.5</f>
        <v>11.676136363636363</v>
      </c>
      <c r="V465" s="7">
        <v>10</v>
      </c>
      <c r="W465" s="7">
        <f>STOCK[[#This Row],[Precio Final]]-STOCK[[#This Row],[Costo total]]</f>
        <v>2.2159090909090917</v>
      </c>
      <c r="X465" s="7">
        <f>STOCK[[#This Row],[Ganancia Unitaria]]*STOCK[[#This Row],[Salidas]]</f>
        <v>2.2159090909090917</v>
      </c>
      <c r="AA465" s="7">
        <f>STOCK[[#This Row],[Costo total]]*STOCK[[#This Row],[Entradas]]</f>
        <v>7.7840909090909083</v>
      </c>
      <c r="AB465" s="7">
        <f>STOCK[[#This Row],[Stock Actual]]*STOCK[[#This Row],[Costo total]]</f>
        <v>0</v>
      </c>
    </row>
    <row r="466" spans="1:28" s="12" customFormat="1" ht="50" customHeight="1" x14ac:dyDescent="0.15">
      <c r="A466" s="12" t="s">
        <v>884</v>
      </c>
      <c r="B466" s="70"/>
      <c r="C466" s="12" t="s">
        <v>4</v>
      </c>
      <c r="D466" s="12" t="s">
        <v>211</v>
      </c>
      <c r="E466" s="12" t="s">
        <v>413</v>
      </c>
      <c r="F466" s="12" t="s">
        <v>241</v>
      </c>
      <c r="G466" s="12" t="s">
        <v>69</v>
      </c>
      <c r="H466" s="12">
        <f>STOCK[[#This Row],[Precio Final]]</f>
        <v>25</v>
      </c>
      <c r="I466" s="12">
        <f>STOCK[[#This Row],[Precio Venta Ideal (x1.5)]]</f>
        <v>26.737499999999997</v>
      </c>
      <c r="J466" s="87">
        <v>1</v>
      </c>
      <c r="K466" s="87">
        <f>SUMIFS(VENTAS[Cantidad],VENTAS[Código del producto Vendido],STOCK[[#This Row],[Code]])</f>
        <v>1</v>
      </c>
      <c r="L466" s="87">
        <f>STOCK[[#This Row],[Entradas]]-STOCK[[#This Row],[Salidas]]</f>
        <v>0</v>
      </c>
      <c r="M466" s="12">
        <f>STOCK[[#This Row],[Precio Final]]*10%</f>
        <v>2.5</v>
      </c>
      <c r="N466" s="12">
        <v>165</v>
      </c>
      <c r="O466" s="12">
        <v>17.600000000000001</v>
      </c>
      <c r="P466" s="12">
        <v>9.375</v>
      </c>
      <c r="Q466" s="87">
        <v>350</v>
      </c>
      <c r="R466" s="12">
        <v>17</v>
      </c>
      <c r="S466" s="12">
        <f>STOCK[[#This Row],[Peso (g)]]*STOCK[[#This Row],[Precio Envío Kilogramo (USD)]]/1000</f>
        <v>5.95</v>
      </c>
      <c r="T466" s="12">
        <f>STOCK[[#This Row],[Costo Unitario (USD)]]+STOCK[[#This Row],[Costo Envío (USD)]]+STOCK[[#This Row],[Comisión 10%]]</f>
        <v>17.824999999999999</v>
      </c>
      <c r="U466" s="12">
        <f>STOCK[[#This Row],[Costo total]]*1.5</f>
        <v>26.737499999999997</v>
      </c>
      <c r="V466" s="12">
        <v>25</v>
      </c>
      <c r="W466" s="12">
        <f>STOCK[[#This Row],[Precio Final]]-STOCK[[#This Row],[Costo total]]</f>
        <v>7.1750000000000007</v>
      </c>
      <c r="X466" s="12">
        <f>STOCK[[#This Row],[Ganancia Unitaria]]*STOCK[[#This Row],[Salidas]]</f>
        <v>7.1750000000000007</v>
      </c>
      <c r="Y466" s="12" t="s">
        <v>518</v>
      </c>
      <c r="AA466" s="12">
        <f>STOCK[[#This Row],[Costo total]]*STOCK[[#This Row],[Entradas]]</f>
        <v>17.824999999999999</v>
      </c>
      <c r="AB466" s="12">
        <f>STOCK[[#This Row],[Stock Actual]]*STOCK[[#This Row],[Costo total]]</f>
        <v>0</v>
      </c>
    </row>
    <row r="467" spans="1:28" s="7" customFormat="1" ht="50" customHeight="1" x14ac:dyDescent="0.15">
      <c r="A467" s="7" t="s">
        <v>885</v>
      </c>
      <c r="B467" s="70"/>
      <c r="C467" s="7" t="s">
        <v>4</v>
      </c>
      <c r="D467" s="7" t="s">
        <v>1778</v>
      </c>
      <c r="E467" s="7" t="s">
        <v>1634</v>
      </c>
      <c r="F467" s="7" t="s">
        <v>244</v>
      </c>
      <c r="G467" s="7" t="s">
        <v>69</v>
      </c>
      <c r="H467" s="7">
        <f>STOCK[[#This Row],[Precio Final]]</f>
        <v>25</v>
      </c>
      <c r="I467" s="7">
        <f>STOCK[[#This Row],[Precio Venta Ideal (x1.5)]]</f>
        <v>26.737499999999997</v>
      </c>
      <c r="J467" s="8">
        <v>2</v>
      </c>
      <c r="K467" s="8">
        <f>SUMIFS(VENTAS[Cantidad],VENTAS[Código del producto Vendido],STOCK[[#This Row],[Code]])</f>
        <v>2</v>
      </c>
      <c r="L467" s="8">
        <f>STOCK[[#This Row],[Entradas]]-STOCK[[#This Row],[Salidas]]</f>
        <v>0</v>
      </c>
      <c r="M467" s="7">
        <f>STOCK[[#This Row],[Precio Final]]*10%</f>
        <v>2.5</v>
      </c>
      <c r="N467" s="7">
        <v>165</v>
      </c>
      <c r="O467" s="7">
        <v>17.600000000000001</v>
      </c>
      <c r="P467" s="7">
        <v>9.375</v>
      </c>
      <c r="Q467" s="8">
        <v>350</v>
      </c>
      <c r="R467" s="7">
        <v>17</v>
      </c>
      <c r="S467" s="7">
        <f>STOCK[[#This Row],[Peso (g)]]*STOCK[[#This Row],[Precio Envío Kilogramo (USD)]]/1000</f>
        <v>5.95</v>
      </c>
      <c r="T467" s="12">
        <f>STOCK[[#This Row],[Costo Unitario (USD)]]+STOCK[[#This Row],[Costo Envío (USD)]]+STOCK[[#This Row],[Comisión 10%]]</f>
        <v>17.824999999999999</v>
      </c>
      <c r="U467" s="7">
        <f>STOCK[[#This Row],[Costo total]]*1.5</f>
        <v>26.737499999999997</v>
      </c>
      <c r="V467" s="7">
        <v>25</v>
      </c>
      <c r="W467" s="7">
        <f>STOCK[[#This Row],[Precio Final]]-STOCK[[#This Row],[Costo total]]</f>
        <v>7.1750000000000007</v>
      </c>
      <c r="X467" s="7">
        <f>STOCK[[#This Row],[Ganancia Unitaria]]*STOCK[[#This Row],[Salidas]]</f>
        <v>14.350000000000001</v>
      </c>
      <c r="AA467" s="7">
        <f>STOCK[[#This Row],[Costo total]]*STOCK[[#This Row],[Entradas]]</f>
        <v>35.65</v>
      </c>
      <c r="AB467" s="7">
        <f>STOCK[[#This Row],[Stock Actual]]*STOCK[[#This Row],[Costo total]]</f>
        <v>0</v>
      </c>
    </row>
    <row r="468" spans="1:28" s="12" customFormat="1" ht="50" customHeight="1" x14ac:dyDescent="0.15">
      <c r="A468" s="12" t="s">
        <v>886</v>
      </c>
      <c r="B468" s="70"/>
      <c r="C468" s="12" t="s">
        <v>4</v>
      </c>
      <c r="D468" s="12" t="s">
        <v>973</v>
      </c>
      <c r="E468" s="12" t="s">
        <v>414</v>
      </c>
      <c r="F468" s="12" t="s">
        <v>1513</v>
      </c>
      <c r="G468" s="12" t="s">
        <v>69</v>
      </c>
      <c r="H468" s="12">
        <f>STOCK[[#This Row],[Precio Final]]</f>
        <v>25</v>
      </c>
      <c r="I468" s="12">
        <f>STOCK[[#This Row],[Precio Venta Ideal (x1.5)]]</f>
        <v>25.46590909090909</v>
      </c>
      <c r="J468" s="87">
        <v>1</v>
      </c>
      <c r="K468" s="87">
        <f>SUMIFS(VENTAS[Cantidad],VENTAS[Código del producto Vendido],STOCK[[#This Row],[Code]])</f>
        <v>1</v>
      </c>
      <c r="L468" s="87">
        <f>STOCK[[#This Row],[Entradas]]-STOCK[[#This Row],[Salidas]]</f>
        <v>0</v>
      </c>
      <c r="M468" s="12">
        <f>STOCK[[#This Row],[Precio Final]]*10%</f>
        <v>2.5</v>
      </c>
      <c r="N468" s="12">
        <v>180</v>
      </c>
      <c r="O468" s="12">
        <v>17.600000000000001</v>
      </c>
      <c r="P468" s="12">
        <v>10.227272727272727</v>
      </c>
      <c r="Q468" s="87">
        <v>250</v>
      </c>
      <c r="R468" s="12">
        <v>17</v>
      </c>
      <c r="S468" s="12">
        <f>STOCK[[#This Row],[Peso (g)]]*STOCK[[#This Row],[Precio Envío Kilogramo (USD)]]/1000</f>
        <v>4.25</v>
      </c>
      <c r="T468" s="12">
        <f>STOCK[[#This Row],[Costo Unitario (USD)]]+STOCK[[#This Row],[Costo Envío (USD)]]+STOCK[[#This Row],[Comisión 10%]]</f>
        <v>16.977272727272727</v>
      </c>
      <c r="U468" s="12">
        <f>STOCK[[#This Row],[Costo total]]*1.5</f>
        <v>25.46590909090909</v>
      </c>
      <c r="V468" s="12">
        <v>25</v>
      </c>
      <c r="W468" s="12">
        <f>STOCK[[#This Row],[Precio Final]]-STOCK[[#This Row],[Costo total]]</f>
        <v>8.0227272727272734</v>
      </c>
      <c r="X468" s="12">
        <f>STOCK[[#This Row],[Ganancia Unitaria]]*STOCK[[#This Row],[Salidas]]</f>
        <v>8.0227272727272734</v>
      </c>
      <c r="Y468" s="12" t="s">
        <v>547</v>
      </c>
      <c r="AA468" s="12">
        <f>STOCK[[#This Row],[Costo total]]*STOCK[[#This Row],[Entradas]]</f>
        <v>16.977272727272727</v>
      </c>
      <c r="AB468" s="12">
        <f>STOCK[[#This Row],[Stock Actual]]*STOCK[[#This Row],[Costo total]]</f>
        <v>0</v>
      </c>
    </row>
    <row r="469" spans="1:28" s="7" customFormat="1" ht="50" customHeight="1" x14ac:dyDescent="0.15">
      <c r="A469" s="7" t="s">
        <v>441</v>
      </c>
      <c r="B469" s="70"/>
      <c r="C469" s="7" t="s">
        <v>4</v>
      </c>
      <c r="D469" s="7" t="s">
        <v>1898</v>
      </c>
      <c r="E469" s="7" t="s">
        <v>415</v>
      </c>
      <c r="F469" s="7" t="s">
        <v>244</v>
      </c>
      <c r="G469" s="7" t="s">
        <v>69</v>
      </c>
      <c r="H469" s="7">
        <f>STOCK[[#This Row],[Precio Final]]</f>
        <v>12</v>
      </c>
      <c r="I469" s="7">
        <f>STOCK[[#This Row],[Precio Venta Ideal (x1.5)]]</f>
        <v>12.017045454545455</v>
      </c>
      <c r="J469" s="8">
        <v>1</v>
      </c>
      <c r="K469" s="8">
        <f>SUMIFS(VENTAS[Cantidad],VENTAS[Código del producto Vendido],STOCK[[#This Row],[Code]])</f>
        <v>1</v>
      </c>
      <c r="L469" s="8">
        <f>STOCK[[#This Row],[Entradas]]-STOCK[[#This Row],[Salidas]]</f>
        <v>0</v>
      </c>
      <c r="M469" s="7">
        <f>STOCK[[#This Row],[Precio Final]]*10%</f>
        <v>1.2000000000000002</v>
      </c>
      <c r="N469" s="7">
        <v>75</v>
      </c>
      <c r="O469" s="7">
        <v>17.600000000000001</v>
      </c>
      <c r="P469" s="7">
        <v>4.2613636363636358</v>
      </c>
      <c r="Q469" s="8">
        <v>150</v>
      </c>
      <c r="R469" s="7">
        <v>17</v>
      </c>
      <c r="S469" s="7">
        <f>STOCK[[#This Row],[Peso (g)]]*STOCK[[#This Row],[Precio Envío Kilogramo (USD)]]/1000</f>
        <v>2.5499999999999998</v>
      </c>
      <c r="T469" s="12">
        <f>STOCK[[#This Row],[Costo Unitario (USD)]]+STOCK[[#This Row],[Costo Envío (USD)]]+STOCK[[#This Row],[Comisión 10%]]</f>
        <v>8.0113636363636367</v>
      </c>
      <c r="U469" s="7">
        <f>STOCK[[#This Row],[Costo total]]*1.5</f>
        <v>12.017045454545455</v>
      </c>
      <c r="V469" s="7">
        <v>12</v>
      </c>
      <c r="W469" s="7">
        <f>STOCK[[#This Row],[Precio Final]]-STOCK[[#This Row],[Costo total]]</f>
        <v>3.9886363636363633</v>
      </c>
      <c r="X469" s="7">
        <f>STOCK[[#This Row],[Ganancia Unitaria]]*STOCK[[#This Row],[Salidas]]</f>
        <v>3.9886363636363633</v>
      </c>
      <c r="AA469" s="7">
        <f>STOCK[[#This Row],[Costo total]]*STOCK[[#This Row],[Entradas]]</f>
        <v>8.0113636363636367</v>
      </c>
      <c r="AB469" s="7">
        <f>STOCK[[#This Row],[Stock Actual]]*STOCK[[#This Row],[Costo total]]</f>
        <v>0</v>
      </c>
    </row>
    <row r="470" spans="1:28" s="12" customFormat="1" ht="50" customHeight="1" x14ac:dyDescent="0.15">
      <c r="A470" s="12" t="s">
        <v>887</v>
      </c>
      <c r="B470" s="70"/>
      <c r="C470" s="12" t="s">
        <v>4</v>
      </c>
      <c r="D470" s="12" t="s">
        <v>1898</v>
      </c>
      <c r="E470" s="12" t="s">
        <v>415</v>
      </c>
      <c r="F470" s="12" t="s">
        <v>243</v>
      </c>
      <c r="G470" s="12" t="s">
        <v>69</v>
      </c>
      <c r="H470" s="12">
        <f>STOCK[[#This Row],[Precio Final]]</f>
        <v>12</v>
      </c>
      <c r="I470" s="12">
        <f>STOCK[[#This Row],[Precio Venta Ideal (x1.5)]]</f>
        <v>12.017045454545455</v>
      </c>
      <c r="J470" s="87">
        <v>1</v>
      </c>
      <c r="K470" s="87">
        <f>SUMIFS(VENTAS[Cantidad],VENTAS[Código del producto Vendido],STOCK[[#This Row],[Code]])</f>
        <v>1</v>
      </c>
      <c r="L470" s="87">
        <f>STOCK[[#This Row],[Entradas]]-STOCK[[#This Row],[Salidas]]</f>
        <v>0</v>
      </c>
      <c r="M470" s="12">
        <f>STOCK[[#This Row],[Precio Final]]*10%</f>
        <v>1.2000000000000002</v>
      </c>
      <c r="N470" s="12">
        <v>75</v>
      </c>
      <c r="O470" s="12">
        <v>17.600000000000001</v>
      </c>
      <c r="P470" s="12">
        <v>4.2613636363636358</v>
      </c>
      <c r="Q470" s="87">
        <v>150</v>
      </c>
      <c r="R470" s="12">
        <v>17</v>
      </c>
      <c r="S470" s="12">
        <f>STOCK[[#This Row],[Peso (g)]]*STOCK[[#This Row],[Precio Envío Kilogramo (USD)]]/1000</f>
        <v>2.5499999999999998</v>
      </c>
      <c r="T470" s="12">
        <f>STOCK[[#This Row],[Costo Unitario (USD)]]+STOCK[[#This Row],[Costo Envío (USD)]]+STOCK[[#This Row],[Comisión 10%]]</f>
        <v>8.0113636363636367</v>
      </c>
      <c r="U470" s="12">
        <f>STOCK[[#This Row],[Costo total]]*1.5</f>
        <v>12.017045454545455</v>
      </c>
      <c r="V470" s="12">
        <v>12</v>
      </c>
      <c r="W470" s="12">
        <f>STOCK[[#This Row],[Precio Final]]-STOCK[[#This Row],[Costo total]]</f>
        <v>3.9886363636363633</v>
      </c>
      <c r="X470" s="12">
        <f>STOCK[[#This Row],[Ganancia Unitaria]]*STOCK[[#This Row],[Salidas]]</f>
        <v>3.9886363636363633</v>
      </c>
      <c r="Y470" s="12" t="s">
        <v>518</v>
      </c>
      <c r="AA470" s="12">
        <f>STOCK[[#This Row],[Costo total]]*STOCK[[#This Row],[Entradas]]</f>
        <v>8.0113636363636367</v>
      </c>
      <c r="AB470" s="12">
        <f>STOCK[[#This Row],[Stock Actual]]*STOCK[[#This Row],[Costo total]]</f>
        <v>0</v>
      </c>
    </row>
    <row r="471" spans="1:28" s="7" customFormat="1" ht="50" customHeight="1" x14ac:dyDescent="0.15">
      <c r="A471" s="7" t="s">
        <v>442</v>
      </c>
      <c r="B471" s="70"/>
      <c r="C471" s="7" t="s">
        <v>4</v>
      </c>
      <c r="D471" s="7" t="s">
        <v>1898</v>
      </c>
      <c r="E471" s="7" t="s">
        <v>415</v>
      </c>
      <c r="F471" s="7" t="s">
        <v>241</v>
      </c>
      <c r="G471" s="7" t="s">
        <v>69</v>
      </c>
      <c r="H471" s="7">
        <f>STOCK[[#This Row],[Precio Final]]</f>
        <v>12</v>
      </c>
      <c r="I471" s="7">
        <f>STOCK[[#This Row],[Precio Venta Ideal (x1.5)]]</f>
        <v>12.017045454545455</v>
      </c>
      <c r="J471" s="8">
        <v>1</v>
      </c>
      <c r="K471" s="8">
        <f>SUMIFS(VENTAS[Cantidad],VENTAS[Código del producto Vendido],STOCK[[#This Row],[Code]])</f>
        <v>1</v>
      </c>
      <c r="L471" s="8">
        <f>STOCK[[#This Row],[Entradas]]-STOCK[[#This Row],[Salidas]]</f>
        <v>0</v>
      </c>
      <c r="M471" s="7">
        <f>STOCK[[#This Row],[Precio Final]]*10%</f>
        <v>1.2000000000000002</v>
      </c>
      <c r="N471" s="7">
        <v>75</v>
      </c>
      <c r="O471" s="7">
        <v>17.600000000000001</v>
      </c>
      <c r="P471" s="7">
        <v>4.2613636363636358</v>
      </c>
      <c r="Q471" s="8">
        <v>150</v>
      </c>
      <c r="R471" s="7">
        <v>17</v>
      </c>
      <c r="S471" s="7">
        <f>STOCK[[#This Row],[Peso (g)]]*STOCK[[#This Row],[Precio Envío Kilogramo (USD)]]/1000</f>
        <v>2.5499999999999998</v>
      </c>
      <c r="T471" s="12">
        <f>STOCK[[#This Row],[Costo Unitario (USD)]]+STOCK[[#This Row],[Costo Envío (USD)]]+STOCK[[#This Row],[Comisión 10%]]</f>
        <v>8.0113636363636367</v>
      </c>
      <c r="U471" s="7">
        <f>STOCK[[#This Row],[Costo total]]*1.5</f>
        <v>12.017045454545455</v>
      </c>
      <c r="V471" s="7">
        <v>12</v>
      </c>
      <c r="W471" s="7">
        <f>STOCK[[#This Row],[Precio Final]]-STOCK[[#This Row],[Costo total]]</f>
        <v>3.9886363636363633</v>
      </c>
      <c r="X471" s="7">
        <f>STOCK[[#This Row],[Ganancia Unitaria]]*STOCK[[#This Row],[Salidas]]</f>
        <v>3.9886363636363633</v>
      </c>
      <c r="AA471" s="7">
        <f>STOCK[[#This Row],[Costo total]]*STOCK[[#This Row],[Entradas]]</f>
        <v>8.0113636363636367</v>
      </c>
      <c r="AB471" s="7">
        <f>STOCK[[#This Row],[Stock Actual]]*STOCK[[#This Row],[Costo total]]</f>
        <v>0</v>
      </c>
    </row>
    <row r="472" spans="1:28" s="12" customFormat="1" ht="50" customHeight="1" x14ac:dyDescent="0.15">
      <c r="A472" s="12" t="s">
        <v>888</v>
      </c>
      <c r="B472" s="70"/>
      <c r="C472" s="12" t="s">
        <v>4</v>
      </c>
      <c r="D472" s="12" t="s">
        <v>26</v>
      </c>
      <c r="E472" s="12" t="s">
        <v>416</v>
      </c>
      <c r="F472" s="12" t="s">
        <v>241</v>
      </c>
      <c r="G472" s="12" t="s">
        <v>69</v>
      </c>
      <c r="H472" s="12">
        <f>STOCK[[#This Row],[Precio Final]]</f>
        <v>25</v>
      </c>
      <c r="I472" s="12">
        <f>STOCK[[#This Row],[Precio Venta Ideal (x1.5)]]</f>
        <v>27.041590909090907</v>
      </c>
      <c r="J472" s="87">
        <v>1</v>
      </c>
      <c r="K472" s="87">
        <f>SUMIFS(VENTAS[Cantidad],VENTAS[Código del producto Vendido],STOCK[[#This Row],[Code]])</f>
        <v>1</v>
      </c>
      <c r="L472" s="87">
        <f>STOCK[[#This Row],[Entradas]]-STOCK[[#This Row],[Salidas]]</f>
        <v>0</v>
      </c>
      <c r="M472" s="12">
        <f>STOCK[[#This Row],[Precio Final]]*10%</f>
        <v>2.5</v>
      </c>
      <c r="N472" s="12">
        <v>194</v>
      </c>
      <c r="O472" s="12">
        <v>17.600000000000001</v>
      </c>
      <c r="P472" s="12">
        <v>11.022727272727272</v>
      </c>
      <c r="Q472" s="87">
        <v>265</v>
      </c>
      <c r="R472" s="12">
        <v>17</v>
      </c>
      <c r="S472" s="12">
        <f>STOCK[[#This Row],[Peso (g)]]*STOCK[[#This Row],[Precio Envío Kilogramo (USD)]]/1000</f>
        <v>4.5049999999999999</v>
      </c>
      <c r="T472" s="12">
        <f>STOCK[[#This Row],[Costo Unitario (USD)]]+STOCK[[#This Row],[Costo Envío (USD)]]+STOCK[[#This Row],[Comisión 10%]]</f>
        <v>18.027727272727272</v>
      </c>
      <c r="U472" s="12">
        <f>STOCK[[#This Row],[Costo total]]*1.5</f>
        <v>27.041590909090907</v>
      </c>
      <c r="V472" s="12">
        <v>25</v>
      </c>
      <c r="W472" s="12">
        <f>STOCK[[#This Row],[Precio Final]]-STOCK[[#This Row],[Costo total]]</f>
        <v>6.9722727272727276</v>
      </c>
      <c r="X472" s="12">
        <f>STOCK[[#This Row],[Ganancia Unitaria]]*STOCK[[#This Row],[Salidas]]</f>
        <v>6.9722727272727276</v>
      </c>
      <c r="Y472" s="12" t="s">
        <v>420</v>
      </c>
      <c r="AA472" s="12">
        <f>STOCK[[#This Row],[Costo total]]*STOCK[[#This Row],[Entradas]]</f>
        <v>18.027727272727272</v>
      </c>
      <c r="AB472" s="12">
        <f>STOCK[[#This Row],[Stock Actual]]*STOCK[[#This Row],[Costo total]]</f>
        <v>0</v>
      </c>
    </row>
    <row r="473" spans="1:28" s="7" customFormat="1" ht="50" customHeight="1" x14ac:dyDescent="0.15">
      <c r="A473" s="7" t="s">
        <v>443</v>
      </c>
      <c r="B473" s="70"/>
      <c r="C473" s="7" t="s">
        <v>4</v>
      </c>
      <c r="D473" s="7" t="s">
        <v>26</v>
      </c>
      <c r="E473" s="7" t="s">
        <v>416</v>
      </c>
      <c r="F473" s="7" t="s">
        <v>243</v>
      </c>
      <c r="G473" s="7" t="s">
        <v>69</v>
      </c>
      <c r="H473" s="7">
        <f>STOCK[[#This Row],[Precio Final]]</f>
        <v>25</v>
      </c>
      <c r="I473" s="7">
        <f>STOCK[[#This Row],[Precio Venta Ideal (x1.5)]]</f>
        <v>27.041590909090907</v>
      </c>
      <c r="J473" s="8">
        <v>1</v>
      </c>
      <c r="K473" s="8">
        <f>SUMIFS(VENTAS[Cantidad],VENTAS[Código del producto Vendido],STOCK[[#This Row],[Code]])</f>
        <v>1</v>
      </c>
      <c r="L473" s="8">
        <f>STOCK[[#This Row],[Entradas]]-STOCK[[#This Row],[Salidas]]</f>
        <v>0</v>
      </c>
      <c r="M473" s="7">
        <f>STOCK[[#This Row],[Precio Final]]*10%</f>
        <v>2.5</v>
      </c>
      <c r="N473" s="7">
        <v>194</v>
      </c>
      <c r="O473" s="7">
        <v>17.600000000000001</v>
      </c>
      <c r="P473" s="7">
        <v>11.022727272727272</v>
      </c>
      <c r="Q473" s="8">
        <v>265</v>
      </c>
      <c r="R473" s="7">
        <v>17</v>
      </c>
      <c r="S473" s="7">
        <f>STOCK[[#This Row],[Peso (g)]]*STOCK[[#This Row],[Precio Envío Kilogramo (USD)]]/1000</f>
        <v>4.5049999999999999</v>
      </c>
      <c r="T473" s="12">
        <f>STOCK[[#This Row],[Costo Unitario (USD)]]+STOCK[[#This Row],[Costo Envío (USD)]]+STOCK[[#This Row],[Comisión 10%]]</f>
        <v>18.027727272727272</v>
      </c>
      <c r="U473" s="7">
        <f>STOCK[[#This Row],[Costo total]]*1.5</f>
        <v>27.041590909090907</v>
      </c>
      <c r="V473" s="7">
        <v>25</v>
      </c>
      <c r="W473" s="7">
        <f>STOCK[[#This Row],[Precio Final]]-STOCK[[#This Row],[Costo total]]</f>
        <v>6.9722727272727276</v>
      </c>
      <c r="X473" s="7">
        <f>STOCK[[#This Row],[Ganancia Unitaria]]*STOCK[[#This Row],[Salidas]]</f>
        <v>6.9722727272727276</v>
      </c>
      <c r="Y473" s="7" t="s">
        <v>420</v>
      </c>
      <c r="AA473" s="7">
        <f>STOCK[[#This Row],[Costo total]]*STOCK[[#This Row],[Entradas]]</f>
        <v>18.027727272727272</v>
      </c>
      <c r="AB473" s="7">
        <f>STOCK[[#This Row],[Stock Actual]]*STOCK[[#This Row],[Costo total]]</f>
        <v>0</v>
      </c>
    </row>
    <row r="474" spans="1:28" s="12" customFormat="1" ht="50" customHeight="1" x14ac:dyDescent="0.15">
      <c r="A474" s="12" t="s">
        <v>889</v>
      </c>
      <c r="B474" s="70"/>
      <c r="C474" s="12" t="s">
        <v>4</v>
      </c>
      <c r="D474" s="12" t="s">
        <v>1780</v>
      </c>
      <c r="E474" s="12" t="s">
        <v>1635</v>
      </c>
      <c r="F474" s="12" t="s">
        <v>2082</v>
      </c>
      <c r="G474" s="12" t="s">
        <v>69</v>
      </c>
      <c r="H474" s="12">
        <f>STOCK[[#This Row],[Precio Final]]</f>
        <v>20</v>
      </c>
      <c r="I474" s="12">
        <f>STOCK[[#This Row],[Precio Venta Ideal (x1.5)]]</f>
        <v>26.291590909090907</v>
      </c>
      <c r="J474" s="87">
        <v>1</v>
      </c>
      <c r="K474" s="87">
        <f>SUMIFS(VENTAS[Cantidad],VENTAS[Código del producto Vendido],STOCK[[#This Row],[Code]])</f>
        <v>1</v>
      </c>
      <c r="L474" s="87">
        <f>STOCK[[#This Row],[Entradas]]-STOCK[[#This Row],[Salidas]]</f>
        <v>0</v>
      </c>
      <c r="M474" s="12">
        <f>STOCK[[#This Row],[Precio Final]]*10%</f>
        <v>2</v>
      </c>
      <c r="N474" s="12">
        <v>194</v>
      </c>
      <c r="O474" s="12">
        <v>17.600000000000001</v>
      </c>
      <c r="P474" s="12">
        <v>11.022727272727272</v>
      </c>
      <c r="Q474" s="87">
        <v>265</v>
      </c>
      <c r="R474" s="12">
        <v>17</v>
      </c>
      <c r="S474" s="12">
        <f>STOCK[[#This Row],[Peso (g)]]*STOCK[[#This Row],[Precio Envío Kilogramo (USD)]]/1000</f>
        <v>4.5049999999999999</v>
      </c>
      <c r="T474" s="12">
        <f>STOCK[[#This Row],[Costo Unitario (USD)]]+STOCK[[#This Row],[Costo Envío (USD)]]+STOCK[[#This Row],[Comisión 10%]]</f>
        <v>17.527727272727272</v>
      </c>
      <c r="U474" s="12">
        <f>STOCK[[#This Row],[Costo total]]*1.5</f>
        <v>26.291590909090907</v>
      </c>
      <c r="V474" s="12">
        <v>20</v>
      </c>
      <c r="W474" s="12">
        <f>STOCK[[#This Row],[Precio Final]]-STOCK[[#This Row],[Costo total]]</f>
        <v>2.4722727272727276</v>
      </c>
      <c r="X474" s="12">
        <f>STOCK[[#This Row],[Ganancia Unitaria]]*STOCK[[#This Row],[Salidas]]</f>
        <v>2.4722727272727276</v>
      </c>
      <c r="Y474" s="12" t="s">
        <v>420</v>
      </c>
      <c r="AA474" s="12">
        <f>STOCK[[#This Row],[Costo total]]*STOCK[[#This Row],[Entradas]]</f>
        <v>17.527727272727272</v>
      </c>
      <c r="AB474" s="12">
        <f>STOCK[[#This Row],[Stock Actual]]*STOCK[[#This Row],[Costo total]]</f>
        <v>0</v>
      </c>
    </row>
    <row r="475" spans="1:28" s="7" customFormat="1" ht="50" customHeight="1" x14ac:dyDescent="0.15">
      <c r="A475" s="7" t="s">
        <v>890</v>
      </c>
      <c r="B475" s="70"/>
      <c r="C475" s="7" t="s">
        <v>4</v>
      </c>
      <c r="D475" s="7" t="s">
        <v>1898</v>
      </c>
      <c r="E475" s="7" t="s">
        <v>419</v>
      </c>
      <c r="F475" s="7" t="s">
        <v>244</v>
      </c>
      <c r="G475" s="7" t="s">
        <v>69</v>
      </c>
      <c r="H475" s="7">
        <f>STOCK[[#This Row],[Precio Final]]</f>
        <v>12</v>
      </c>
      <c r="I475" s="7">
        <f>STOCK[[#This Row],[Precio Venta Ideal (x1.5)]]</f>
        <v>13.251818181818184</v>
      </c>
      <c r="J475" s="8">
        <v>1</v>
      </c>
      <c r="K475" s="8">
        <f>SUMIFS(VENTAS[Cantidad],VENTAS[Código del producto Vendido],STOCK[[#This Row],[Code]])</f>
        <v>1</v>
      </c>
      <c r="L475" s="8">
        <f>STOCK[[#This Row],[Entradas]]-STOCK[[#This Row],[Salidas]]</f>
        <v>0</v>
      </c>
      <c r="M475" s="7">
        <f>STOCK[[#This Row],[Precio Final]]*10%</f>
        <v>1.2000000000000002</v>
      </c>
      <c r="N475" s="7">
        <v>85</v>
      </c>
      <c r="O475" s="7">
        <v>17.600000000000001</v>
      </c>
      <c r="P475" s="7">
        <v>4.8295454545454541</v>
      </c>
      <c r="Q475" s="8">
        <v>165</v>
      </c>
      <c r="R475" s="7">
        <v>17</v>
      </c>
      <c r="S475" s="7">
        <f>STOCK[[#This Row],[Peso (g)]]*STOCK[[#This Row],[Precio Envío Kilogramo (USD)]]/1000</f>
        <v>2.8050000000000002</v>
      </c>
      <c r="T475" s="12">
        <f>STOCK[[#This Row],[Costo Unitario (USD)]]+STOCK[[#This Row],[Costo Envío (USD)]]+STOCK[[#This Row],[Comisión 10%]]</f>
        <v>8.8345454545454558</v>
      </c>
      <c r="U475" s="7">
        <f>STOCK[[#This Row],[Costo total]]*1.5</f>
        <v>13.251818181818184</v>
      </c>
      <c r="V475" s="7">
        <v>12</v>
      </c>
      <c r="W475" s="7">
        <f>STOCK[[#This Row],[Precio Final]]-STOCK[[#This Row],[Costo total]]</f>
        <v>3.1654545454545442</v>
      </c>
      <c r="X475" s="7">
        <f>STOCK[[#This Row],[Ganancia Unitaria]]*STOCK[[#This Row],[Salidas]]</f>
        <v>3.1654545454545442</v>
      </c>
      <c r="Y475" s="7" t="s">
        <v>420</v>
      </c>
      <c r="AA475" s="7">
        <f>STOCK[[#This Row],[Costo total]]*STOCK[[#This Row],[Entradas]]</f>
        <v>8.8345454545454558</v>
      </c>
      <c r="AB475" s="7">
        <f>STOCK[[#This Row],[Stock Actual]]*STOCK[[#This Row],[Costo total]]</f>
        <v>0</v>
      </c>
    </row>
    <row r="476" spans="1:28" s="12" customFormat="1" ht="50" customHeight="1" x14ac:dyDescent="0.15">
      <c r="A476" s="12" t="s">
        <v>891</v>
      </c>
      <c r="B476" s="70"/>
      <c r="C476" s="12" t="s">
        <v>4</v>
      </c>
      <c r="D476" s="12" t="s">
        <v>1898</v>
      </c>
      <c r="E476" s="12" t="s">
        <v>419</v>
      </c>
      <c r="F476" s="12" t="s">
        <v>243</v>
      </c>
      <c r="G476" s="12" t="s">
        <v>69</v>
      </c>
      <c r="H476" s="12">
        <f>STOCK[[#This Row],[Precio Final]]</f>
        <v>12</v>
      </c>
      <c r="I476" s="12">
        <f>STOCK[[#This Row],[Precio Venta Ideal (x1.5)]]</f>
        <v>12.86931818181818</v>
      </c>
      <c r="J476" s="87">
        <v>1</v>
      </c>
      <c r="K476" s="87">
        <f>SUMIFS(VENTAS[Cantidad],VENTAS[Código del producto Vendido],STOCK[[#This Row],[Code]])</f>
        <v>1</v>
      </c>
      <c r="L476" s="87">
        <f>STOCK[[#This Row],[Entradas]]-STOCK[[#This Row],[Salidas]]</f>
        <v>0</v>
      </c>
      <c r="M476" s="12">
        <f>STOCK[[#This Row],[Precio Final]]*10%</f>
        <v>1.2000000000000002</v>
      </c>
      <c r="N476" s="12">
        <v>85</v>
      </c>
      <c r="O476" s="12">
        <v>17.600000000000001</v>
      </c>
      <c r="P476" s="12">
        <v>4.8295454545454541</v>
      </c>
      <c r="Q476" s="87">
        <v>150</v>
      </c>
      <c r="R476" s="12">
        <v>17</v>
      </c>
      <c r="S476" s="12">
        <f>STOCK[[#This Row],[Peso (g)]]*STOCK[[#This Row],[Precio Envío Kilogramo (USD)]]/1000</f>
        <v>2.5499999999999998</v>
      </c>
      <c r="T476" s="12">
        <f>STOCK[[#This Row],[Costo Unitario (USD)]]+STOCK[[#This Row],[Costo Envío (USD)]]+STOCK[[#This Row],[Comisión 10%]]</f>
        <v>8.5795454545454533</v>
      </c>
      <c r="U476" s="12">
        <f>STOCK[[#This Row],[Costo total]]*1.5</f>
        <v>12.86931818181818</v>
      </c>
      <c r="V476" s="12">
        <v>12</v>
      </c>
      <c r="W476" s="12">
        <f>STOCK[[#This Row],[Precio Final]]-STOCK[[#This Row],[Costo total]]</f>
        <v>3.4204545454545467</v>
      </c>
      <c r="X476" s="12">
        <f>STOCK[[#This Row],[Ganancia Unitaria]]*STOCK[[#This Row],[Salidas]]</f>
        <v>3.4204545454545467</v>
      </c>
      <c r="Y476" s="12" t="s">
        <v>518</v>
      </c>
      <c r="AA476" s="12">
        <f>STOCK[[#This Row],[Costo total]]*STOCK[[#This Row],[Entradas]]</f>
        <v>8.5795454545454533</v>
      </c>
      <c r="AB476" s="12">
        <f>STOCK[[#This Row],[Stock Actual]]*STOCK[[#This Row],[Costo total]]</f>
        <v>0</v>
      </c>
    </row>
    <row r="477" spans="1:28" s="7" customFormat="1" ht="50" customHeight="1" x14ac:dyDescent="0.15">
      <c r="A477" s="7" t="s">
        <v>892</v>
      </c>
      <c r="B477" s="70"/>
      <c r="C477" s="7" t="s">
        <v>4</v>
      </c>
      <c r="D477" s="7" t="s">
        <v>1898</v>
      </c>
      <c r="E477" s="7" t="s">
        <v>1630</v>
      </c>
      <c r="F477" s="7" t="s">
        <v>2118</v>
      </c>
      <c r="G477" s="7" t="s">
        <v>69</v>
      </c>
      <c r="H477" s="7">
        <f>STOCK[[#This Row],[Precio Final]]</f>
        <v>10</v>
      </c>
      <c r="I477" s="7">
        <f>STOCK[[#This Row],[Precio Venta Ideal (x1.5)]]</f>
        <v>12.569318181818181</v>
      </c>
      <c r="J477" s="8">
        <v>2</v>
      </c>
      <c r="K477" s="8">
        <f>SUMIFS(VENTAS[Cantidad],VENTAS[Código del producto Vendido],STOCK[[#This Row],[Code]])</f>
        <v>2</v>
      </c>
      <c r="L477" s="8">
        <f>STOCK[[#This Row],[Entradas]]-STOCK[[#This Row],[Salidas]]</f>
        <v>0</v>
      </c>
      <c r="M477" s="7">
        <f>STOCK[[#This Row],[Precio Final]]*10%</f>
        <v>1</v>
      </c>
      <c r="N477" s="7">
        <v>85</v>
      </c>
      <c r="O477" s="7">
        <v>17.600000000000001</v>
      </c>
      <c r="P477" s="7">
        <v>4.8295454545454541</v>
      </c>
      <c r="Q477" s="8">
        <v>150</v>
      </c>
      <c r="R477" s="7">
        <v>17</v>
      </c>
      <c r="S477" s="7">
        <f>STOCK[[#This Row],[Peso (g)]]*STOCK[[#This Row],[Precio Envío Kilogramo (USD)]]/1000</f>
        <v>2.5499999999999998</v>
      </c>
      <c r="T477" s="12">
        <f>STOCK[[#This Row],[Costo Unitario (USD)]]+STOCK[[#This Row],[Costo Envío (USD)]]+STOCK[[#This Row],[Comisión 10%]]</f>
        <v>8.379545454545454</v>
      </c>
      <c r="U477" s="7">
        <f>STOCK[[#This Row],[Costo total]]*1.5</f>
        <v>12.569318181818181</v>
      </c>
      <c r="V477" s="7">
        <v>10</v>
      </c>
      <c r="W477" s="7">
        <f>STOCK[[#This Row],[Precio Final]]-STOCK[[#This Row],[Costo total]]</f>
        <v>1.620454545454546</v>
      </c>
      <c r="X477" s="7">
        <f>STOCK[[#This Row],[Ganancia Unitaria]]*STOCK[[#This Row],[Salidas]]</f>
        <v>3.2409090909090921</v>
      </c>
      <c r="AA477" s="7">
        <f>STOCK[[#This Row],[Costo total]]*STOCK[[#This Row],[Entradas]]</f>
        <v>16.759090909090908</v>
      </c>
      <c r="AB477" s="7">
        <f>STOCK[[#This Row],[Stock Actual]]*STOCK[[#This Row],[Costo total]]</f>
        <v>0</v>
      </c>
    </row>
    <row r="478" spans="1:28" s="12" customFormat="1" ht="50" customHeight="1" x14ac:dyDescent="0.15">
      <c r="A478" s="12" t="s">
        <v>444</v>
      </c>
      <c r="B478" s="70"/>
      <c r="C478" s="12" t="s">
        <v>4</v>
      </c>
      <c r="D478" s="12" t="s">
        <v>26</v>
      </c>
      <c r="E478" s="12" t="s">
        <v>417</v>
      </c>
      <c r="F478" s="12" t="s">
        <v>402</v>
      </c>
      <c r="G478" s="12" t="s">
        <v>69</v>
      </c>
      <c r="H478" s="12">
        <f>STOCK[[#This Row],[Precio Final]]</f>
        <v>22</v>
      </c>
      <c r="I478" s="12">
        <f>STOCK[[#This Row],[Precio Venta Ideal (x1.5)]]</f>
        <v>24.756818181818183</v>
      </c>
      <c r="J478" s="87">
        <v>1</v>
      </c>
      <c r="K478" s="87">
        <f>SUMIFS(VENTAS[Cantidad],VENTAS[Código del producto Vendido],STOCK[[#This Row],[Code]])</f>
        <v>1</v>
      </c>
      <c r="L478" s="87">
        <f>STOCK[[#This Row],[Entradas]]-STOCK[[#This Row],[Salidas]]</f>
        <v>0</v>
      </c>
      <c r="M478" s="12">
        <f>STOCK[[#This Row],[Precio Final]]*10%</f>
        <v>2.2000000000000002</v>
      </c>
      <c r="N478" s="12">
        <v>162</v>
      </c>
      <c r="O478" s="12">
        <v>17.600000000000001</v>
      </c>
      <c r="P478" s="12">
        <v>9.2045454545454533</v>
      </c>
      <c r="Q478" s="87">
        <v>300</v>
      </c>
      <c r="R478" s="12">
        <v>17</v>
      </c>
      <c r="S478" s="12">
        <f>STOCK[[#This Row],[Peso (g)]]*STOCK[[#This Row],[Precio Envío Kilogramo (USD)]]/1000</f>
        <v>5.0999999999999996</v>
      </c>
      <c r="T478" s="12">
        <f>STOCK[[#This Row],[Costo Unitario (USD)]]+STOCK[[#This Row],[Costo Envío (USD)]]+STOCK[[#This Row],[Comisión 10%]]</f>
        <v>16.504545454545454</v>
      </c>
      <c r="U478" s="12">
        <f>STOCK[[#This Row],[Costo total]]*1.5</f>
        <v>24.756818181818183</v>
      </c>
      <c r="V478" s="12">
        <v>22</v>
      </c>
      <c r="W478" s="12">
        <f>STOCK[[#This Row],[Precio Final]]-STOCK[[#This Row],[Costo total]]</f>
        <v>5.495454545454546</v>
      </c>
      <c r="X478" s="12">
        <f>STOCK[[#This Row],[Ganancia Unitaria]]*STOCK[[#This Row],[Salidas]]</f>
        <v>5.495454545454546</v>
      </c>
      <c r="Y478" s="12" t="s">
        <v>420</v>
      </c>
      <c r="AA478" s="12">
        <f>STOCK[[#This Row],[Costo total]]*STOCK[[#This Row],[Entradas]]</f>
        <v>16.504545454545454</v>
      </c>
      <c r="AB478" s="12">
        <f>STOCK[[#This Row],[Stock Actual]]*STOCK[[#This Row],[Costo total]]</f>
        <v>0</v>
      </c>
    </row>
    <row r="479" spans="1:28" s="7" customFormat="1" ht="50" customHeight="1" x14ac:dyDescent="0.15">
      <c r="A479" s="7" t="s">
        <v>893</v>
      </c>
      <c r="B479" s="70"/>
      <c r="C479" s="7" t="s">
        <v>4</v>
      </c>
      <c r="D479" s="7" t="s">
        <v>1898</v>
      </c>
      <c r="E479" s="7" t="s">
        <v>2048</v>
      </c>
      <c r="F479" s="7" t="s">
        <v>243</v>
      </c>
      <c r="G479" s="7" t="s">
        <v>69</v>
      </c>
      <c r="H479" s="7">
        <f>STOCK[[#This Row],[Precio Final]]</f>
        <v>14</v>
      </c>
      <c r="I479" s="7">
        <f>STOCK[[#This Row],[Precio Venta Ideal (x1.5)]]</f>
        <v>16.02</v>
      </c>
      <c r="J479" s="8">
        <v>2</v>
      </c>
      <c r="K479" s="8">
        <f>SUMIFS(VENTAS[Cantidad],VENTAS[Código del producto Vendido],STOCK[[#This Row],[Code]])</f>
        <v>1</v>
      </c>
      <c r="L479" s="8">
        <f>STOCK[[#This Row],[Entradas]]-STOCK[[#This Row],[Salidas]]</f>
        <v>1</v>
      </c>
      <c r="M479" s="7">
        <f>STOCK[[#This Row],[Precio Final]]*10%</f>
        <v>1.4000000000000001</v>
      </c>
      <c r="N479" s="7">
        <v>99</v>
      </c>
      <c r="O479" s="7">
        <v>17.600000000000001</v>
      </c>
      <c r="P479" s="7">
        <v>5.6249999999999991</v>
      </c>
      <c r="Q479" s="8">
        <v>215</v>
      </c>
      <c r="R479" s="7">
        <v>17</v>
      </c>
      <c r="S479" s="7">
        <f>STOCK[[#This Row],[Peso (g)]]*STOCK[[#This Row],[Precio Envío Kilogramo (USD)]]/1000</f>
        <v>3.6549999999999998</v>
      </c>
      <c r="T479" s="12">
        <f>STOCK[[#This Row],[Costo Unitario (USD)]]+STOCK[[#This Row],[Costo Envío (USD)]]+STOCK[[#This Row],[Comisión 10%]]</f>
        <v>10.68</v>
      </c>
      <c r="U479" s="7">
        <f>STOCK[[#This Row],[Costo total]]*1.5</f>
        <v>16.02</v>
      </c>
      <c r="V479" s="7">
        <v>14</v>
      </c>
      <c r="W479" s="7">
        <f>STOCK[[#This Row],[Precio Final]]-STOCK[[#This Row],[Costo total]]</f>
        <v>3.3200000000000003</v>
      </c>
      <c r="X479" s="7">
        <f>STOCK[[#This Row],[Ganancia Unitaria]]*STOCK[[#This Row],[Salidas]]</f>
        <v>3.3200000000000003</v>
      </c>
      <c r="Y479" s="7" t="s">
        <v>420</v>
      </c>
      <c r="AA479" s="7">
        <f>STOCK[[#This Row],[Costo total]]*STOCK[[#This Row],[Entradas]]</f>
        <v>21.36</v>
      </c>
      <c r="AB479" s="7">
        <f>STOCK[[#This Row],[Stock Actual]]*STOCK[[#This Row],[Costo total]]</f>
        <v>10.68</v>
      </c>
    </row>
    <row r="480" spans="1:28" s="12" customFormat="1" ht="50" customHeight="1" x14ac:dyDescent="0.15">
      <c r="A480" s="12" t="s">
        <v>894</v>
      </c>
      <c r="B480" s="70"/>
      <c r="C480" s="12" t="s">
        <v>4</v>
      </c>
      <c r="D480" s="12" t="s">
        <v>1898</v>
      </c>
      <c r="E480" s="12" t="s">
        <v>2048</v>
      </c>
      <c r="F480" s="12" t="s">
        <v>241</v>
      </c>
      <c r="G480" s="12" t="s">
        <v>69</v>
      </c>
      <c r="H480" s="12">
        <f>STOCK[[#This Row],[Precio Final]]</f>
        <v>14</v>
      </c>
      <c r="I480" s="12">
        <f>STOCK[[#This Row],[Precio Venta Ideal (x1.5)]]</f>
        <v>16.02</v>
      </c>
      <c r="J480" s="87">
        <v>2</v>
      </c>
      <c r="K480" s="87">
        <f>SUMIFS(VENTAS[Cantidad],VENTAS[Código del producto Vendido],STOCK[[#This Row],[Code]])</f>
        <v>1</v>
      </c>
      <c r="L480" s="87">
        <f>STOCK[[#This Row],[Entradas]]-STOCK[[#This Row],[Salidas]]</f>
        <v>1</v>
      </c>
      <c r="M480" s="12">
        <f>STOCK[[#This Row],[Precio Final]]*10%</f>
        <v>1.4000000000000001</v>
      </c>
      <c r="N480" s="12">
        <v>99</v>
      </c>
      <c r="O480" s="12">
        <v>17.600000000000001</v>
      </c>
      <c r="P480" s="12">
        <v>5.6249999999999991</v>
      </c>
      <c r="Q480" s="87">
        <v>215</v>
      </c>
      <c r="R480" s="12">
        <v>17</v>
      </c>
      <c r="S480" s="12">
        <f>STOCK[[#This Row],[Peso (g)]]*STOCK[[#This Row],[Precio Envío Kilogramo (USD)]]/1000</f>
        <v>3.6549999999999998</v>
      </c>
      <c r="T480" s="12">
        <f>STOCK[[#This Row],[Costo Unitario (USD)]]+STOCK[[#This Row],[Costo Envío (USD)]]+STOCK[[#This Row],[Comisión 10%]]</f>
        <v>10.68</v>
      </c>
      <c r="U480" s="12">
        <f>STOCK[[#This Row],[Costo total]]*1.5</f>
        <v>16.02</v>
      </c>
      <c r="V480" s="12">
        <v>14</v>
      </c>
      <c r="W480" s="12">
        <f>STOCK[[#This Row],[Precio Final]]-STOCK[[#This Row],[Costo total]]</f>
        <v>3.3200000000000003</v>
      </c>
      <c r="X480" s="12">
        <f>STOCK[[#This Row],[Ganancia Unitaria]]*STOCK[[#This Row],[Salidas]]</f>
        <v>3.3200000000000003</v>
      </c>
      <c r="Y480" s="12" t="s">
        <v>420</v>
      </c>
      <c r="AA480" s="12">
        <f>STOCK[[#This Row],[Costo total]]*STOCK[[#This Row],[Entradas]]</f>
        <v>21.36</v>
      </c>
      <c r="AB480" s="12">
        <f>STOCK[[#This Row],[Stock Actual]]*STOCK[[#This Row],[Costo total]]</f>
        <v>10.68</v>
      </c>
    </row>
    <row r="481" spans="1:28" s="7" customFormat="1" ht="50" customHeight="1" x14ac:dyDescent="0.15">
      <c r="A481" s="7" t="s">
        <v>895</v>
      </c>
      <c r="B481" s="70"/>
      <c r="C481" s="7" t="s">
        <v>4</v>
      </c>
      <c r="D481" s="7" t="s">
        <v>1898</v>
      </c>
      <c r="E481" s="7" t="s">
        <v>1636</v>
      </c>
      <c r="F481" s="7" t="s">
        <v>244</v>
      </c>
      <c r="G481" s="7" t="s">
        <v>69</v>
      </c>
      <c r="H481" s="7">
        <f>STOCK[[#This Row],[Precio Final]]</f>
        <v>14</v>
      </c>
      <c r="I481" s="7">
        <f>STOCK[[#This Row],[Precio Venta Ideal (x1.5)]]</f>
        <v>16.02</v>
      </c>
      <c r="J481" s="8">
        <v>1</v>
      </c>
      <c r="K481" s="8">
        <f>SUMIFS(VENTAS[Cantidad],VENTAS[Código del producto Vendido],STOCK[[#This Row],[Code]])</f>
        <v>1</v>
      </c>
      <c r="L481" s="8">
        <f>STOCK[[#This Row],[Entradas]]-STOCK[[#This Row],[Salidas]]</f>
        <v>0</v>
      </c>
      <c r="M481" s="7">
        <f>STOCK[[#This Row],[Precio Final]]*10%</f>
        <v>1.4000000000000001</v>
      </c>
      <c r="N481" s="7">
        <v>99</v>
      </c>
      <c r="O481" s="7">
        <v>17.600000000000001</v>
      </c>
      <c r="P481" s="7">
        <v>5.6249999999999991</v>
      </c>
      <c r="Q481" s="8">
        <v>215</v>
      </c>
      <c r="R481" s="7">
        <v>17</v>
      </c>
      <c r="S481" s="7">
        <f>STOCK[[#This Row],[Peso (g)]]*STOCK[[#This Row],[Precio Envío Kilogramo (USD)]]/1000</f>
        <v>3.6549999999999998</v>
      </c>
      <c r="T481" s="12">
        <f>STOCK[[#This Row],[Costo Unitario (USD)]]+STOCK[[#This Row],[Costo Envío (USD)]]+STOCK[[#This Row],[Comisión 10%]]</f>
        <v>10.68</v>
      </c>
      <c r="U481" s="7">
        <f>STOCK[[#This Row],[Costo total]]*1.5</f>
        <v>16.02</v>
      </c>
      <c r="V481" s="7">
        <v>14</v>
      </c>
      <c r="W481" s="7">
        <f>STOCK[[#This Row],[Precio Final]]-STOCK[[#This Row],[Costo total]]</f>
        <v>3.3200000000000003</v>
      </c>
      <c r="X481" s="7">
        <f>STOCK[[#This Row],[Ganancia Unitaria]]*STOCK[[#This Row],[Salidas]]</f>
        <v>3.3200000000000003</v>
      </c>
      <c r="Y481" s="7" t="s">
        <v>420</v>
      </c>
      <c r="AA481" s="7">
        <f>STOCK[[#This Row],[Costo total]]*STOCK[[#This Row],[Entradas]]</f>
        <v>10.68</v>
      </c>
      <c r="AB481" s="7">
        <f>STOCK[[#This Row],[Stock Actual]]*STOCK[[#This Row],[Costo total]]</f>
        <v>0</v>
      </c>
    </row>
    <row r="482" spans="1:28" s="12" customFormat="1" ht="50" customHeight="1" x14ac:dyDescent="0.15">
      <c r="A482" s="12" t="s">
        <v>896</v>
      </c>
      <c r="B482" s="70"/>
      <c r="C482" s="12" t="s">
        <v>4</v>
      </c>
      <c r="D482" s="12" t="s">
        <v>2612</v>
      </c>
      <c r="E482" s="12" t="s">
        <v>2088</v>
      </c>
      <c r="F482" s="12" t="s">
        <v>241</v>
      </c>
      <c r="G482" s="12" t="s">
        <v>69</v>
      </c>
      <c r="H482" s="12">
        <f>STOCK[[#This Row],[Precio Final]]</f>
        <v>25</v>
      </c>
      <c r="I482" s="12">
        <f>STOCK[[#This Row],[Precio Venta Ideal (x1.5)]]</f>
        <v>26.740909090909092</v>
      </c>
      <c r="J482" s="87">
        <v>2</v>
      </c>
      <c r="K482" s="87">
        <f>SUMIFS(VENTAS[Cantidad],VENTAS[Código del producto Vendido],STOCK[[#This Row],[Code]])</f>
        <v>1</v>
      </c>
      <c r="L482" s="87">
        <f>STOCK[[#This Row],[Entradas]]-STOCK[[#This Row],[Salidas]]</f>
        <v>1</v>
      </c>
      <c r="M482" s="12">
        <f>STOCK[[#This Row],[Precio Final]]*10%</f>
        <v>2.5</v>
      </c>
      <c r="N482" s="12">
        <v>180</v>
      </c>
      <c r="O482" s="12">
        <v>17.600000000000001</v>
      </c>
      <c r="P482" s="12">
        <v>10.227272727272727</v>
      </c>
      <c r="Q482" s="87">
        <v>300</v>
      </c>
      <c r="R482" s="12">
        <v>17</v>
      </c>
      <c r="S482" s="12">
        <f>STOCK[[#This Row],[Peso (g)]]*STOCK[[#This Row],[Precio Envío Kilogramo (USD)]]/1000</f>
        <v>5.0999999999999996</v>
      </c>
      <c r="T482" s="12">
        <f>STOCK[[#This Row],[Costo Unitario (USD)]]+STOCK[[#This Row],[Costo Envío (USD)]]+STOCK[[#This Row],[Comisión 10%]]</f>
        <v>17.827272727272728</v>
      </c>
      <c r="U482" s="12">
        <f>STOCK[[#This Row],[Costo total]]*1.5</f>
        <v>26.740909090909092</v>
      </c>
      <c r="V482" s="12">
        <v>25</v>
      </c>
      <c r="W482" s="12">
        <f>STOCK[[#This Row],[Precio Final]]-STOCK[[#This Row],[Costo total]]</f>
        <v>7.172727272727272</v>
      </c>
      <c r="X482" s="12">
        <f>STOCK[[#This Row],[Ganancia Unitaria]]*STOCK[[#This Row],[Salidas]]</f>
        <v>7.172727272727272</v>
      </c>
      <c r="Y482" s="12" t="s">
        <v>420</v>
      </c>
      <c r="AA482" s="12">
        <f>STOCK[[#This Row],[Costo total]]*STOCK[[#This Row],[Entradas]]</f>
        <v>35.654545454545456</v>
      </c>
      <c r="AB482" s="12">
        <f>STOCK[[#This Row],[Stock Actual]]*STOCK[[#This Row],[Costo total]]</f>
        <v>17.827272727272728</v>
      </c>
    </row>
    <row r="483" spans="1:28" s="7" customFormat="1" ht="50" customHeight="1" x14ac:dyDescent="0.15">
      <c r="A483" s="7" t="s">
        <v>897</v>
      </c>
      <c r="B483" s="70"/>
      <c r="C483" s="7" t="s">
        <v>4</v>
      </c>
      <c r="D483" s="7" t="s">
        <v>26</v>
      </c>
      <c r="E483" s="7" t="s">
        <v>2088</v>
      </c>
      <c r="F483" s="7" t="s">
        <v>2089</v>
      </c>
      <c r="G483" s="7" t="s">
        <v>69</v>
      </c>
      <c r="H483" s="7">
        <f>STOCK[[#This Row],[Precio Final]]</f>
        <v>25</v>
      </c>
      <c r="I483" s="7">
        <f>STOCK[[#This Row],[Precio Venta Ideal (x1.5)]]</f>
        <v>26.740909090909092</v>
      </c>
      <c r="J483" s="8">
        <v>2</v>
      </c>
      <c r="K483" s="8">
        <f>SUMIFS(VENTAS[Cantidad],VENTAS[Código del producto Vendido],STOCK[[#This Row],[Code]])</f>
        <v>2</v>
      </c>
      <c r="L483" s="8">
        <f>STOCK[[#This Row],[Entradas]]-STOCK[[#This Row],[Salidas]]</f>
        <v>0</v>
      </c>
      <c r="M483" s="7">
        <f>STOCK[[#This Row],[Precio Final]]*10%</f>
        <v>2.5</v>
      </c>
      <c r="N483" s="7">
        <v>180</v>
      </c>
      <c r="O483" s="7">
        <v>17.600000000000001</v>
      </c>
      <c r="P483" s="7">
        <v>10.227272727272727</v>
      </c>
      <c r="Q483" s="8">
        <v>300</v>
      </c>
      <c r="R483" s="7">
        <v>17</v>
      </c>
      <c r="S483" s="7">
        <f>STOCK[[#This Row],[Peso (g)]]*STOCK[[#This Row],[Precio Envío Kilogramo (USD)]]/1000</f>
        <v>5.0999999999999996</v>
      </c>
      <c r="T483" s="12">
        <f>STOCK[[#This Row],[Costo Unitario (USD)]]+STOCK[[#This Row],[Costo Envío (USD)]]+STOCK[[#This Row],[Comisión 10%]]</f>
        <v>17.827272727272728</v>
      </c>
      <c r="U483" s="7">
        <f>STOCK[[#This Row],[Costo total]]*1.5</f>
        <v>26.740909090909092</v>
      </c>
      <c r="V483" s="7">
        <v>25</v>
      </c>
      <c r="W483" s="7">
        <f>STOCK[[#This Row],[Precio Final]]-STOCK[[#This Row],[Costo total]]</f>
        <v>7.172727272727272</v>
      </c>
      <c r="X483" s="7">
        <f>STOCK[[#This Row],[Ganancia Unitaria]]*STOCK[[#This Row],[Salidas]]</f>
        <v>14.345454545454544</v>
      </c>
      <c r="Y483" s="7" t="s">
        <v>420</v>
      </c>
      <c r="AA483" s="7">
        <f>STOCK[[#This Row],[Costo total]]*STOCK[[#This Row],[Entradas]]</f>
        <v>35.654545454545456</v>
      </c>
      <c r="AB483" s="7">
        <f>STOCK[[#This Row],[Stock Actual]]*STOCK[[#This Row],[Costo total]]</f>
        <v>0</v>
      </c>
    </row>
    <row r="484" spans="1:28" s="12" customFormat="1" ht="50" customHeight="1" x14ac:dyDescent="0.15">
      <c r="A484" s="12" t="s">
        <v>898</v>
      </c>
      <c r="B484" s="70"/>
      <c r="C484" s="12" t="s">
        <v>4</v>
      </c>
      <c r="D484" s="12" t="s">
        <v>211</v>
      </c>
      <c r="E484" s="12" t="s">
        <v>400</v>
      </c>
      <c r="F484" s="12" t="s">
        <v>243</v>
      </c>
      <c r="G484" s="12" t="s">
        <v>69</v>
      </c>
      <c r="H484" s="12">
        <f>STOCK[[#This Row],[Precio Final]]</f>
        <v>25</v>
      </c>
      <c r="I484" s="12">
        <f>STOCK[[#This Row],[Precio Venta Ideal (x1.5)]]</f>
        <v>25.718181818181819</v>
      </c>
      <c r="J484" s="87">
        <v>2</v>
      </c>
      <c r="K484" s="87">
        <f>SUMIFS(VENTAS[Cantidad],VENTAS[Código del producto Vendido],STOCK[[#This Row],[Code]])</f>
        <v>2</v>
      </c>
      <c r="L484" s="87">
        <f>STOCK[[#This Row],[Entradas]]-STOCK[[#This Row],[Salidas]]</f>
        <v>0</v>
      </c>
      <c r="M484" s="12">
        <f>STOCK[[#This Row],[Precio Final]]*10%</f>
        <v>2.5</v>
      </c>
      <c r="N484" s="12">
        <v>168</v>
      </c>
      <c r="O484" s="12">
        <v>17.600000000000001</v>
      </c>
      <c r="P484" s="12">
        <v>9.545454545454545</v>
      </c>
      <c r="Q484" s="87">
        <v>300</v>
      </c>
      <c r="R484" s="12">
        <v>17</v>
      </c>
      <c r="S484" s="12">
        <f>STOCK[[#This Row],[Peso (g)]]*STOCK[[#This Row],[Precio Envío Kilogramo (USD)]]/1000</f>
        <v>5.0999999999999996</v>
      </c>
      <c r="T484" s="12">
        <f>STOCK[[#This Row],[Costo Unitario (USD)]]+STOCK[[#This Row],[Costo Envío (USD)]]+STOCK[[#This Row],[Comisión 10%]]</f>
        <v>17.145454545454545</v>
      </c>
      <c r="U484" s="12">
        <f>STOCK[[#This Row],[Costo total]]*1.5</f>
        <v>25.718181818181819</v>
      </c>
      <c r="V484" s="12">
        <v>25</v>
      </c>
      <c r="W484" s="12">
        <f>STOCK[[#This Row],[Precio Final]]-STOCK[[#This Row],[Costo total]]</f>
        <v>7.8545454545454554</v>
      </c>
      <c r="X484" s="12">
        <f>STOCK[[#This Row],[Ganancia Unitaria]]*STOCK[[#This Row],[Salidas]]</f>
        <v>15.709090909090911</v>
      </c>
      <c r="Y484" s="12" t="s">
        <v>420</v>
      </c>
      <c r="AA484" s="12">
        <f>STOCK[[#This Row],[Costo total]]*STOCK[[#This Row],[Entradas]]</f>
        <v>34.290909090909089</v>
      </c>
      <c r="AB484" s="12">
        <f>STOCK[[#This Row],[Stock Actual]]*STOCK[[#This Row],[Costo total]]</f>
        <v>0</v>
      </c>
    </row>
    <row r="485" spans="1:28" s="7" customFormat="1" ht="50" customHeight="1" x14ac:dyDescent="0.15">
      <c r="A485" s="7" t="s">
        <v>899</v>
      </c>
      <c r="B485" s="70"/>
      <c r="C485" s="7" t="s">
        <v>4</v>
      </c>
      <c r="D485" s="7" t="s">
        <v>2617</v>
      </c>
      <c r="E485" s="7" t="s">
        <v>423</v>
      </c>
      <c r="F485" s="7" t="s">
        <v>2111</v>
      </c>
      <c r="G485" s="7" t="s">
        <v>69</v>
      </c>
      <c r="H485" s="7">
        <f>STOCK[[#This Row],[Precio Final]]</f>
        <v>35</v>
      </c>
      <c r="I485" s="7">
        <f>STOCK[[#This Row],[Precio Venta Ideal (x1.5)]]</f>
        <v>42.344318181818181</v>
      </c>
      <c r="J485" s="8">
        <v>1</v>
      </c>
      <c r="K485" s="8">
        <f>SUMIFS(VENTAS[Cantidad],VENTAS[Código del producto Vendido],STOCK[[#This Row],[Code]])</f>
        <v>1</v>
      </c>
      <c r="L485" s="8">
        <f>STOCK[[#This Row],[Entradas]]-STOCK[[#This Row],[Salidas]]</f>
        <v>0</v>
      </c>
      <c r="M485" s="7">
        <f>STOCK[[#This Row],[Precio Final]]*10%</f>
        <v>3.5</v>
      </c>
      <c r="N485" s="7">
        <v>272</v>
      </c>
      <c r="O485" s="7">
        <v>17.600000000000001</v>
      </c>
      <c r="P485" s="7">
        <v>15.454545454545453</v>
      </c>
      <c r="Q485" s="8">
        <v>530</v>
      </c>
      <c r="R485" s="7">
        <v>17.5</v>
      </c>
      <c r="S485" s="7">
        <f>STOCK[[#This Row],[Peso (g)]]*STOCK[[#This Row],[Precio Envío Kilogramo (USD)]]/1000</f>
        <v>9.2750000000000004</v>
      </c>
      <c r="T485" s="12">
        <f>STOCK[[#This Row],[Costo Unitario (USD)]]+STOCK[[#This Row],[Costo Envío (USD)]]+STOCK[[#This Row],[Comisión 10%]]</f>
        <v>28.229545454545452</v>
      </c>
      <c r="U485" s="7">
        <f>STOCK[[#This Row],[Costo total]]*1.5</f>
        <v>42.344318181818181</v>
      </c>
      <c r="V485" s="7">
        <v>35</v>
      </c>
      <c r="W485" s="7">
        <f>STOCK[[#This Row],[Precio Final]]-STOCK[[#This Row],[Costo total]]</f>
        <v>6.7704545454545482</v>
      </c>
      <c r="X485" s="7">
        <f>STOCK[[#This Row],[Ganancia Unitaria]]*STOCK[[#This Row],[Salidas]]</f>
        <v>6.7704545454545482</v>
      </c>
      <c r="Y485" s="7" t="s">
        <v>518</v>
      </c>
      <c r="AA485" s="7">
        <f>STOCK[[#This Row],[Costo total]]*STOCK[[#This Row],[Entradas]]</f>
        <v>28.229545454545452</v>
      </c>
      <c r="AB485" s="7">
        <f>STOCK[[#This Row],[Stock Actual]]*STOCK[[#This Row],[Costo total]]</f>
        <v>0</v>
      </c>
    </row>
    <row r="486" spans="1:28" s="12" customFormat="1" ht="50" customHeight="1" x14ac:dyDescent="0.15">
      <c r="A486" s="12" t="s">
        <v>900</v>
      </c>
      <c r="B486" s="70"/>
      <c r="C486" s="12" t="s">
        <v>4</v>
      </c>
      <c r="D486" s="12" t="s">
        <v>1780</v>
      </c>
      <c r="E486" s="12" t="s">
        <v>423</v>
      </c>
      <c r="F486" s="12" t="s">
        <v>244</v>
      </c>
      <c r="G486" s="12" t="s">
        <v>69</v>
      </c>
      <c r="H486" s="12">
        <f>STOCK[[#This Row],[Precio Final]]</f>
        <v>35</v>
      </c>
      <c r="I486" s="12">
        <f>STOCK[[#This Row],[Precio Venta Ideal (x1.5)]]</f>
        <v>41.55681818181818</v>
      </c>
      <c r="J486" s="87">
        <v>1</v>
      </c>
      <c r="K486" s="87">
        <f>SUMIFS(VENTAS[Cantidad],VENTAS[Código del producto Vendido],STOCK[[#This Row],[Code]])</f>
        <v>1</v>
      </c>
      <c r="L486" s="87">
        <f>STOCK[[#This Row],[Entradas]]-STOCK[[#This Row],[Salidas]]</f>
        <v>0</v>
      </c>
      <c r="M486" s="12">
        <f>STOCK[[#This Row],[Precio Final]]*10%</f>
        <v>3.5</v>
      </c>
      <c r="N486" s="12">
        <v>272</v>
      </c>
      <c r="O486" s="12">
        <v>17.600000000000001</v>
      </c>
      <c r="P486" s="12">
        <v>15.454545454545453</v>
      </c>
      <c r="Q486" s="87">
        <v>500</v>
      </c>
      <c r="R486" s="12">
        <v>17.5</v>
      </c>
      <c r="S486" s="12">
        <f>STOCK[[#This Row],[Peso (g)]]*STOCK[[#This Row],[Precio Envío Kilogramo (USD)]]/1000</f>
        <v>8.75</v>
      </c>
      <c r="T486" s="12">
        <f>STOCK[[#This Row],[Costo Unitario (USD)]]+STOCK[[#This Row],[Costo Envío (USD)]]+STOCK[[#This Row],[Comisión 10%]]</f>
        <v>27.704545454545453</v>
      </c>
      <c r="U486" s="12">
        <f>STOCK[[#This Row],[Costo total]]*1.5</f>
        <v>41.55681818181818</v>
      </c>
      <c r="V486" s="12">
        <v>35</v>
      </c>
      <c r="W486" s="12">
        <f>STOCK[[#This Row],[Precio Final]]-STOCK[[#This Row],[Costo total]]</f>
        <v>7.2954545454545467</v>
      </c>
      <c r="X486" s="12">
        <f>STOCK[[#This Row],[Ganancia Unitaria]]*STOCK[[#This Row],[Salidas]]</f>
        <v>7.2954545454545467</v>
      </c>
      <c r="Y486" s="12" t="s">
        <v>518</v>
      </c>
      <c r="AA486" s="12">
        <f>STOCK[[#This Row],[Costo total]]*STOCK[[#This Row],[Entradas]]</f>
        <v>27.704545454545453</v>
      </c>
      <c r="AB486" s="12">
        <f>STOCK[[#This Row],[Stock Actual]]*STOCK[[#This Row],[Costo total]]</f>
        <v>0</v>
      </c>
    </row>
    <row r="487" spans="1:28" s="7" customFormat="1" ht="50" customHeight="1" x14ac:dyDescent="0.15">
      <c r="A487" s="7" t="s">
        <v>901</v>
      </c>
      <c r="B487" s="70"/>
      <c r="C487" s="7" t="s">
        <v>4</v>
      </c>
      <c r="D487" s="7" t="s">
        <v>2612</v>
      </c>
      <c r="E487" s="7" t="s">
        <v>423</v>
      </c>
      <c r="F487" s="7" t="s">
        <v>2091</v>
      </c>
      <c r="G487" s="7" t="s">
        <v>69</v>
      </c>
      <c r="H487" s="7">
        <f>STOCK[[#This Row],[Precio Final]]</f>
        <v>35</v>
      </c>
      <c r="I487" s="7">
        <f>STOCK[[#This Row],[Precio Venta Ideal (x1.5)]]</f>
        <v>38.538068181818183</v>
      </c>
      <c r="J487" s="8">
        <v>2</v>
      </c>
      <c r="K487" s="8">
        <f>SUMIFS(VENTAS[Cantidad],VENTAS[Código del producto Vendido],STOCK[[#This Row],[Code]])</f>
        <v>2</v>
      </c>
      <c r="L487" s="8">
        <f>STOCK[[#This Row],[Entradas]]-STOCK[[#This Row],[Salidas]]</f>
        <v>0</v>
      </c>
      <c r="M487" s="7">
        <f>STOCK[[#This Row],[Precio Final]]*10%</f>
        <v>3.5</v>
      </c>
      <c r="N487" s="7">
        <v>272</v>
      </c>
      <c r="O487" s="7">
        <v>17.600000000000001</v>
      </c>
      <c r="P487" s="7">
        <v>15.454545454545453</v>
      </c>
      <c r="Q487" s="8">
        <v>385</v>
      </c>
      <c r="R487" s="7">
        <v>17.5</v>
      </c>
      <c r="S487" s="7">
        <f>STOCK[[#This Row],[Peso (g)]]*STOCK[[#This Row],[Precio Envío Kilogramo (USD)]]/1000</f>
        <v>6.7374999999999998</v>
      </c>
      <c r="T487" s="12">
        <f>STOCK[[#This Row],[Costo Unitario (USD)]]+STOCK[[#This Row],[Costo Envío (USD)]]+STOCK[[#This Row],[Comisión 10%]]</f>
        <v>25.692045454545454</v>
      </c>
      <c r="U487" s="7">
        <f>STOCK[[#This Row],[Costo total]]*1.5</f>
        <v>38.538068181818183</v>
      </c>
      <c r="V487" s="7">
        <v>35</v>
      </c>
      <c r="W487" s="7">
        <f>STOCK[[#This Row],[Precio Final]]-STOCK[[#This Row],[Costo total]]</f>
        <v>9.307954545454546</v>
      </c>
      <c r="X487" s="7">
        <f>STOCK[[#This Row],[Ganancia Unitaria]]*STOCK[[#This Row],[Salidas]]</f>
        <v>18.615909090909092</v>
      </c>
      <c r="Y487" s="7" t="s">
        <v>420</v>
      </c>
      <c r="AA487" s="7">
        <f>STOCK[[#This Row],[Costo total]]*STOCK[[#This Row],[Entradas]]</f>
        <v>51.384090909090908</v>
      </c>
      <c r="AB487" s="7">
        <f>STOCK[[#This Row],[Stock Actual]]*STOCK[[#This Row],[Costo total]]</f>
        <v>0</v>
      </c>
    </row>
    <row r="488" spans="1:28" s="12" customFormat="1" ht="50" customHeight="1" x14ac:dyDescent="0.15">
      <c r="A488" s="12" t="s">
        <v>902</v>
      </c>
      <c r="B488" s="70"/>
      <c r="C488" s="12" t="s">
        <v>4</v>
      </c>
      <c r="D488" s="12" t="s">
        <v>134</v>
      </c>
      <c r="E488" s="12" t="s">
        <v>401</v>
      </c>
      <c r="F488" s="12" t="s">
        <v>243</v>
      </c>
      <c r="G488" s="12" t="s">
        <v>69</v>
      </c>
      <c r="H488" s="12">
        <f>STOCK[[#This Row],[Precio Final]]</f>
        <v>12</v>
      </c>
      <c r="I488" s="12">
        <f>STOCK[[#This Row],[Precio Venta Ideal (x1.5)]]</f>
        <v>13.348295454545454</v>
      </c>
      <c r="J488" s="87">
        <v>2</v>
      </c>
      <c r="K488" s="87">
        <f>SUMIFS(VENTAS[Cantidad],VENTAS[Código del producto Vendido],STOCK[[#This Row],[Code]])</f>
        <v>2</v>
      </c>
      <c r="L488" s="87">
        <f>STOCK[[#This Row],[Entradas]]-STOCK[[#This Row],[Salidas]]</f>
        <v>0</v>
      </c>
      <c r="M488" s="12">
        <f>STOCK[[#This Row],[Precio Final]]*10%</f>
        <v>1.2000000000000002</v>
      </c>
      <c r="N488" s="12">
        <v>97</v>
      </c>
      <c r="O488" s="12">
        <v>17.600000000000001</v>
      </c>
      <c r="P488" s="12">
        <v>5.5113636363636358</v>
      </c>
      <c r="Q488" s="87">
        <v>125</v>
      </c>
      <c r="R488" s="12">
        <v>17.5</v>
      </c>
      <c r="S488" s="12">
        <f>STOCK[[#This Row],[Peso (g)]]*STOCK[[#This Row],[Precio Envío Kilogramo (USD)]]/1000</f>
        <v>2.1875</v>
      </c>
      <c r="T488" s="12">
        <f>STOCK[[#This Row],[Costo Unitario (USD)]]+STOCK[[#This Row],[Costo Envío (USD)]]+STOCK[[#This Row],[Comisión 10%]]</f>
        <v>8.898863636363636</v>
      </c>
      <c r="U488" s="12">
        <f>STOCK[[#This Row],[Costo total]]*1.5</f>
        <v>13.348295454545454</v>
      </c>
      <c r="V488" s="12">
        <v>12</v>
      </c>
      <c r="W488" s="12">
        <f>STOCK[[#This Row],[Precio Final]]-STOCK[[#This Row],[Costo total]]</f>
        <v>3.101136363636364</v>
      </c>
      <c r="X488" s="12">
        <f>STOCK[[#This Row],[Ganancia Unitaria]]*STOCK[[#This Row],[Salidas]]</f>
        <v>6.202272727272728</v>
      </c>
      <c r="Y488" s="12" t="s">
        <v>518</v>
      </c>
      <c r="AA488" s="12">
        <f>STOCK[[#This Row],[Costo total]]*STOCK[[#This Row],[Entradas]]</f>
        <v>17.797727272727272</v>
      </c>
      <c r="AB488" s="12">
        <f>STOCK[[#This Row],[Stock Actual]]*STOCK[[#This Row],[Costo total]]</f>
        <v>0</v>
      </c>
    </row>
    <row r="489" spans="1:28" s="7" customFormat="1" ht="50" customHeight="1" x14ac:dyDescent="0.15">
      <c r="A489" s="7" t="s">
        <v>445</v>
      </c>
      <c r="B489" s="70"/>
      <c r="C489" s="7" t="s">
        <v>4</v>
      </c>
      <c r="D489" s="7" t="s">
        <v>1898</v>
      </c>
      <c r="E489" s="7" t="s">
        <v>424</v>
      </c>
      <c r="F489" s="7" t="s">
        <v>238</v>
      </c>
      <c r="G489" s="7" t="s">
        <v>69</v>
      </c>
      <c r="H489" s="7">
        <f>STOCK[[#This Row],[Precio Final]]</f>
        <v>12</v>
      </c>
      <c r="I489" s="7">
        <f>STOCK[[#This Row],[Precio Venta Ideal (x1.5)]]</f>
        <v>12.535227272727271</v>
      </c>
      <c r="J489" s="8">
        <v>1</v>
      </c>
      <c r="K489" s="8">
        <f>SUMIFS(VENTAS[Cantidad],VENTAS[Código del producto Vendido],STOCK[[#This Row],[Code]])</f>
        <v>1</v>
      </c>
      <c r="L489" s="8">
        <f>STOCK[[#This Row],[Entradas]]-STOCK[[#This Row],[Salidas]]</f>
        <v>0</v>
      </c>
      <c r="M489" s="7">
        <f>STOCK[[#This Row],[Precio Final]]*10%</f>
        <v>1.2000000000000002</v>
      </c>
      <c r="N489" s="7">
        <v>89</v>
      </c>
      <c r="O489" s="7">
        <v>17.600000000000001</v>
      </c>
      <c r="P489" s="7">
        <v>5.0568181818181817</v>
      </c>
      <c r="Q489" s="8">
        <v>120</v>
      </c>
      <c r="R489" s="7">
        <v>17.5</v>
      </c>
      <c r="S489" s="7">
        <f>STOCK[[#This Row],[Peso (g)]]*STOCK[[#This Row],[Precio Envío Kilogramo (USD)]]/1000</f>
        <v>2.1</v>
      </c>
      <c r="T489" s="12">
        <f>STOCK[[#This Row],[Costo Unitario (USD)]]+STOCK[[#This Row],[Costo Envío (USD)]]+STOCK[[#This Row],[Comisión 10%]]</f>
        <v>8.3568181818181806</v>
      </c>
      <c r="U489" s="7">
        <f>STOCK[[#This Row],[Costo total]]*1.5</f>
        <v>12.535227272727271</v>
      </c>
      <c r="V489" s="7">
        <v>12</v>
      </c>
      <c r="W489" s="7">
        <f>STOCK[[#This Row],[Precio Final]]-STOCK[[#This Row],[Costo total]]</f>
        <v>3.6431818181818194</v>
      </c>
      <c r="X489" s="7">
        <f>STOCK[[#This Row],[Ganancia Unitaria]]*STOCK[[#This Row],[Salidas]]</f>
        <v>3.6431818181818194</v>
      </c>
      <c r="Y489" s="7" t="s">
        <v>420</v>
      </c>
      <c r="AA489" s="7">
        <f>STOCK[[#This Row],[Costo total]]*STOCK[[#This Row],[Entradas]]</f>
        <v>8.3568181818181806</v>
      </c>
      <c r="AB489" s="7">
        <f>STOCK[[#This Row],[Stock Actual]]*STOCK[[#This Row],[Costo total]]</f>
        <v>0</v>
      </c>
    </row>
    <row r="490" spans="1:28" s="12" customFormat="1" ht="50" customHeight="1" x14ac:dyDescent="0.15">
      <c r="A490" s="12" t="s">
        <v>903</v>
      </c>
      <c r="B490" s="70"/>
      <c r="C490" s="12" t="s">
        <v>4</v>
      </c>
      <c r="D490" s="12" t="s">
        <v>1898</v>
      </c>
      <c r="E490" s="12" t="s">
        <v>424</v>
      </c>
      <c r="F490" s="12" t="s">
        <v>241</v>
      </c>
      <c r="G490" s="12" t="s">
        <v>69</v>
      </c>
      <c r="H490" s="12">
        <f>STOCK[[#This Row],[Precio Final]]</f>
        <v>12</v>
      </c>
      <c r="I490" s="12">
        <f>STOCK[[#This Row],[Precio Venta Ideal (x1.5)]]</f>
        <v>12.535227272727271</v>
      </c>
      <c r="J490" s="87">
        <v>2</v>
      </c>
      <c r="K490" s="87">
        <f>SUMIFS(VENTAS[Cantidad],VENTAS[Código del producto Vendido],STOCK[[#This Row],[Code]])</f>
        <v>2</v>
      </c>
      <c r="L490" s="87">
        <f>STOCK[[#This Row],[Entradas]]-STOCK[[#This Row],[Salidas]]</f>
        <v>0</v>
      </c>
      <c r="M490" s="12">
        <f>STOCK[[#This Row],[Precio Final]]*10%</f>
        <v>1.2000000000000002</v>
      </c>
      <c r="N490" s="12">
        <v>89</v>
      </c>
      <c r="O490" s="12">
        <v>17.600000000000001</v>
      </c>
      <c r="P490" s="12">
        <v>5.0568181818181817</v>
      </c>
      <c r="Q490" s="87">
        <v>120</v>
      </c>
      <c r="R490" s="12">
        <v>17.5</v>
      </c>
      <c r="S490" s="12">
        <f>STOCK[[#This Row],[Peso (g)]]*STOCK[[#This Row],[Precio Envío Kilogramo (USD)]]/1000</f>
        <v>2.1</v>
      </c>
      <c r="T490" s="12">
        <f>STOCK[[#This Row],[Costo Unitario (USD)]]+STOCK[[#This Row],[Costo Envío (USD)]]+STOCK[[#This Row],[Comisión 10%]]</f>
        <v>8.3568181818181806</v>
      </c>
      <c r="U490" s="12">
        <f>STOCK[[#This Row],[Costo total]]*1.5</f>
        <v>12.535227272727271</v>
      </c>
      <c r="V490" s="12">
        <v>12</v>
      </c>
      <c r="W490" s="12">
        <f>STOCK[[#This Row],[Precio Final]]-STOCK[[#This Row],[Costo total]]</f>
        <v>3.6431818181818194</v>
      </c>
      <c r="X490" s="12">
        <f>STOCK[[#This Row],[Ganancia Unitaria]]*STOCK[[#This Row],[Salidas]]</f>
        <v>7.2863636363636388</v>
      </c>
      <c r="Y490" s="12" t="s">
        <v>518</v>
      </c>
      <c r="AA490" s="12">
        <f>STOCK[[#This Row],[Costo total]]*STOCK[[#This Row],[Entradas]]</f>
        <v>16.713636363636361</v>
      </c>
      <c r="AB490" s="12">
        <f>STOCK[[#This Row],[Stock Actual]]*STOCK[[#This Row],[Costo total]]</f>
        <v>0</v>
      </c>
    </row>
    <row r="491" spans="1:28" s="7" customFormat="1" ht="50" customHeight="1" x14ac:dyDescent="0.15">
      <c r="A491" s="7" t="s">
        <v>904</v>
      </c>
      <c r="B491" s="70"/>
      <c r="C491" s="7" t="s">
        <v>4</v>
      </c>
      <c r="D491" s="7" t="s">
        <v>1898</v>
      </c>
      <c r="E491" s="7" t="s">
        <v>424</v>
      </c>
      <c r="F491" s="7" t="s">
        <v>243</v>
      </c>
      <c r="G491" s="7" t="s">
        <v>69</v>
      </c>
      <c r="H491" s="7">
        <f>STOCK[[#This Row],[Precio Final]]</f>
        <v>12</v>
      </c>
      <c r="I491" s="7">
        <f>STOCK[[#This Row],[Precio Venta Ideal (x1.5)]]</f>
        <v>12.535227272727271</v>
      </c>
      <c r="J491" s="8">
        <v>1</v>
      </c>
      <c r="K491" s="8">
        <f>SUMIFS(VENTAS[Cantidad],VENTAS[Código del producto Vendido],STOCK[[#This Row],[Code]])</f>
        <v>1</v>
      </c>
      <c r="L491" s="8">
        <f>STOCK[[#This Row],[Entradas]]-STOCK[[#This Row],[Salidas]]</f>
        <v>0</v>
      </c>
      <c r="M491" s="7">
        <f>STOCK[[#This Row],[Precio Final]]*10%</f>
        <v>1.2000000000000002</v>
      </c>
      <c r="N491" s="7">
        <v>89</v>
      </c>
      <c r="O491" s="7">
        <v>17.600000000000001</v>
      </c>
      <c r="P491" s="7">
        <v>5.0568181818181817</v>
      </c>
      <c r="Q491" s="8">
        <v>120</v>
      </c>
      <c r="R491" s="7">
        <v>17.5</v>
      </c>
      <c r="S491" s="7">
        <f>STOCK[[#This Row],[Peso (g)]]*STOCK[[#This Row],[Precio Envío Kilogramo (USD)]]/1000</f>
        <v>2.1</v>
      </c>
      <c r="T491" s="12">
        <f>STOCK[[#This Row],[Costo Unitario (USD)]]+STOCK[[#This Row],[Costo Envío (USD)]]+STOCK[[#This Row],[Comisión 10%]]</f>
        <v>8.3568181818181806</v>
      </c>
      <c r="U491" s="7">
        <f>STOCK[[#This Row],[Costo total]]*1.5</f>
        <v>12.535227272727271</v>
      </c>
      <c r="V491" s="7">
        <v>12</v>
      </c>
      <c r="W491" s="7">
        <f>STOCK[[#This Row],[Precio Final]]-STOCK[[#This Row],[Costo total]]</f>
        <v>3.6431818181818194</v>
      </c>
      <c r="X491" s="7">
        <f>STOCK[[#This Row],[Ganancia Unitaria]]*STOCK[[#This Row],[Salidas]]</f>
        <v>3.6431818181818194</v>
      </c>
      <c r="Y491" s="7" t="s">
        <v>518</v>
      </c>
      <c r="AA491" s="7">
        <f>STOCK[[#This Row],[Costo total]]*STOCK[[#This Row],[Entradas]]</f>
        <v>8.3568181818181806</v>
      </c>
      <c r="AB491" s="7">
        <f>STOCK[[#This Row],[Stock Actual]]*STOCK[[#This Row],[Costo total]]</f>
        <v>0</v>
      </c>
    </row>
    <row r="492" spans="1:28" s="12" customFormat="1" ht="50" customHeight="1" x14ac:dyDescent="0.15">
      <c r="A492" s="12" t="s">
        <v>905</v>
      </c>
      <c r="B492" s="70"/>
      <c r="C492" s="12" t="s">
        <v>4</v>
      </c>
      <c r="D492" s="12" t="s">
        <v>1517</v>
      </c>
      <c r="E492" s="12" t="s">
        <v>1638</v>
      </c>
      <c r="F492" s="12" t="s">
        <v>238</v>
      </c>
      <c r="G492" s="12" t="s">
        <v>69</v>
      </c>
      <c r="H492" s="12">
        <f>STOCK[[#This Row],[Precio Final]]</f>
        <v>19</v>
      </c>
      <c r="I492" s="12">
        <f>STOCK[[#This Row],[Precio Venta Ideal (x1.5)]]</f>
        <v>15.007499999999999</v>
      </c>
      <c r="J492" s="87">
        <v>2</v>
      </c>
      <c r="K492" s="87">
        <f>SUMIFS(VENTAS[Cantidad],VENTAS[Código del producto Vendido],STOCK[[#This Row],[Code]])</f>
        <v>1</v>
      </c>
      <c r="L492" s="87">
        <f>STOCK[[#This Row],[Entradas]]-STOCK[[#This Row],[Salidas]]</f>
        <v>1</v>
      </c>
      <c r="M492" s="12">
        <f>STOCK[[#This Row],[Precio Final]]*10%</f>
        <v>1.9000000000000001</v>
      </c>
      <c r="N492" s="12">
        <v>110</v>
      </c>
      <c r="O492" s="12">
        <v>17.600000000000001</v>
      </c>
      <c r="P492" s="12">
        <v>6.2499999999999991</v>
      </c>
      <c r="Q492" s="87">
        <v>106</v>
      </c>
      <c r="R492" s="12">
        <v>17.5</v>
      </c>
      <c r="S492" s="12">
        <f>STOCK[[#This Row],[Peso (g)]]*STOCK[[#This Row],[Precio Envío Kilogramo (USD)]]/1000</f>
        <v>1.855</v>
      </c>
      <c r="T492" s="12">
        <f>STOCK[[#This Row],[Costo Unitario (USD)]]+STOCK[[#This Row],[Costo Envío (USD)]]+STOCK[[#This Row],[Comisión 10%]]</f>
        <v>10.004999999999999</v>
      </c>
      <c r="U492" s="12">
        <f>STOCK[[#This Row],[Costo total]]*1.5</f>
        <v>15.007499999999999</v>
      </c>
      <c r="V492" s="12">
        <v>19</v>
      </c>
      <c r="W492" s="12">
        <f>STOCK[[#This Row],[Precio Final]]-STOCK[[#This Row],[Costo total]]</f>
        <v>8.995000000000001</v>
      </c>
      <c r="X492" s="12">
        <f>STOCK[[#This Row],[Ganancia Unitaria]]*STOCK[[#This Row],[Salidas]]</f>
        <v>8.995000000000001</v>
      </c>
      <c r="AA492" s="12">
        <f>STOCK[[#This Row],[Costo total]]*STOCK[[#This Row],[Entradas]]</f>
        <v>20.009999999999998</v>
      </c>
      <c r="AB492" s="12">
        <f>STOCK[[#This Row],[Stock Actual]]*STOCK[[#This Row],[Costo total]]</f>
        <v>10.004999999999999</v>
      </c>
    </row>
    <row r="493" spans="1:28" s="7" customFormat="1" ht="50" customHeight="1" x14ac:dyDescent="0.15">
      <c r="A493" s="7" t="s">
        <v>446</v>
      </c>
      <c r="B493" s="70"/>
      <c r="C493" s="7" t="s">
        <v>4</v>
      </c>
      <c r="D493" s="7" t="s">
        <v>1517</v>
      </c>
      <c r="E493" s="7" t="s">
        <v>425</v>
      </c>
      <c r="F493" s="7" t="s">
        <v>241</v>
      </c>
      <c r="G493" s="7" t="s">
        <v>69</v>
      </c>
      <c r="H493" s="7">
        <f>STOCK[[#This Row],[Precio Final]]</f>
        <v>19</v>
      </c>
      <c r="I493" s="7">
        <f>STOCK[[#This Row],[Precio Venta Ideal (x1.5)]]</f>
        <v>15.007499999999999</v>
      </c>
      <c r="J493" s="8">
        <v>1</v>
      </c>
      <c r="K493" s="8">
        <f>SUMIFS(VENTAS[Cantidad],VENTAS[Código del producto Vendido],STOCK[[#This Row],[Code]])</f>
        <v>1</v>
      </c>
      <c r="L493" s="8">
        <f>STOCK[[#This Row],[Entradas]]-STOCK[[#This Row],[Salidas]]</f>
        <v>0</v>
      </c>
      <c r="M493" s="7">
        <f>STOCK[[#This Row],[Precio Final]]*10%</f>
        <v>1.9000000000000001</v>
      </c>
      <c r="N493" s="7">
        <v>110</v>
      </c>
      <c r="O493" s="7">
        <v>17.600000000000001</v>
      </c>
      <c r="P493" s="7">
        <v>6.2499999999999991</v>
      </c>
      <c r="Q493" s="8">
        <v>106</v>
      </c>
      <c r="R493" s="7">
        <v>17.5</v>
      </c>
      <c r="S493" s="7">
        <f>STOCK[[#This Row],[Peso (g)]]*STOCK[[#This Row],[Precio Envío Kilogramo (USD)]]/1000</f>
        <v>1.855</v>
      </c>
      <c r="T493" s="12">
        <f>STOCK[[#This Row],[Costo Unitario (USD)]]+STOCK[[#This Row],[Costo Envío (USD)]]+STOCK[[#This Row],[Comisión 10%]]</f>
        <v>10.004999999999999</v>
      </c>
      <c r="U493" s="7">
        <f>STOCK[[#This Row],[Costo total]]*1.5</f>
        <v>15.007499999999999</v>
      </c>
      <c r="V493" s="7">
        <v>19</v>
      </c>
      <c r="W493" s="7">
        <f>STOCK[[#This Row],[Precio Final]]-STOCK[[#This Row],[Costo total]]</f>
        <v>8.995000000000001</v>
      </c>
      <c r="X493" s="7">
        <f>STOCK[[#This Row],[Ganancia Unitaria]]*STOCK[[#This Row],[Salidas]]</f>
        <v>8.995000000000001</v>
      </c>
      <c r="AA493" s="7">
        <f>STOCK[[#This Row],[Costo total]]*STOCK[[#This Row],[Entradas]]</f>
        <v>10.004999999999999</v>
      </c>
      <c r="AB493" s="7">
        <f>STOCK[[#This Row],[Stock Actual]]*STOCK[[#This Row],[Costo total]]</f>
        <v>0</v>
      </c>
    </row>
    <row r="494" spans="1:28" s="12" customFormat="1" ht="50" customHeight="1" x14ac:dyDescent="0.15">
      <c r="A494" s="12" t="s">
        <v>906</v>
      </c>
      <c r="B494" s="70"/>
      <c r="C494" s="12" t="s">
        <v>4</v>
      </c>
      <c r="D494" s="12" t="s">
        <v>1517</v>
      </c>
      <c r="E494" s="12" t="s">
        <v>425</v>
      </c>
      <c r="F494" s="12" t="s">
        <v>243</v>
      </c>
      <c r="G494" s="12" t="s">
        <v>69</v>
      </c>
      <c r="H494" s="12">
        <f>STOCK[[#This Row],[Precio Final]]</f>
        <v>19</v>
      </c>
      <c r="I494" s="12">
        <f>STOCK[[#This Row],[Precio Venta Ideal (x1.5)]]</f>
        <v>15.007499999999999</v>
      </c>
      <c r="J494" s="87">
        <v>1</v>
      </c>
      <c r="K494" s="87">
        <f>SUMIFS(VENTAS[Cantidad],VENTAS[Código del producto Vendido],STOCK[[#This Row],[Code]])</f>
        <v>1</v>
      </c>
      <c r="L494" s="87">
        <f>STOCK[[#This Row],[Entradas]]-STOCK[[#This Row],[Salidas]]</f>
        <v>0</v>
      </c>
      <c r="M494" s="12">
        <f>STOCK[[#This Row],[Precio Final]]*10%</f>
        <v>1.9000000000000001</v>
      </c>
      <c r="N494" s="12">
        <v>110</v>
      </c>
      <c r="O494" s="12">
        <v>17.600000000000001</v>
      </c>
      <c r="P494" s="12">
        <v>6.2499999999999991</v>
      </c>
      <c r="Q494" s="87">
        <v>106</v>
      </c>
      <c r="R494" s="12">
        <v>17.5</v>
      </c>
      <c r="S494" s="12">
        <f>STOCK[[#This Row],[Peso (g)]]*STOCK[[#This Row],[Precio Envío Kilogramo (USD)]]/1000</f>
        <v>1.855</v>
      </c>
      <c r="T494" s="12">
        <f>STOCK[[#This Row],[Costo Unitario (USD)]]+STOCK[[#This Row],[Costo Envío (USD)]]+STOCK[[#This Row],[Comisión 10%]]</f>
        <v>10.004999999999999</v>
      </c>
      <c r="U494" s="12">
        <f>STOCK[[#This Row],[Costo total]]*1.5</f>
        <v>15.007499999999999</v>
      </c>
      <c r="V494" s="12">
        <v>19</v>
      </c>
      <c r="W494" s="12">
        <f>STOCK[[#This Row],[Precio Final]]-STOCK[[#This Row],[Costo total]]</f>
        <v>8.995000000000001</v>
      </c>
      <c r="X494" s="12">
        <f>STOCK[[#This Row],[Ganancia Unitaria]]*STOCK[[#This Row],[Salidas]]</f>
        <v>8.995000000000001</v>
      </c>
      <c r="AA494" s="12">
        <f>STOCK[[#This Row],[Costo total]]*STOCK[[#This Row],[Entradas]]</f>
        <v>10.004999999999999</v>
      </c>
      <c r="AB494" s="12">
        <f>STOCK[[#This Row],[Stock Actual]]*STOCK[[#This Row],[Costo total]]</f>
        <v>0</v>
      </c>
    </row>
    <row r="495" spans="1:28" s="7" customFormat="1" ht="50" customHeight="1" x14ac:dyDescent="0.15">
      <c r="A495" s="7" t="s">
        <v>907</v>
      </c>
      <c r="B495" s="70"/>
      <c r="C495" s="7" t="s">
        <v>4</v>
      </c>
      <c r="D495" s="7" t="s">
        <v>1898</v>
      </c>
      <c r="E495" s="7" t="s">
        <v>427</v>
      </c>
      <c r="F495" s="7" t="s">
        <v>238</v>
      </c>
      <c r="G495" s="7" t="s">
        <v>69</v>
      </c>
      <c r="H495" s="7">
        <f>STOCK[[#This Row],[Precio Final]]</f>
        <v>12</v>
      </c>
      <c r="I495" s="7">
        <f>STOCK[[#This Row],[Precio Venta Ideal (x1.5)]]</f>
        <v>11.938636363636363</v>
      </c>
      <c r="J495" s="8">
        <v>1</v>
      </c>
      <c r="K495" s="8">
        <f>SUMIFS(VENTAS[Cantidad],VENTAS[Código del producto Vendido],STOCK[[#This Row],[Code]])</f>
        <v>1</v>
      </c>
      <c r="L495" s="8">
        <f>STOCK[[#This Row],[Entradas]]-STOCK[[#This Row],[Salidas]]</f>
        <v>0</v>
      </c>
      <c r="M495" s="7">
        <f>STOCK[[#This Row],[Precio Final]]*10%</f>
        <v>1.2000000000000002</v>
      </c>
      <c r="N495" s="7">
        <v>82</v>
      </c>
      <c r="O495" s="7">
        <v>17.600000000000001</v>
      </c>
      <c r="P495" s="7">
        <v>4.6590909090909083</v>
      </c>
      <c r="Q495" s="8">
        <v>120</v>
      </c>
      <c r="R495" s="7">
        <v>17.5</v>
      </c>
      <c r="S495" s="7">
        <f>STOCK[[#This Row],[Peso (g)]]*STOCK[[#This Row],[Precio Envío Kilogramo (USD)]]/1000</f>
        <v>2.1</v>
      </c>
      <c r="T495" s="12">
        <f>STOCK[[#This Row],[Costo Unitario (USD)]]+STOCK[[#This Row],[Costo Envío (USD)]]+STOCK[[#This Row],[Comisión 10%]]</f>
        <v>7.9590909090909081</v>
      </c>
      <c r="U495" s="7">
        <f>STOCK[[#This Row],[Costo total]]*1.5</f>
        <v>11.938636363636363</v>
      </c>
      <c r="V495" s="7">
        <v>12</v>
      </c>
      <c r="W495" s="7">
        <f>STOCK[[#This Row],[Precio Final]]-STOCK[[#This Row],[Costo total]]</f>
        <v>4.0409090909090919</v>
      </c>
      <c r="X495" s="7">
        <f>STOCK[[#This Row],[Ganancia Unitaria]]*STOCK[[#This Row],[Salidas]]</f>
        <v>4.0409090909090919</v>
      </c>
      <c r="Y495" s="7" t="s">
        <v>420</v>
      </c>
      <c r="AA495" s="7">
        <f>STOCK[[#This Row],[Costo total]]*STOCK[[#This Row],[Entradas]]</f>
        <v>7.9590909090909081</v>
      </c>
      <c r="AB495" s="7">
        <f>STOCK[[#This Row],[Stock Actual]]*STOCK[[#This Row],[Costo total]]</f>
        <v>0</v>
      </c>
    </row>
    <row r="496" spans="1:28" s="12" customFormat="1" ht="50" customHeight="1" x14ac:dyDescent="0.15">
      <c r="A496" s="12" t="s">
        <v>908</v>
      </c>
      <c r="B496" s="70"/>
      <c r="C496" s="12" t="s">
        <v>4</v>
      </c>
      <c r="D496" s="12" t="s">
        <v>1898</v>
      </c>
      <c r="E496" s="12" t="s">
        <v>427</v>
      </c>
      <c r="F496" s="12" t="s">
        <v>241</v>
      </c>
      <c r="G496" s="12" t="s">
        <v>69</v>
      </c>
      <c r="H496" s="12">
        <f>STOCK[[#This Row],[Precio Final]]</f>
        <v>12</v>
      </c>
      <c r="I496" s="12">
        <f>STOCK[[#This Row],[Precio Venta Ideal (x1.5)]]</f>
        <v>11.938636363636363</v>
      </c>
      <c r="J496" s="87">
        <v>1</v>
      </c>
      <c r="K496" s="87">
        <f>SUMIFS(VENTAS[Cantidad],VENTAS[Código del producto Vendido],STOCK[[#This Row],[Code]])</f>
        <v>1</v>
      </c>
      <c r="L496" s="87">
        <f>STOCK[[#This Row],[Entradas]]-STOCK[[#This Row],[Salidas]]</f>
        <v>0</v>
      </c>
      <c r="M496" s="12">
        <f>STOCK[[#This Row],[Precio Final]]*10%</f>
        <v>1.2000000000000002</v>
      </c>
      <c r="N496" s="12">
        <v>82</v>
      </c>
      <c r="O496" s="12">
        <v>17.600000000000001</v>
      </c>
      <c r="P496" s="12">
        <v>4.6590909090909083</v>
      </c>
      <c r="Q496" s="87">
        <v>120</v>
      </c>
      <c r="R496" s="12">
        <v>17.5</v>
      </c>
      <c r="S496" s="12">
        <f>STOCK[[#This Row],[Peso (g)]]*STOCK[[#This Row],[Precio Envío Kilogramo (USD)]]/1000</f>
        <v>2.1</v>
      </c>
      <c r="T496" s="12">
        <f>STOCK[[#This Row],[Costo Unitario (USD)]]+STOCK[[#This Row],[Costo Envío (USD)]]+STOCK[[#This Row],[Comisión 10%]]</f>
        <v>7.9590909090909081</v>
      </c>
      <c r="U496" s="12">
        <f>STOCK[[#This Row],[Costo total]]*1.5</f>
        <v>11.938636363636363</v>
      </c>
      <c r="V496" s="12">
        <v>12</v>
      </c>
      <c r="W496" s="12">
        <f>STOCK[[#This Row],[Precio Final]]-STOCK[[#This Row],[Costo total]]</f>
        <v>4.0409090909090919</v>
      </c>
      <c r="X496" s="12">
        <f>STOCK[[#This Row],[Ganancia Unitaria]]*STOCK[[#This Row],[Salidas]]</f>
        <v>4.0409090909090919</v>
      </c>
      <c r="Y496" s="12" t="s">
        <v>420</v>
      </c>
      <c r="AA496" s="12">
        <f>STOCK[[#This Row],[Costo total]]*STOCK[[#This Row],[Entradas]]</f>
        <v>7.9590909090909081</v>
      </c>
      <c r="AB496" s="12">
        <f>STOCK[[#This Row],[Stock Actual]]*STOCK[[#This Row],[Costo total]]</f>
        <v>0</v>
      </c>
    </row>
    <row r="497" spans="1:28" s="7" customFormat="1" ht="50" customHeight="1" x14ac:dyDescent="0.15">
      <c r="A497" s="7" t="s">
        <v>448</v>
      </c>
      <c r="B497" s="70"/>
      <c r="C497" s="7" t="s">
        <v>4</v>
      </c>
      <c r="D497" s="7" t="s">
        <v>1898</v>
      </c>
      <c r="E497" s="7" t="s">
        <v>427</v>
      </c>
      <c r="F497" s="7" t="s">
        <v>243</v>
      </c>
      <c r="G497" s="7" t="s">
        <v>69</v>
      </c>
      <c r="H497" s="7">
        <f>STOCK[[#This Row],[Precio Final]]</f>
        <v>12</v>
      </c>
      <c r="I497" s="7">
        <f>STOCK[[#This Row],[Precio Venta Ideal (x1.5)]]</f>
        <v>11.938636363636363</v>
      </c>
      <c r="J497" s="8">
        <v>1</v>
      </c>
      <c r="K497" s="8">
        <f>SUMIFS(VENTAS[Cantidad],VENTAS[Código del producto Vendido],STOCK[[#This Row],[Code]])</f>
        <v>1</v>
      </c>
      <c r="L497" s="8">
        <f>STOCK[[#This Row],[Entradas]]-STOCK[[#This Row],[Salidas]]</f>
        <v>0</v>
      </c>
      <c r="M497" s="7">
        <f>STOCK[[#This Row],[Precio Final]]*10%</f>
        <v>1.2000000000000002</v>
      </c>
      <c r="N497" s="7">
        <v>82</v>
      </c>
      <c r="O497" s="7">
        <v>17.600000000000001</v>
      </c>
      <c r="P497" s="7">
        <v>4.6590909090909083</v>
      </c>
      <c r="Q497" s="8">
        <v>120</v>
      </c>
      <c r="R497" s="7">
        <v>17.5</v>
      </c>
      <c r="S497" s="7">
        <f>STOCK[[#This Row],[Peso (g)]]*STOCK[[#This Row],[Precio Envío Kilogramo (USD)]]/1000</f>
        <v>2.1</v>
      </c>
      <c r="T497" s="12">
        <f>STOCK[[#This Row],[Costo Unitario (USD)]]+STOCK[[#This Row],[Costo Envío (USD)]]+STOCK[[#This Row],[Comisión 10%]]</f>
        <v>7.9590909090909081</v>
      </c>
      <c r="U497" s="7">
        <f>STOCK[[#This Row],[Costo total]]*1.5</f>
        <v>11.938636363636363</v>
      </c>
      <c r="V497" s="7">
        <v>12</v>
      </c>
      <c r="W497" s="7">
        <f>STOCK[[#This Row],[Precio Final]]-STOCK[[#This Row],[Costo total]]</f>
        <v>4.0409090909090919</v>
      </c>
      <c r="X497" s="7">
        <f>STOCK[[#This Row],[Ganancia Unitaria]]*STOCK[[#This Row],[Salidas]]</f>
        <v>4.0409090909090919</v>
      </c>
      <c r="Y497" s="7" t="s">
        <v>420</v>
      </c>
      <c r="AA497" s="7">
        <f>STOCK[[#This Row],[Costo total]]*STOCK[[#This Row],[Entradas]]</f>
        <v>7.9590909090909081</v>
      </c>
      <c r="AB497" s="7">
        <f>STOCK[[#This Row],[Stock Actual]]*STOCK[[#This Row],[Costo total]]</f>
        <v>0</v>
      </c>
    </row>
    <row r="498" spans="1:28" s="12" customFormat="1" ht="50" customHeight="1" x14ac:dyDescent="0.15">
      <c r="A498" s="12" t="s">
        <v>909</v>
      </c>
      <c r="B498" s="70"/>
      <c r="C498" s="12" t="s">
        <v>4</v>
      </c>
      <c r="D498" s="12" t="s">
        <v>1898</v>
      </c>
      <c r="E498" s="12" t="s">
        <v>430</v>
      </c>
      <c r="F498" s="12" t="s">
        <v>241</v>
      </c>
      <c r="G498" s="12" t="s">
        <v>69</v>
      </c>
      <c r="H498" s="12">
        <f>STOCK[[#This Row],[Precio Final]]</f>
        <v>12</v>
      </c>
      <c r="I498" s="12">
        <f>STOCK[[#This Row],[Precio Venta Ideal (x1.5)]]</f>
        <v>13.433522727272727</v>
      </c>
      <c r="J498" s="87">
        <v>3</v>
      </c>
      <c r="K498" s="87">
        <f>SUMIFS(VENTAS[Cantidad],VENTAS[Código del producto Vendido],STOCK[[#This Row],[Code]])</f>
        <v>3</v>
      </c>
      <c r="L498" s="87">
        <f>STOCK[[#This Row],[Entradas]]-STOCK[[#This Row],[Salidas]]</f>
        <v>0</v>
      </c>
      <c r="M498" s="12">
        <f>STOCK[[#This Row],[Precio Final]]*10%</f>
        <v>1.2000000000000002</v>
      </c>
      <c r="N498" s="12">
        <v>98</v>
      </c>
      <c r="O498" s="12">
        <v>17.600000000000001</v>
      </c>
      <c r="P498" s="12">
        <v>5.5681818181818175</v>
      </c>
      <c r="Q498" s="87">
        <v>125</v>
      </c>
      <c r="R498" s="12">
        <v>17.5</v>
      </c>
      <c r="S498" s="12">
        <f>STOCK[[#This Row],[Peso (g)]]*STOCK[[#This Row],[Precio Envío Kilogramo (USD)]]/1000</f>
        <v>2.1875</v>
      </c>
      <c r="T498" s="12">
        <f>STOCK[[#This Row],[Costo Unitario (USD)]]+STOCK[[#This Row],[Costo Envío (USD)]]+STOCK[[#This Row],[Comisión 10%]]</f>
        <v>8.9556818181818176</v>
      </c>
      <c r="U498" s="12">
        <f>STOCK[[#This Row],[Costo total]]*1.5</f>
        <v>13.433522727272727</v>
      </c>
      <c r="V498" s="12">
        <v>12</v>
      </c>
      <c r="W498" s="12">
        <f>STOCK[[#This Row],[Precio Final]]-STOCK[[#This Row],[Costo total]]</f>
        <v>3.0443181818181824</v>
      </c>
      <c r="X498" s="12">
        <f>STOCK[[#This Row],[Ganancia Unitaria]]*STOCK[[#This Row],[Salidas]]</f>
        <v>9.1329545454545471</v>
      </c>
      <c r="Y498" s="12" t="s">
        <v>429</v>
      </c>
      <c r="AA498" s="12">
        <f>STOCK[[#This Row],[Costo total]]*STOCK[[#This Row],[Entradas]]</f>
        <v>26.867045454545455</v>
      </c>
      <c r="AB498" s="12">
        <f>STOCK[[#This Row],[Stock Actual]]*STOCK[[#This Row],[Costo total]]</f>
        <v>0</v>
      </c>
    </row>
    <row r="499" spans="1:28" s="7" customFormat="1" ht="50" customHeight="1" x14ac:dyDescent="0.15">
      <c r="A499" s="7" t="s">
        <v>910</v>
      </c>
      <c r="B499" s="70"/>
      <c r="C499" s="7" t="s">
        <v>4</v>
      </c>
      <c r="D499" s="7" t="s">
        <v>134</v>
      </c>
      <c r="E499" s="7" t="s">
        <v>426</v>
      </c>
      <c r="F499" s="7" t="s">
        <v>243</v>
      </c>
      <c r="G499" s="7" t="s">
        <v>69</v>
      </c>
      <c r="H499" s="7">
        <f>STOCK[[#This Row],[Precio Final]]</f>
        <v>12</v>
      </c>
      <c r="I499" s="7">
        <f>STOCK[[#This Row],[Precio Venta Ideal (x1.5)]]</f>
        <v>7.505113636363637</v>
      </c>
      <c r="J499" s="8">
        <v>1</v>
      </c>
      <c r="K499" s="8">
        <f>SUMIFS(VENTAS[Cantidad],VENTAS[Código del producto Vendido],STOCK[[#This Row],[Code]])</f>
        <v>1</v>
      </c>
      <c r="L499" s="8">
        <f>STOCK[[#This Row],[Entradas]]-STOCK[[#This Row],[Salidas]]</f>
        <v>0</v>
      </c>
      <c r="M499" s="7">
        <f>STOCK[[#This Row],[Precio Final]]*10%</f>
        <v>1.2000000000000002</v>
      </c>
      <c r="N499" s="7">
        <v>50</v>
      </c>
      <c r="O499" s="7">
        <v>17.600000000000001</v>
      </c>
      <c r="P499" s="7">
        <v>2.8409090909090908</v>
      </c>
      <c r="Q499" s="8">
        <v>55</v>
      </c>
      <c r="R499" s="7">
        <v>17.5</v>
      </c>
      <c r="S499" s="7">
        <f>STOCK[[#This Row],[Peso (g)]]*STOCK[[#This Row],[Precio Envío Kilogramo (USD)]]/1000</f>
        <v>0.96250000000000002</v>
      </c>
      <c r="T499" s="12">
        <f>STOCK[[#This Row],[Costo Unitario (USD)]]+STOCK[[#This Row],[Costo Envío (USD)]]+STOCK[[#This Row],[Comisión 10%]]</f>
        <v>5.0034090909090914</v>
      </c>
      <c r="U499" s="7">
        <f>STOCK[[#This Row],[Costo total]]*1.5</f>
        <v>7.505113636363637</v>
      </c>
      <c r="V499" s="7">
        <v>12</v>
      </c>
      <c r="W499" s="7">
        <f>STOCK[[#This Row],[Precio Final]]-STOCK[[#This Row],[Costo total]]</f>
        <v>6.9965909090909086</v>
      </c>
      <c r="X499" s="7">
        <f>STOCK[[#This Row],[Ganancia Unitaria]]*STOCK[[#This Row],[Salidas]]</f>
        <v>6.9965909090909086</v>
      </c>
      <c r="Y499" s="7" t="s">
        <v>420</v>
      </c>
      <c r="AA499" s="7">
        <f>STOCK[[#This Row],[Costo total]]*STOCK[[#This Row],[Entradas]]</f>
        <v>5.0034090909090914</v>
      </c>
      <c r="AB499" s="7">
        <f>STOCK[[#This Row],[Stock Actual]]*STOCK[[#This Row],[Costo total]]</f>
        <v>0</v>
      </c>
    </row>
    <row r="500" spans="1:28" s="12" customFormat="1" ht="50" customHeight="1" x14ac:dyDescent="0.15">
      <c r="A500" s="12" t="s">
        <v>911</v>
      </c>
      <c r="B500" s="70"/>
      <c r="C500" s="12" t="s">
        <v>4</v>
      </c>
      <c r="D500" s="12" t="s">
        <v>372</v>
      </c>
      <c r="E500" s="12" t="s">
        <v>452</v>
      </c>
      <c r="F500" s="12" t="s">
        <v>241</v>
      </c>
      <c r="G500" s="12" t="s">
        <v>69</v>
      </c>
      <c r="H500" s="12">
        <f>STOCK[[#This Row],[Precio Final]]</f>
        <v>35</v>
      </c>
      <c r="I500" s="12">
        <f>STOCK[[#This Row],[Precio Venta Ideal (x1.5)]]</f>
        <v>42.272727272727266</v>
      </c>
      <c r="J500" s="87">
        <v>3</v>
      </c>
      <c r="K500" s="87">
        <f>SUMIFS(VENTAS[Cantidad],VENTAS[Código del producto Vendido],STOCK[[#This Row],[Code]])</f>
        <v>3</v>
      </c>
      <c r="L500" s="87">
        <f>STOCK[[#This Row],[Entradas]]-STOCK[[#This Row],[Salidas]]</f>
        <v>0</v>
      </c>
      <c r="M500" s="12">
        <f>STOCK[[#This Row],[Precio Final]]*10%</f>
        <v>3.5</v>
      </c>
      <c r="N500" s="12">
        <v>265</v>
      </c>
      <c r="O500" s="12">
        <v>17.600000000000001</v>
      </c>
      <c r="P500" s="12">
        <v>15.05681818181818</v>
      </c>
      <c r="Q500" s="87">
        <v>550</v>
      </c>
      <c r="R500" s="12">
        <v>17.5</v>
      </c>
      <c r="S500" s="12">
        <f>STOCK[[#This Row],[Peso (g)]]*STOCK[[#This Row],[Precio Envío Kilogramo (USD)]]/1000</f>
        <v>9.625</v>
      </c>
      <c r="T500" s="12">
        <f>STOCK[[#This Row],[Costo Unitario (USD)]]+STOCK[[#This Row],[Costo Envío (USD)]]+STOCK[[#This Row],[Comisión 10%]]</f>
        <v>28.18181818181818</v>
      </c>
      <c r="U500" s="12">
        <f>STOCK[[#This Row],[Costo total]]*1.5</f>
        <v>42.272727272727266</v>
      </c>
      <c r="V500" s="12">
        <v>35</v>
      </c>
      <c r="W500" s="12">
        <f>STOCK[[#This Row],[Precio Final]]-STOCK[[#This Row],[Costo total]]</f>
        <v>6.8181818181818201</v>
      </c>
      <c r="X500" s="12">
        <f>STOCK[[#This Row],[Ganancia Unitaria]]*STOCK[[#This Row],[Salidas]]</f>
        <v>20.45454545454546</v>
      </c>
      <c r="AA500" s="12">
        <f>STOCK[[#This Row],[Costo total]]*STOCK[[#This Row],[Entradas]]</f>
        <v>84.545454545454533</v>
      </c>
      <c r="AB500" s="12">
        <f>STOCK[[#This Row],[Stock Actual]]*STOCK[[#This Row],[Costo total]]</f>
        <v>0</v>
      </c>
    </row>
    <row r="501" spans="1:28" s="7" customFormat="1" ht="50" customHeight="1" x14ac:dyDescent="0.15">
      <c r="A501" s="7" t="s">
        <v>912</v>
      </c>
      <c r="B501" s="70"/>
      <c r="C501" s="7" t="s">
        <v>4</v>
      </c>
      <c r="D501" s="7" t="s">
        <v>372</v>
      </c>
      <c r="E501" s="7" t="s">
        <v>452</v>
      </c>
      <c r="F501" s="7" t="s">
        <v>243</v>
      </c>
      <c r="G501" s="7" t="s">
        <v>69</v>
      </c>
      <c r="H501" s="7">
        <f>STOCK[[#This Row],[Precio Final]]</f>
        <v>35</v>
      </c>
      <c r="I501" s="7">
        <f>STOCK[[#This Row],[Precio Venta Ideal (x1.5)]]</f>
        <v>42.272727272727266</v>
      </c>
      <c r="J501" s="8">
        <v>3</v>
      </c>
      <c r="K501" s="8">
        <f>SUMIFS(VENTAS[Cantidad],VENTAS[Código del producto Vendido],STOCK[[#This Row],[Code]])</f>
        <v>3</v>
      </c>
      <c r="L501" s="8">
        <f>STOCK[[#This Row],[Entradas]]-STOCK[[#This Row],[Salidas]]</f>
        <v>0</v>
      </c>
      <c r="M501" s="7">
        <f>STOCK[[#This Row],[Precio Final]]*10%</f>
        <v>3.5</v>
      </c>
      <c r="N501" s="7">
        <v>265</v>
      </c>
      <c r="O501" s="7">
        <v>17.600000000000001</v>
      </c>
      <c r="P501" s="7">
        <v>15.05681818181818</v>
      </c>
      <c r="Q501" s="8">
        <v>550</v>
      </c>
      <c r="R501" s="7">
        <v>17.5</v>
      </c>
      <c r="S501" s="7">
        <f>STOCK[[#This Row],[Peso (g)]]*STOCK[[#This Row],[Precio Envío Kilogramo (USD)]]/1000</f>
        <v>9.625</v>
      </c>
      <c r="T501" s="12">
        <f>STOCK[[#This Row],[Costo Unitario (USD)]]+STOCK[[#This Row],[Costo Envío (USD)]]+STOCK[[#This Row],[Comisión 10%]]</f>
        <v>28.18181818181818</v>
      </c>
      <c r="U501" s="7">
        <f>STOCK[[#This Row],[Costo total]]*1.5</f>
        <v>42.272727272727266</v>
      </c>
      <c r="V501" s="7">
        <v>35</v>
      </c>
      <c r="W501" s="7">
        <f>STOCK[[#This Row],[Precio Final]]-STOCK[[#This Row],[Costo total]]</f>
        <v>6.8181818181818201</v>
      </c>
      <c r="X501" s="7">
        <f>STOCK[[#This Row],[Ganancia Unitaria]]*STOCK[[#This Row],[Salidas]]</f>
        <v>20.45454545454546</v>
      </c>
      <c r="AA501" s="7">
        <f>STOCK[[#This Row],[Costo total]]*STOCK[[#This Row],[Entradas]]</f>
        <v>84.545454545454533</v>
      </c>
      <c r="AB501" s="7">
        <f>STOCK[[#This Row],[Stock Actual]]*STOCK[[#This Row],[Costo total]]</f>
        <v>0</v>
      </c>
    </row>
    <row r="502" spans="1:28" s="12" customFormat="1" ht="50" customHeight="1" x14ac:dyDescent="0.15">
      <c r="A502" s="12" t="s">
        <v>913</v>
      </c>
      <c r="B502" s="70"/>
      <c r="C502" s="12" t="s">
        <v>4</v>
      </c>
      <c r="D502" s="12" t="s">
        <v>1517</v>
      </c>
      <c r="E502" s="12" t="s">
        <v>453</v>
      </c>
      <c r="F502" s="12" t="s">
        <v>243</v>
      </c>
      <c r="G502" s="12" t="s">
        <v>69</v>
      </c>
      <c r="H502" s="12">
        <f>STOCK[[#This Row],[Precio Final]]</f>
        <v>23</v>
      </c>
      <c r="I502" s="12">
        <f>STOCK[[#This Row],[Precio Venta Ideal (x1.5)]]</f>
        <v>25.387500000000003</v>
      </c>
      <c r="J502" s="87">
        <v>1</v>
      </c>
      <c r="K502" s="87">
        <f>SUMIFS(VENTAS[Cantidad],VENTAS[Código del producto Vendido],STOCK[[#This Row],[Code]])</f>
        <v>1</v>
      </c>
      <c r="L502" s="87">
        <f>STOCK[[#This Row],[Entradas]]-STOCK[[#This Row],[Salidas]]</f>
        <v>0</v>
      </c>
      <c r="M502" s="12">
        <f>STOCK[[#This Row],[Precio Final]]*10%</f>
        <v>2.3000000000000003</v>
      </c>
      <c r="N502" s="12">
        <v>165</v>
      </c>
      <c r="O502" s="12">
        <v>17.600000000000001</v>
      </c>
      <c r="P502" s="12">
        <v>9.375</v>
      </c>
      <c r="Q502" s="87">
        <v>300</v>
      </c>
      <c r="R502" s="12">
        <v>17.5</v>
      </c>
      <c r="S502" s="12">
        <f>STOCK[[#This Row],[Peso (g)]]*STOCK[[#This Row],[Precio Envío Kilogramo (USD)]]/1000</f>
        <v>5.25</v>
      </c>
      <c r="T502" s="12">
        <f>STOCK[[#This Row],[Costo Unitario (USD)]]+STOCK[[#This Row],[Costo Envío (USD)]]+STOCK[[#This Row],[Comisión 10%]]</f>
        <v>16.925000000000001</v>
      </c>
      <c r="U502" s="12">
        <f>STOCK[[#This Row],[Costo total]]*1.5</f>
        <v>25.387500000000003</v>
      </c>
      <c r="V502" s="12">
        <v>23</v>
      </c>
      <c r="W502" s="12">
        <f>STOCK[[#This Row],[Precio Final]]-STOCK[[#This Row],[Costo total]]</f>
        <v>6.0749999999999993</v>
      </c>
      <c r="X502" s="12">
        <f>STOCK[[#This Row],[Ganancia Unitaria]]*STOCK[[#This Row],[Salidas]]</f>
        <v>6.0749999999999993</v>
      </c>
      <c r="AA502" s="12">
        <f>STOCK[[#This Row],[Costo total]]*STOCK[[#This Row],[Entradas]]</f>
        <v>16.925000000000001</v>
      </c>
      <c r="AB502" s="12">
        <f>STOCK[[#This Row],[Stock Actual]]*STOCK[[#This Row],[Costo total]]</f>
        <v>0</v>
      </c>
    </row>
    <row r="503" spans="1:28" s="7" customFormat="1" ht="50" customHeight="1" x14ac:dyDescent="0.15">
      <c r="A503" s="7" t="s">
        <v>914</v>
      </c>
      <c r="B503" s="70"/>
      <c r="C503" s="7" t="s">
        <v>4</v>
      </c>
      <c r="D503" s="7" t="s">
        <v>1517</v>
      </c>
      <c r="E503" s="7" t="s">
        <v>1639</v>
      </c>
      <c r="F503" s="7" t="s">
        <v>2091</v>
      </c>
      <c r="G503" s="7" t="s">
        <v>69</v>
      </c>
      <c r="H503" s="7">
        <f>STOCK[[#This Row],[Precio Final]]</f>
        <v>25</v>
      </c>
      <c r="I503" s="7">
        <f>STOCK[[#This Row],[Precio Venta Ideal (x1.5)]]</f>
        <v>25.6875</v>
      </c>
      <c r="J503" s="8">
        <v>1</v>
      </c>
      <c r="K503" s="8">
        <f>SUMIFS(VENTAS[Cantidad],VENTAS[Código del producto Vendido],STOCK[[#This Row],[Code]])</f>
        <v>1</v>
      </c>
      <c r="L503" s="8">
        <f>STOCK[[#This Row],[Entradas]]-STOCK[[#This Row],[Salidas]]</f>
        <v>0</v>
      </c>
      <c r="M503" s="7">
        <f>STOCK[[#This Row],[Precio Final]]*10%</f>
        <v>2.5</v>
      </c>
      <c r="N503" s="7">
        <v>165</v>
      </c>
      <c r="O503" s="7">
        <v>17.600000000000001</v>
      </c>
      <c r="P503" s="7">
        <v>9.375</v>
      </c>
      <c r="Q503" s="8">
        <v>300</v>
      </c>
      <c r="R503" s="7">
        <v>17.5</v>
      </c>
      <c r="S503" s="7">
        <f>STOCK[[#This Row],[Peso (g)]]*STOCK[[#This Row],[Precio Envío Kilogramo (USD)]]/1000</f>
        <v>5.25</v>
      </c>
      <c r="T503" s="12">
        <f>STOCK[[#This Row],[Costo Unitario (USD)]]+STOCK[[#This Row],[Costo Envío (USD)]]+STOCK[[#This Row],[Comisión 10%]]</f>
        <v>17.125</v>
      </c>
      <c r="U503" s="7">
        <f>STOCK[[#This Row],[Costo total]]*1.5</f>
        <v>25.6875</v>
      </c>
      <c r="V503" s="7">
        <v>25</v>
      </c>
      <c r="W503" s="7">
        <f>STOCK[[#This Row],[Precio Final]]-STOCK[[#This Row],[Costo total]]</f>
        <v>7.875</v>
      </c>
      <c r="X503" s="7">
        <f>STOCK[[#This Row],[Ganancia Unitaria]]*STOCK[[#This Row],[Salidas]]</f>
        <v>7.875</v>
      </c>
      <c r="AA503" s="7">
        <f>STOCK[[#This Row],[Costo total]]*STOCK[[#This Row],[Entradas]]</f>
        <v>17.125</v>
      </c>
      <c r="AB503" s="7">
        <f>STOCK[[#This Row],[Stock Actual]]*STOCK[[#This Row],[Costo total]]</f>
        <v>0</v>
      </c>
    </row>
    <row r="504" spans="1:28" s="12" customFormat="1" ht="50" customHeight="1" x14ac:dyDescent="0.15">
      <c r="A504" s="12" t="s">
        <v>915</v>
      </c>
      <c r="B504" s="70"/>
      <c r="C504" s="12" t="s">
        <v>4</v>
      </c>
      <c r="D504" s="12" t="s">
        <v>372</v>
      </c>
      <c r="E504" s="12" t="s">
        <v>454</v>
      </c>
      <c r="F504" s="12" t="s">
        <v>238</v>
      </c>
      <c r="G504" s="12" t="s">
        <v>69</v>
      </c>
      <c r="H504" s="12">
        <f>STOCK[[#This Row],[Precio Final]]</f>
        <v>35</v>
      </c>
      <c r="I504" s="12">
        <f>STOCK[[#This Row],[Precio Venta Ideal (x1.5)]]</f>
        <v>46.534090909090907</v>
      </c>
      <c r="J504" s="87">
        <v>4</v>
      </c>
      <c r="K504" s="87">
        <f>SUMIFS(VENTAS[Cantidad],VENTAS[Código del producto Vendido],STOCK[[#This Row],[Code]])</f>
        <v>4</v>
      </c>
      <c r="L504" s="87">
        <f>STOCK[[#This Row],[Entradas]]-STOCK[[#This Row],[Salidas]]</f>
        <v>0</v>
      </c>
      <c r="M504" s="12">
        <f>STOCK[[#This Row],[Precio Final]]*10%</f>
        <v>3.5</v>
      </c>
      <c r="N504" s="12">
        <v>315</v>
      </c>
      <c r="O504" s="12">
        <v>17.600000000000001</v>
      </c>
      <c r="P504" s="12">
        <v>17.89772727272727</v>
      </c>
      <c r="Q504" s="87">
        <v>550</v>
      </c>
      <c r="R504" s="12">
        <v>17.5</v>
      </c>
      <c r="S504" s="12">
        <f>STOCK[[#This Row],[Peso (g)]]*STOCK[[#This Row],[Precio Envío Kilogramo (USD)]]/1000</f>
        <v>9.625</v>
      </c>
      <c r="T504" s="12">
        <f>STOCK[[#This Row],[Costo Unitario (USD)]]+STOCK[[#This Row],[Costo Envío (USD)]]+STOCK[[#This Row],[Comisión 10%]]</f>
        <v>31.02272727272727</v>
      </c>
      <c r="U504" s="12">
        <f>STOCK[[#This Row],[Costo total]]*1.5</f>
        <v>46.534090909090907</v>
      </c>
      <c r="V504" s="12">
        <v>35</v>
      </c>
      <c r="W504" s="12">
        <f>STOCK[[#This Row],[Precio Final]]-STOCK[[#This Row],[Costo total]]</f>
        <v>3.9772727272727302</v>
      </c>
      <c r="X504" s="12">
        <f>STOCK[[#This Row],[Ganancia Unitaria]]*STOCK[[#This Row],[Salidas]]</f>
        <v>15.909090909090921</v>
      </c>
      <c r="AA504" s="12">
        <f>STOCK[[#This Row],[Costo total]]*STOCK[[#This Row],[Entradas]]</f>
        <v>124.09090909090908</v>
      </c>
      <c r="AB504" s="12">
        <f>STOCK[[#This Row],[Stock Actual]]*STOCK[[#This Row],[Costo total]]</f>
        <v>0</v>
      </c>
    </row>
    <row r="505" spans="1:28" s="7" customFormat="1" ht="50" customHeight="1" x14ac:dyDescent="0.15">
      <c r="A505" s="7" t="s">
        <v>916</v>
      </c>
      <c r="B505" s="70"/>
      <c r="C505" s="7" t="s">
        <v>4</v>
      </c>
      <c r="D505" s="7" t="s">
        <v>372</v>
      </c>
      <c r="E505" s="7" t="s">
        <v>454</v>
      </c>
      <c r="F505" s="7" t="s">
        <v>241</v>
      </c>
      <c r="G505" s="7" t="s">
        <v>69</v>
      </c>
      <c r="H505" s="7">
        <f>STOCK[[#This Row],[Precio Final]]</f>
        <v>35</v>
      </c>
      <c r="I505" s="7">
        <f>STOCK[[#This Row],[Precio Venta Ideal (x1.5)]]</f>
        <v>46.534090909090907</v>
      </c>
      <c r="J505" s="8">
        <v>3</v>
      </c>
      <c r="K505" s="8">
        <f>SUMIFS(VENTAS[Cantidad],VENTAS[Código del producto Vendido],STOCK[[#This Row],[Code]])</f>
        <v>3</v>
      </c>
      <c r="L505" s="8">
        <f>STOCK[[#This Row],[Entradas]]-STOCK[[#This Row],[Salidas]]</f>
        <v>0</v>
      </c>
      <c r="M505" s="7">
        <f>STOCK[[#This Row],[Precio Final]]*10%</f>
        <v>3.5</v>
      </c>
      <c r="N505" s="7">
        <v>315</v>
      </c>
      <c r="O505" s="7">
        <v>17.600000000000001</v>
      </c>
      <c r="P505" s="7">
        <v>17.89772727272727</v>
      </c>
      <c r="Q505" s="8">
        <v>550</v>
      </c>
      <c r="R505" s="7">
        <v>17.5</v>
      </c>
      <c r="S505" s="7">
        <f>STOCK[[#This Row],[Peso (g)]]*STOCK[[#This Row],[Precio Envío Kilogramo (USD)]]/1000</f>
        <v>9.625</v>
      </c>
      <c r="T505" s="12">
        <f>STOCK[[#This Row],[Costo Unitario (USD)]]+STOCK[[#This Row],[Costo Envío (USD)]]+STOCK[[#This Row],[Comisión 10%]]</f>
        <v>31.02272727272727</v>
      </c>
      <c r="U505" s="7">
        <f>STOCK[[#This Row],[Costo total]]*1.5</f>
        <v>46.534090909090907</v>
      </c>
      <c r="V505" s="7">
        <v>35</v>
      </c>
      <c r="W505" s="7">
        <f>STOCK[[#This Row],[Precio Final]]-STOCK[[#This Row],[Costo total]]</f>
        <v>3.9772727272727302</v>
      </c>
      <c r="X505" s="7">
        <f>STOCK[[#This Row],[Ganancia Unitaria]]*STOCK[[#This Row],[Salidas]]</f>
        <v>11.931818181818191</v>
      </c>
      <c r="AA505" s="7">
        <f>STOCK[[#This Row],[Costo total]]*STOCK[[#This Row],[Entradas]]</f>
        <v>93.068181818181813</v>
      </c>
      <c r="AB505" s="7">
        <f>STOCK[[#This Row],[Stock Actual]]*STOCK[[#This Row],[Costo total]]</f>
        <v>0</v>
      </c>
    </row>
    <row r="506" spans="1:28" s="12" customFormat="1" ht="50" customHeight="1" x14ac:dyDescent="0.15">
      <c r="A506" s="12" t="s">
        <v>457</v>
      </c>
      <c r="B506" s="70"/>
      <c r="C506" s="12" t="s">
        <v>4</v>
      </c>
      <c r="D506" s="12" t="s">
        <v>372</v>
      </c>
      <c r="E506" s="12" t="s">
        <v>454</v>
      </c>
      <c r="F506" s="12" t="s">
        <v>243</v>
      </c>
      <c r="G506" s="12" t="s">
        <v>69</v>
      </c>
      <c r="H506" s="12">
        <f>STOCK[[#This Row],[Precio Final]]</f>
        <v>35</v>
      </c>
      <c r="I506" s="12">
        <f>STOCK[[#This Row],[Precio Venta Ideal (x1.5)]]</f>
        <v>46.534090909090907</v>
      </c>
      <c r="J506" s="87">
        <v>2</v>
      </c>
      <c r="K506" s="87">
        <f>SUMIFS(VENTAS[Cantidad],VENTAS[Código del producto Vendido],STOCK[[#This Row],[Code]])</f>
        <v>2</v>
      </c>
      <c r="L506" s="87">
        <f>STOCK[[#This Row],[Entradas]]-STOCK[[#This Row],[Salidas]]</f>
        <v>0</v>
      </c>
      <c r="M506" s="12">
        <f>STOCK[[#This Row],[Precio Final]]*10%</f>
        <v>3.5</v>
      </c>
      <c r="N506" s="12">
        <v>315</v>
      </c>
      <c r="O506" s="12">
        <v>17.600000000000001</v>
      </c>
      <c r="P506" s="12">
        <v>17.89772727272727</v>
      </c>
      <c r="Q506" s="87">
        <v>550</v>
      </c>
      <c r="R506" s="12">
        <v>17.5</v>
      </c>
      <c r="S506" s="12">
        <f>STOCK[[#This Row],[Peso (g)]]*STOCK[[#This Row],[Precio Envío Kilogramo (USD)]]/1000</f>
        <v>9.625</v>
      </c>
      <c r="T506" s="12">
        <f>STOCK[[#This Row],[Costo Unitario (USD)]]+STOCK[[#This Row],[Costo Envío (USD)]]+STOCK[[#This Row],[Comisión 10%]]</f>
        <v>31.02272727272727</v>
      </c>
      <c r="U506" s="12">
        <f>STOCK[[#This Row],[Costo total]]*1.5</f>
        <v>46.534090909090907</v>
      </c>
      <c r="V506" s="12">
        <v>35</v>
      </c>
      <c r="W506" s="12">
        <f>STOCK[[#This Row],[Precio Final]]-STOCK[[#This Row],[Costo total]]</f>
        <v>3.9772727272727302</v>
      </c>
      <c r="X506" s="12">
        <f>STOCK[[#This Row],[Ganancia Unitaria]]*STOCK[[#This Row],[Salidas]]</f>
        <v>7.9545454545454604</v>
      </c>
      <c r="AA506" s="12">
        <f>STOCK[[#This Row],[Costo total]]*STOCK[[#This Row],[Entradas]]</f>
        <v>62.04545454545454</v>
      </c>
      <c r="AB506" s="12">
        <f>STOCK[[#This Row],[Stock Actual]]*STOCK[[#This Row],[Costo total]]</f>
        <v>0</v>
      </c>
    </row>
    <row r="507" spans="1:28" s="7" customFormat="1" ht="50" customHeight="1" x14ac:dyDescent="0.15">
      <c r="A507" s="7" t="s">
        <v>917</v>
      </c>
      <c r="B507" s="70"/>
      <c r="C507" s="7" t="s">
        <v>4</v>
      </c>
      <c r="D507" s="7" t="s">
        <v>372</v>
      </c>
      <c r="E507" s="7" t="s">
        <v>455</v>
      </c>
      <c r="F507" s="7" t="s">
        <v>456</v>
      </c>
      <c r="G507" s="7" t="s">
        <v>69</v>
      </c>
      <c r="H507" s="7">
        <f>STOCK[[#This Row],[Precio Final]]</f>
        <v>30</v>
      </c>
      <c r="I507" s="7">
        <f>STOCK[[#This Row],[Precio Venta Ideal (x1.5)]]</f>
        <v>43.227272727272727</v>
      </c>
      <c r="J507" s="8">
        <v>3</v>
      </c>
      <c r="K507" s="8">
        <f>SUMIFS(VENTAS[Cantidad],VENTAS[Código del producto Vendido],STOCK[[#This Row],[Code]])</f>
        <v>3</v>
      </c>
      <c r="L507" s="8">
        <f>STOCK[[#This Row],[Entradas]]-STOCK[[#This Row],[Salidas]]</f>
        <v>0</v>
      </c>
      <c r="M507" s="7">
        <f>STOCK[[#This Row],[Precio Final]]*10%</f>
        <v>3</v>
      </c>
      <c r="N507" s="7">
        <v>285</v>
      </c>
      <c r="O507" s="7">
        <v>17.600000000000001</v>
      </c>
      <c r="P507" s="7">
        <v>16.193181818181817</v>
      </c>
      <c r="Q507" s="8">
        <v>550</v>
      </c>
      <c r="R507" s="7">
        <v>17.5</v>
      </c>
      <c r="S507" s="7">
        <f>STOCK[[#This Row],[Peso (g)]]*STOCK[[#This Row],[Precio Envío Kilogramo (USD)]]/1000</f>
        <v>9.625</v>
      </c>
      <c r="T507" s="12">
        <f>STOCK[[#This Row],[Costo Unitario (USD)]]+STOCK[[#This Row],[Costo Envío (USD)]]+STOCK[[#This Row],[Comisión 10%]]</f>
        <v>28.818181818181817</v>
      </c>
      <c r="U507" s="7">
        <f>STOCK[[#This Row],[Costo total]]*1.5</f>
        <v>43.227272727272727</v>
      </c>
      <c r="V507" s="7">
        <v>30</v>
      </c>
      <c r="W507" s="7">
        <f>STOCK[[#This Row],[Precio Final]]-STOCK[[#This Row],[Costo total]]</f>
        <v>1.1818181818181834</v>
      </c>
      <c r="X507" s="7">
        <f>STOCK[[#This Row],[Ganancia Unitaria]]*STOCK[[#This Row],[Salidas]]</f>
        <v>3.5454545454545503</v>
      </c>
      <c r="AA507" s="7">
        <f>STOCK[[#This Row],[Costo total]]*STOCK[[#This Row],[Entradas]]</f>
        <v>86.454545454545453</v>
      </c>
      <c r="AB507" s="7">
        <f>STOCK[[#This Row],[Stock Actual]]*STOCK[[#This Row],[Costo total]]</f>
        <v>0</v>
      </c>
    </row>
    <row r="508" spans="1:28" s="12" customFormat="1" ht="50" customHeight="1" x14ac:dyDescent="0.15">
      <c r="A508" s="12" t="s">
        <v>918</v>
      </c>
      <c r="B508" s="70"/>
      <c r="C508" s="12" t="s">
        <v>4</v>
      </c>
      <c r="D508" s="12" t="s">
        <v>372</v>
      </c>
      <c r="E508" s="12" t="s">
        <v>455</v>
      </c>
      <c r="F508" s="12" t="s">
        <v>243</v>
      </c>
      <c r="G508" s="12" t="s">
        <v>69</v>
      </c>
      <c r="H508" s="12">
        <f>STOCK[[#This Row],[Precio Final]]</f>
        <v>35</v>
      </c>
      <c r="I508" s="12">
        <f>STOCK[[#This Row],[Precio Venta Ideal (x1.5)]]</f>
        <v>43.977272727272727</v>
      </c>
      <c r="J508" s="87">
        <v>2</v>
      </c>
      <c r="K508" s="87">
        <f>SUMIFS(VENTAS[Cantidad],VENTAS[Código del producto Vendido],STOCK[[#This Row],[Code]])</f>
        <v>2</v>
      </c>
      <c r="L508" s="87">
        <f>STOCK[[#This Row],[Entradas]]-STOCK[[#This Row],[Salidas]]</f>
        <v>0</v>
      </c>
      <c r="M508" s="12">
        <f>STOCK[[#This Row],[Precio Final]]*10%</f>
        <v>3.5</v>
      </c>
      <c r="N508" s="12">
        <v>285</v>
      </c>
      <c r="O508" s="12">
        <v>17.600000000000001</v>
      </c>
      <c r="P508" s="12">
        <v>16.193181818181817</v>
      </c>
      <c r="Q508" s="87">
        <v>550</v>
      </c>
      <c r="R508" s="12">
        <v>17.5</v>
      </c>
      <c r="S508" s="12">
        <f>STOCK[[#This Row],[Peso (g)]]*STOCK[[#This Row],[Precio Envío Kilogramo (USD)]]/1000</f>
        <v>9.625</v>
      </c>
      <c r="T508" s="12">
        <f>STOCK[[#This Row],[Costo Unitario (USD)]]+STOCK[[#This Row],[Costo Envío (USD)]]+STOCK[[#This Row],[Comisión 10%]]</f>
        <v>29.318181818181817</v>
      </c>
      <c r="U508" s="12">
        <f>STOCK[[#This Row],[Costo total]]*1.5</f>
        <v>43.977272727272727</v>
      </c>
      <c r="V508" s="12">
        <v>35</v>
      </c>
      <c r="W508" s="12">
        <f>STOCK[[#This Row],[Precio Final]]-STOCK[[#This Row],[Costo total]]</f>
        <v>5.6818181818181834</v>
      </c>
      <c r="X508" s="12">
        <f>STOCK[[#This Row],[Ganancia Unitaria]]*STOCK[[#This Row],[Salidas]]</f>
        <v>11.363636363636367</v>
      </c>
      <c r="AA508" s="12">
        <f>STOCK[[#This Row],[Costo total]]*STOCK[[#This Row],[Entradas]]</f>
        <v>58.636363636363633</v>
      </c>
      <c r="AB508" s="12">
        <f>STOCK[[#This Row],[Stock Actual]]*STOCK[[#This Row],[Costo total]]</f>
        <v>0</v>
      </c>
    </row>
    <row r="509" spans="1:28" s="7" customFormat="1" ht="50" customHeight="1" x14ac:dyDescent="0.15">
      <c r="A509" s="7" t="s">
        <v>461</v>
      </c>
      <c r="B509" s="70"/>
      <c r="C509" s="7" t="s">
        <v>4</v>
      </c>
      <c r="D509" s="7" t="s">
        <v>1517</v>
      </c>
      <c r="E509" s="7" t="s">
        <v>462</v>
      </c>
      <c r="F509" s="7" t="s">
        <v>241</v>
      </c>
      <c r="G509" s="7" t="s">
        <v>69</v>
      </c>
      <c r="H509" s="7">
        <f>STOCK[[#This Row],[Precio Final]]</f>
        <v>20</v>
      </c>
      <c r="I509" s="7">
        <f>STOCK[[#This Row],[Precio Venta Ideal (x1.5)]]</f>
        <v>30.97159090909091</v>
      </c>
      <c r="J509" s="8">
        <v>1</v>
      </c>
      <c r="K509" s="8">
        <f>SUMIFS(VENTAS[Cantidad],VENTAS[Código del producto Vendido],STOCK[[#This Row],[Code]])</f>
        <v>1</v>
      </c>
      <c r="L509" s="8">
        <f>STOCK[[#This Row],[Entradas]]-STOCK[[#This Row],[Salidas]]</f>
        <v>0</v>
      </c>
      <c r="M509" s="7">
        <f>STOCK[[#This Row],[Precio Final]]*10%</f>
        <v>2</v>
      </c>
      <c r="N509" s="7">
        <v>205</v>
      </c>
      <c r="O509" s="7">
        <v>17.600000000000001</v>
      </c>
      <c r="P509" s="7">
        <v>11.647727272727272</v>
      </c>
      <c r="Q509" s="8">
        <v>400</v>
      </c>
      <c r="R509" s="7">
        <v>17.5</v>
      </c>
      <c r="S509" s="7">
        <f>STOCK[[#This Row],[Peso (g)]]*STOCK[[#This Row],[Precio Envío Kilogramo (USD)]]/1000</f>
        <v>7</v>
      </c>
      <c r="T509" s="12">
        <f>STOCK[[#This Row],[Costo Unitario (USD)]]+STOCK[[#This Row],[Costo Envío (USD)]]+STOCK[[#This Row],[Comisión 10%]]</f>
        <v>20.647727272727273</v>
      </c>
      <c r="U509" s="7">
        <f>STOCK[[#This Row],[Costo total]]*1.5</f>
        <v>30.97159090909091</v>
      </c>
      <c r="V509" s="7">
        <v>20</v>
      </c>
      <c r="W509" s="7">
        <f>STOCK[[#This Row],[Precio Final]]-STOCK[[#This Row],[Costo total]]</f>
        <v>-0.64772727272727337</v>
      </c>
      <c r="X509" s="7">
        <f>STOCK[[#This Row],[Ganancia Unitaria]]*STOCK[[#This Row],[Salidas]]</f>
        <v>-0.64772727272727337</v>
      </c>
      <c r="AA509" s="7">
        <f>STOCK[[#This Row],[Costo total]]*STOCK[[#This Row],[Entradas]]</f>
        <v>20.647727272727273</v>
      </c>
      <c r="AB509" s="7">
        <f>STOCK[[#This Row],[Stock Actual]]*STOCK[[#This Row],[Costo total]]</f>
        <v>0</v>
      </c>
    </row>
    <row r="510" spans="1:28" s="12" customFormat="1" ht="50" customHeight="1" x14ac:dyDescent="0.15">
      <c r="A510" s="12" t="s">
        <v>919</v>
      </c>
      <c r="B510" s="70"/>
      <c r="C510" s="12" t="s">
        <v>4</v>
      </c>
      <c r="D510" s="12" t="s">
        <v>1517</v>
      </c>
      <c r="E510" s="12" t="s">
        <v>462</v>
      </c>
      <c r="F510" s="12" t="s">
        <v>243</v>
      </c>
      <c r="G510" s="12" t="s">
        <v>69</v>
      </c>
      <c r="H510" s="12">
        <f>STOCK[[#This Row],[Precio Final]]</f>
        <v>30</v>
      </c>
      <c r="I510" s="12">
        <f>STOCK[[#This Row],[Precio Venta Ideal (x1.5)]]</f>
        <v>32.471590909090907</v>
      </c>
      <c r="J510" s="87">
        <v>1</v>
      </c>
      <c r="K510" s="87">
        <f>SUMIFS(VENTAS[Cantidad],VENTAS[Código del producto Vendido],STOCK[[#This Row],[Code]])</f>
        <v>1</v>
      </c>
      <c r="L510" s="87">
        <f>STOCK[[#This Row],[Entradas]]-STOCK[[#This Row],[Salidas]]</f>
        <v>0</v>
      </c>
      <c r="M510" s="12">
        <f>STOCK[[#This Row],[Precio Final]]*10%</f>
        <v>3</v>
      </c>
      <c r="N510" s="12">
        <v>205</v>
      </c>
      <c r="O510" s="12">
        <v>17.600000000000001</v>
      </c>
      <c r="P510" s="12">
        <v>11.647727272727272</v>
      </c>
      <c r="Q510" s="87">
        <v>400</v>
      </c>
      <c r="R510" s="12">
        <v>17.5</v>
      </c>
      <c r="S510" s="12">
        <f>STOCK[[#This Row],[Peso (g)]]*STOCK[[#This Row],[Precio Envío Kilogramo (USD)]]/1000</f>
        <v>7</v>
      </c>
      <c r="T510" s="12">
        <f>STOCK[[#This Row],[Costo Unitario (USD)]]+STOCK[[#This Row],[Costo Envío (USD)]]+STOCK[[#This Row],[Comisión 10%]]</f>
        <v>21.647727272727273</v>
      </c>
      <c r="U510" s="12">
        <f>STOCK[[#This Row],[Costo total]]*1.5</f>
        <v>32.471590909090907</v>
      </c>
      <c r="V510" s="12">
        <v>30</v>
      </c>
      <c r="W510" s="12">
        <f>STOCK[[#This Row],[Precio Final]]-STOCK[[#This Row],[Costo total]]</f>
        <v>8.3522727272727266</v>
      </c>
      <c r="X510" s="12">
        <f>STOCK[[#This Row],[Ganancia Unitaria]]*STOCK[[#This Row],[Salidas]]</f>
        <v>8.3522727272727266</v>
      </c>
      <c r="AA510" s="12">
        <f>STOCK[[#This Row],[Costo total]]*STOCK[[#This Row],[Entradas]]</f>
        <v>21.647727272727273</v>
      </c>
      <c r="AB510" s="12">
        <f>STOCK[[#This Row],[Stock Actual]]*STOCK[[#This Row],[Costo total]]</f>
        <v>0</v>
      </c>
    </row>
    <row r="511" spans="1:28" s="7" customFormat="1" ht="50" customHeight="1" x14ac:dyDescent="0.15">
      <c r="A511" s="7" t="s">
        <v>920</v>
      </c>
      <c r="B511" s="70"/>
      <c r="C511" s="7" t="s">
        <v>4</v>
      </c>
      <c r="D511" s="7" t="s">
        <v>1517</v>
      </c>
      <c r="E511" s="7" t="s">
        <v>462</v>
      </c>
      <c r="F511" s="7" t="s">
        <v>244</v>
      </c>
      <c r="G511" s="7" t="s">
        <v>69</v>
      </c>
      <c r="H511" s="7">
        <f>STOCK[[#This Row],[Precio Final]]</f>
        <v>30</v>
      </c>
      <c r="I511" s="7">
        <f>STOCK[[#This Row],[Precio Venta Ideal (x1.5)]]</f>
        <v>32.471590909090907</v>
      </c>
      <c r="J511" s="8">
        <v>3</v>
      </c>
      <c r="K511" s="8">
        <f>SUMIFS(VENTAS[Cantidad],VENTAS[Código del producto Vendido],STOCK[[#This Row],[Code]])</f>
        <v>3</v>
      </c>
      <c r="L511" s="8">
        <f>STOCK[[#This Row],[Entradas]]-STOCK[[#This Row],[Salidas]]</f>
        <v>0</v>
      </c>
      <c r="M511" s="7">
        <f>STOCK[[#This Row],[Precio Final]]*10%</f>
        <v>3</v>
      </c>
      <c r="N511" s="7">
        <v>205</v>
      </c>
      <c r="O511" s="7">
        <v>17.600000000000001</v>
      </c>
      <c r="P511" s="7">
        <v>11.647727272727272</v>
      </c>
      <c r="Q511" s="8">
        <v>400</v>
      </c>
      <c r="R511" s="7">
        <v>17.5</v>
      </c>
      <c r="S511" s="7">
        <f>STOCK[[#This Row],[Peso (g)]]*STOCK[[#This Row],[Precio Envío Kilogramo (USD)]]/1000</f>
        <v>7</v>
      </c>
      <c r="T511" s="12">
        <f>STOCK[[#This Row],[Costo Unitario (USD)]]+STOCK[[#This Row],[Costo Envío (USD)]]+STOCK[[#This Row],[Comisión 10%]]</f>
        <v>21.647727272727273</v>
      </c>
      <c r="U511" s="7">
        <f>STOCK[[#This Row],[Costo total]]*1.5</f>
        <v>32.471590909090907</v>
      </c>
      <c r="V511" s="7">
        <v>30</v>
      </c>
      <c r="W511" s="7">
        <f>STOCK[[#This Row],[Precio Final]]-STOCK[[#This Row],[Costo total]]</f>
        <v>8.3522727272727266</v>
      </c>
      <c r="X511" s="7">
        <f>STOCK[[#This Row],[Ganancia Unitaria]]*STOCK[[#This Row],[Salidas]]</f>
        <v>25.05681818181818</v>
      </c>
      <c r="AA511" s="7">
        <f>STOCK[[#This Row],[Costo total]]*STOCK[[#This Row],[Entradas]]</f>
        <v>64.943181818181813</v>
      </c>
      <c r="AB511" s="7">
        <f>STOCK[[#This Row],[Stock Actual]]*STOCK[[#This Row],[Costo total]]</f>
        <v>0</v>
      </c>
    </row>
    <row r="512" spans="1:28" s="12" customFormat="1" ht="50" customHeight="1" x14ac:dyDescent="0.15">
      <c r="A512" s="12" t="s">
        <v>921</v>
      </c>
      <c r="B512" s="70"/>
      <c r="C512" s="12" t="s">
        <v>4</v>
      </c>
      <c r="D512" s="12" t="s">
        <v>2612</v>
      </c>
      <c r="E512" s="12" t="s">
        <v>2109</v>
      </c>
      <c r="F512" s="12" t="s">
        <v>2071</v>
      </c>
      <c r="G512" s="12" t="s">
        <v>69</v>
      </c>
      <c r="H512" s="12">
        <f>STOCK[[#This Row],[Precio Final]]</f>
        <v>30</v>
      </c>
      <c r="I512" s="12">
        <f>STOCK[[#This Row],[Precio Venta Ideal (x1.5)]]</f>
        <v>36.705681818181816</v>
      </c>
      <c r="J512" s="87">
        <v>1</v>
      </c>
      <c r="K512" s="87">
        <f>SUMIFS(VENTAS[Cantidad],VENTAS[Código del producto Vendido],STOCK[[#This Row],[Code]])</f>
        <v>1</v>
      </c>
      <c r="L512" s="87">
        <f>STOCK[[#This Row],[Entradas]]-STOCK[[#This Row],[Salidas]]</f>
        <v>0</v>
      </c>
      <c r="M512" s="12">
        <f>STOCK[[#This Row],[Precio Final]]*10%</f>
        <v>3</v>
      </c>
      <c r="N512" s="12">
        <v>267</v>
      </c>
      <c r="O512" s="12">
        <v>17.600000000000001</v>
      </c>
      <c r="P512" s="12">
        <v>15.170454545454545</v>
      </c>
      <c r="Q512" s="87">
        <v>360</v>
      </c>
      <c r="R512" s="12">
        <v>17.5</v>
      </c>
      <c r="S512" s="12">
        <f>STOCK[[#This Row],[Peso (g)]]*STOCK[[#This Row],[Precio Envío Kilogramo (USD)]]/1000</f>
        <v>6.3</v>
      </c>
      <c r="T512" s="12">
        <f>STOCK[[#This Row],[Costo Unitario (USD)]]+STOCK[[#This Row],[Costo Envío (USD)]]+STOCK[[#This Row],[Comisión 10%]]</f>
        <v>24.470454545454544</v>
      </c>
      <c r="U512" s="12">
        <f>STOCK[[#This Row],[Costo total]]*1.5</f>
        <v>36.705681818181816</v>
      </c>
      <c r="V512" s="12">
        <v>30</v>
      </c>
      <c r="W512" s="12">
        <f>STOCK[[#This Row],[Precio Final]]-STOCK[[#This Row],[Costo total]]</f>
        <v>5.5295454545454561</v>
      </c>
      <c r="X512" s="12">
        <f>STOCK[[#This Row],[Ganancia Unitaria]]*STOCK[[#This Row],[Salidas]]</f>
        <v>5.5295454545454561</v>
      </c>
      <c r="Y512" s="12" t="s">
        <v>518</v>
      </c>
      <c r="AA512" s="12">
        <f>STOCK[[#This Row],[Costo total]]*STOCK[[#This Row],[Entradas]]</f>
        <v>24.470454545454544</v>
      </c>
      <c r="AB512" s="12">
        <f>STOCK[[#This Row],[Stock Actual]]*STOCK[[#This Row],[Costo total]]</f>
        <v>0</v>
      </c>
    </row>
    <row r="513" spans="1:28" s="7" customFormat="1" ht="50" customHeight="1" x14ac:dyDescent="0.15">
      <c r="A513" s="7" t="s">
        <v>922</v>
      </c>
      <c r="B513" s="70"/>
      <c r="C513" s="7" t="s">
        <v>4</v>
      </c>
      <c r="D513" s="7" t="s">
        <v>2612</v>
      </c>
      <c r="E513" s="7" t="s">
        <v>2109</v>
      </c>
      <c r="F513" s="7" t="s">
        <v>2091</v>
      </c>
      <c r="G513" s="7" t="s">
        <v>69</v>
      </c>
      <c r="H513" s="7">
        <f>STOCK[[#This Row],[Precio Final]]</f>
        <v>30</v>
      </c>
      <c r="I513" s="7">
        <f>STOCK[[#This Row],[Precio Venta Ideal (x1.5)]]</f>
        <v>36.705681818181816</v>
      </c>
      <c r="J513" s="8">
        <v>1</v>
      </c>
      <c r="K513" s="8">
        <f>SUMIFS(VENTAS[Cantidad],VENTAS[Código del producto Vendido],STOCK[[#This Row],[Code]])</f>
        <v>1</v>
      </c>
      <c r="L513" s="8">
        <f>STOCK[[#This Row],[Entradas]]-STOCK[[#This Row],[Salidas]]</f>
        <v>0</v>
      </c>
      <c r="M513" s="7">
        <f>STOCK[[#This Row],[Precio Final]]*10%</f>
        <v>3</v>
      </c>
      <c r="N513" s="7">
        <v>267</v>
      </c>
      <c r="O513" s="7">
        <v>17.600000000000001</v>
      </c>
      <c r="P513" s="7">
        <v>15.170454545454545</v>
      </c>
      <c r="Q513" s="8">
        <v>360</v>
      </c>
      <c r="R513" s="7">
        <v>17.5</v>
      </c>
      <c r="S513" s="7">
        <f>STOCK[[#This Row],[Peso (g)]]*STOCK[[#This Row],[Precio Envío Kilogramo (USD)]]/1000</f>
        <v>6.3</v>
      </c>
      <c r="T513" s="12">
        <f>STOCK[[#This Row],[Costo Unitario (USD)]]+STOCK[[#This Row],[Costo Envío (USD)]]+STOCK[[#This Row],[Comisión 10%]]</f>
        <v>24.470454545454544</v>
      </c>
      <c r="U513" s="7">
        <f>STOCK[[#This Row],[Costo total]]*1.5</f>
        <v>36.705681818181816</v>
      </c>
      <c r="V513" s="7">
        <v>30</v>
      </c>
      <c r="W513" s="7">
        <f>STOCK[[#This Row],[Precio Final]]-STOCK[[#This Row],[Costo total]]</f>
        <v>5.5295454545454561</v>
      </c>
      <c r="X513" s="7">
        <f>STOCK[[#This Row],[Ganancia Unitaria]]*STOCK[[#This Row],[Salidas]]</f>
        <v>5.5295454545454561</v>
      </c>
      <c r="Y513" s="7" t="s">
        <v>518</v>
      </c>
      <c r="AA513" s="7">
        <f>STOCK[[#This Row],[Costo total]]*STOCK[[#This Row],[Entradas]]</f>
        <v>24.470454545454544</v>
      </c>
      <c r="AB513" s="7">
        <f>STOCK[[#This Row],[Stock Actual]]*STOCK[[#This Row],[Costo total]]</f>
        <v>0</v>
      </c>
    </row>
    <row r="514" spans="1:28" s="12" customFormat="1" ht="50" customHeight="1" x14ac:dyDescent="0.15">
      <c r="A514" s="12" t="s">
        <v>923</v>
      </c>
      <c r="B514" s="70"/>
      <c r="C514" s="12" t="s">
        <v>4</v>
      </c>
      <c r="D514" s="12" t="s">
        <v>2617</v>
      </c>
      <c r="E514" s="12" t="s">
        <v>2109</v>
      </c>
      <c r="F514" s="12" t="s">
        <v>244</v>
      </c>
      <c r="G514" s="12" t="s">
        <v>69</v>
      </c>
      <c r="H514" s="12">
        <f>STOCK[[#This Row],[Precio Final]]</f>
        <v>30</v>
      </c>
      <c r="I514" s="12">
        <f>STOCK[[#This Row],[Precio Venta Ideal (x1.5)]]</f>
        <v>36.705681818181816</v>
      </c>
      <c r="J514" s="87">
        <v>2</v>
      </c>
      <c r="K514" s="87">
        <f>SUMIFS(VENTAS[Cantidad],VENTAS[Código del producto Vendido],STOCK[[#This Row],[Code]])</f>
        <v>0</v>
      </c>
      <c r="L514" s="87">
        <f>STOCK[[#This Row],[Entradas]]-STOCK[[#This Row],[Salidas]]</f>
        <v>2</v>
      </c>
      <c r="M514" s="12">
        <f>STOCK[[#This Row],[Precio Final]]*10%</f>
        <v>3</v>
      </c>
      <c r="N514" s="12">
        <v>267</v>
      </c>
      <c r="O514" s="12">
        <v>17.600000000000001</v>
      </c>
      <c r="P514" s="12">
        <v>15.170454545454545</v>
      </c>
      <c r="Q514" s="87">
        <v>360</v>
      </c>
      <c r="R514" s="12">
        <v>17.5</v>
      </c>
      <c r="S514" s="12">
        <f>STOCK[[#This Row],[Peso (g)]]*STOCK[[#This Row],[Precio Envío Kilogramo (USD)]]/1000</f>
        <v>6.3</v>
      </c>
      <c r="T514" s="12">
        <f>STOCK[[#This Row],[Costo Unitario (USD)]]+STOCK[[#This Row],[Costo Envío (USD)]]+STOCK[[#This Row],[Comisión 10%]]</f>
        <v>24.470454545454544</v>
      </c>
      <c r="U514" s="12">
        <f>STOCK[[#This Row],[Costo total]]*1.5</f>
        <v>36.705681818181816</v>
      </c>
      <c r="V514" s="12">
        <v>30</v>
      </c>
      <c r="W514" s="12">
        <f>STOCK[[#This Row],[Precio Final]]-STOCK[[#This Row],[Costo total]]</f>
        <v>5.5295454545454561</v>
      </c>
      <c r="X514" s="12">
        <f>STOCK[[#This Row],[Ganancia Unitaria]]*STOCK[[#This Row],[Salidas]]</f>
        <v>0</v>
      </c>
      <c r="Y514" s="12" t="s">
        <v>518</v>
      </c>
      <c r="AA514" s="12">
        <f>STOCK[[#This Row],[Costo total]]*STOCK[[#This Row],[Entradas]]</f>
        <v>48.940909090909088</v>
      </c>
      <c r="AB514" s="12">
        <f>STOCK[[#This Row],[Stock Actual]]*STOCK[[#This Row],[Costo total]]</f>
        <v>48.940909090909088</v>
      </c>
    </row>
    <row r="515" spans="1:28" s="7" customFormat="1" ht="50" customHeight="1" x14ac:dyDescent="0.15">
      <c r="A515" s="7" t="s">
        <v>924</v>
      </c>
      <c r="B515" s="70"/>
      <c r="C515" s="7" t="s">
        <v>4</v>
      </c>
      <c r="D515" s="7" t="s">
        <v>1517</v>
      </c>
      <c r="E515" s="7" t="s">
        <v>1640</v>
      </c>
      <c r="F515" s="7" t="s">
        <v>2091</v>
      </c>
      <c r="G515" s="7" t="s">
        <v>69</v>
      </c>
      <c r="H515" s="7">
        <f>STOCK[[#This Row],[Precio Final]]</f>
        <v>20</v>
      </c>
      <c r="I515" s="7">
        <f>STOCK[[#This Row],[Precio Venta Ideal (x1.5)]]</f>
        <v>25.295454545454547</v>
      </c>
      <c r="J515" s="8">
        <v>1</v>
      </c>
      <c r="K515" s="8">
        <f>SUMIFS(VENTAS[Cantidad],VENTAS[Código del producto Vendido],STOCK[[#This Row],[Code]])</f>
        <v>1</v>
      </c>
      <c r="L515" s="8">
        <f>STOCK[[#This Row],[Entradas]]-STOCK[[#This Row],[Salidas]]</f>
        <v>0</v>
      </c>
      <c r="M515" s="7">
        <f>STOCK[[#This Row],[Precio Final]]*10%</f>
        <v>2</v>
      </c>
      <c r="N515" s="7">
        <v>200</v>
      </c>
      <c r="O515" s="7">
        <v>17.600000000000001</v>
      </c>
      <c r="P515" s="7">
        <v>11.363636363636363</v>
      </c>
      <c r="Q515" s="8">
        <v>200</v>
      </c>
      <c r="R515" s="7">
        <v>17.5</v>
      </c>
      <c r="S515" s="7">
        <f>STOCK[[#This Row],[Peso (g)]]*STOCK[[#This Row],[Precio Envío Kilogramo (USD)]]/1000</f>
        <v>3.5</v>
      </c>
      <c r="T515" s="12">
        <f>STOCK[[#This Row],[Costo Unitario (USD)]]+STOCK[[#This Row],[Costo Envío (USD)]]+STOCK[[#This Row],[Comisión 10%]]</f>
        <v>16.863636363636363</v>
      </c>
      <c r="U515" s="7">
        <f>STOCK[[#This Row],[Costo total]]*1.5</f>
        <v>25.295454545454547</v>
      </c>
      <c r="V515" s="7">
        <v>20</v>
      </c>
      <c r="W515" s="7">
        <f>STOCK[[#This Row],[Precio Final]]-STOCK[[#This Row],[Costo total]]</f>
        <v>3.1363636363636367</v>
      </c>
      <c r="X515" s="7">
        <f>STOCK[[#This Row],[Ganancia Unitaria]]*STOCK[[#This Row],[Salidas]]</f>
        <v>3.1363636363636367</v>
      </c>
      <c r="AA515" s="7">
        <f>STOCK[[#This Row],[Costo total]]*STOCK[[#This Row],[Entradas]]</f>
        <v>16.863636363636363</v>
      </c>
      <c r="AB515" s="7">
        <f>STOCK[[#This Row],[Stock Actual]]*STOCK[[#This Row],[Costo total]]</f>
        <v>0</v>
      </c>
    </row>
    <row r="516" spans="1:28" s="12" customFormat="1" ht="50" customHeight="1" x14ac:dyDescent="0.15">
      <c r="A516" s="12" t="s">
        <v>925</v>
      </c>
      <c r="B516" s="70"/>
      <c r="C516" s="12" t="s">
        <v>4</v>
      </c>
      <c r="D516" s="12" t="s">
        <v>1898</v>
      </c>
      <c r="E516" s="12" t="s">
        <v>1641</v>
      </c>
      <c r="F516" s="12" t="s">
        <v>241</v>
      </c>
      <c r="G516" s="12" t="s">
        <v>214</v>
      </c>
      <c r="H516" s="12">
        <f>STOCK[[#This Row],[Precio Final]]</f>
        <v>8</v>
      </c>
      <c r="I516" s="12">
        <f>STOCK[[#This Row],[Precio Venta Ideal (x1.5)]]</f>
        <v>8.6889705882352928</v>
      </c>
      <c r="J516" s="87">
        <v>4</v>
      </c>
      <c r="K516" s="87">
        <f>SUMIFS(VENTAS[Cantidad],VENTAS[Código del producto Vendido],STOCK[[#This Row],[Code]])</f>
        <v>1</v>
      </c>
      <c r="L516" s="87">
        <f>STOCK[[#This Row],[Entradas]]-STOCK[[#This Row],[Salidas]]</f>
        <v>3</v>
      </c>
      <c r="M516" s="12">
        <f>STOCK[[#This Row],[Precio Final]]*10%</f>
        <v>0.8</v>
      </c>
      <c r="N516" s="12">
        <v>70</v>
      </c>
      <c r="O516" s="12">
        <v>17</v>
      </c>
      <c r="P516" s="12">
        <v>4.117647058823529</v>
      </c>
      <c r="Q516" s="87">
        <v>50</v>
      </c>
      <c r="R516" s="12">
        <v>17.5</v>
      </c>
      <c r="S516" s="12">
        <f>STOCK[[#This Row],[Peso (g)]]*STOCK[[#This Row],[Precio Envío Kilogramo (USD)]]/1000</f>
        <v>0.875</v>
      </c>
      <c r="T516" s="12">
        <f>STOCK[[#This Row],[Costo Unitario (USD)]]+STOCK[[#This Row],[Costo Envío (USD)]]+STOCK[[#This Row],[Comisión 10%]]</f>
        <v>5.7926470588235288</v>
      </c>
      <c r="U516" s="12">
        <f>STOCK[[#This Row],[Costo total]]*1.5</f>
        <v>8.6889705882352928</v>
      </c>
      <c r="V516" s="12">
        <v>8</v>
      </c>
      <c r="W516" s="12">
        <f>STOCK[[#This Row],[Precio Final]]-STOCK[[#This Row],[Costo total]]</f>
        <v>2.2073529411764712</v>
      </c>
      <c r="X516" s="12">
        <f>STOCK[[#This Row],[Ganancia Unitaria]]*STOCK[[#This Row],[Salidas]]</f>
        <v>2.2073529411764712</v>
      </c>
      <c r="AA516" s="12">
        <f>STOCK[[#This Row],[Costo total]]*STOCK[[#This Row],[Entradas]]</f>
        <v>23.170588235294115</v>
      </c>
      <c r="AB516" s="12">
        <f>STOCK[[#This Row],[Stock Actual]]*STOCK[[#This Row],[Costo total]]</f>
        <v>17.377941176470586</v>
      </c>
    </row>
    <row r="517" spans="1:28" s="7" customFormat="1" ht="50" customHeight="1" x14ac:dyDescent="0.15">
      <c r="B517" s="70"/>
      <c r="H517" s="7">
        <f>STOCK[[#This Row],[Precio Final]]</f>
        <v>0</v>
      </c>
      <c r="I517" s="7">
        <f>STOCK[[#This Row],[Precio Venta Ideal (x1.5)]]</f>
        <v>0</v>
      </c>
      <c r="J517" s="8"/>
      <c r="K517" s="8">
        <f>SUMIFS(VENTAS[Cantidad],VENTAS[Código del producto Vendido],STOCK[[#This Row],[Code]])</f>
        <v>0</v>
      </c>
      <c r="L517" s="8">
        <f>STOCK[[#This Row],[Entradas]]-STOCK[[#This Row],[Salidas]]</f>
        <v>0</v>
      </c>
      <c r="M517" s="7">
        <f>STOCK[[#This Row],[Precio Final]]*10%</f>
        <v>0</v>
      </c>
      <c r="Q517" s="8"/>
      <c r="S517" s="7">
        <f>STOCK[[#This Row],[Peso (g)]]*STOCK[[#This Row],[Precio Envío Kilogramo (USD)]]/1000</f>
        <v>0</v>
      </c>
      <c r="T517" s="12">
        <f>STOCK[[#This Row],[Costo Unitario (USD)]]+STOCK[[#This Row],[Costo Envío (USD)]]+STOCK[[#This Row],[Comisión 10%]]</f>
        <v>0</v>
      </c>
      <c r="U517" s="7">
        <f>STOCK[[#This Row],[Costo total]]*1.5</f>
        <v>0</v>
      </c>
      <c r="W517" s="7">
        <f>STOCK[[#This Row],[Precio Final]]-STOCK[[#This Row],[Costo total]]</f>
        <v>0</v>
      </c>
      <c r="X517" s="7">
        <f>STOCK[[#This Row],[Ganancia Unitaria]]*STOCK[[#This Row],[Salidas]]</f>
        <v>0</v>
      </c>
      <c r="AA517" s="7">
        <f>STOCK[[#This Row],[Costo total]]*STOCK[[#This Row],[Entradas]]</f>
        <v>0</v>
      </c>
      <c r="AB517" s="7">
        <f>STOCK[[#This Row],[Stock Actual]]*STOCK[[#This Row],[Costo total]]</f>
        <v>0</v>
      </c>
    </row>
    <row r="518" spans="1:28" s="12" customFormat="1" ht="50" customHeight="1" x14ac:dyDescent="0.15">
      <c r="A518" s="12" t="s">
        <v>928</v>
      </c>
      <c r="B518" s="70"/>
      <c r="C518" s="12" t="s">
        <v>4</v>
      </c>
      <c r="D518" s="12" t="s">
        <v>1898</v>
      </c>
      <c r="E518" s="12" t="s">
        <v>1642</v>
      </c>
      <c r="F518" s="12" t="s">
        <v>238</v>
      </c>
      <c r="G518" s="12" t="s">
        <v>214</v>
      </c>
      <c r="H518" s="12">
        <f>STOCK[[#This Row],[Precio Final]]</f>
        <v>8</v>
      </c>
      <c r="I518" s="12">
        <f>STOCK[[#This Row],[Precio Venta Ideal (x1.5)]]</f>
        <v>7.8066176470588236</v>
      </c>
      <c r="J518" s="87">
        <v>6</v>
      </c>
      <c r="K518" s="87">
        <f>SUMIFS(VENTAS[Cantidad],VENTAS[Código del producto Vendido],STOCK[[#This Row],[Code]])</f>
        <v>2</v>
      </c>
      <c r="L518" s="87">
        <f>STOCK[[#This Row],[Entradas]]-STOCK[[#This Row],[Salidas]]</f>
        <v>4</v>
      </c>
      <c r="M518" s="12">
        <f>STOCK[[#This Row],[Precio Final]]*10%</f>
        <v>0.8</v>
      </c>
      <c r="N518" s="12">
        <v>60</v>
      </c>
      <c r="O518" s="12">
        <v>17</v>
      </c>
      <c r="P518" s="12">
        <v>3.5294117647058822</v>
      </c>
      <c r="Q518" s="87">
        <v>50</v>
      </c>
      <c r="R518" s="12">
        <v>17.5</v>
      </c>
      <c r="S518" s="12">
        <f>STOCK[[#This Row],[Peso (g)]]*STOCK[[#This Row],[Precio Envío Kilogramo (USD)]]/1000</f>
        <v>0.875</v>
      </c>
      <c r="T518" s="12">
        <f>STOCK[[#This Row],[Costo Unitario (USD)]]+STOCK[[#This Row],[Costo Envío (USD)]]+STOCK[[#This Row],[Comisión 10%]]</f>
        <v>5.2044117647058821</v>
      </c>
      <c r="U518" s="12">
        <f>STOCK[[#This Row],[Costo total]]*1.5</f>
        <v>7.8066176470588236</v>
      </c>
      <c r="V518" s="12">
        <v>8</v>
      </c>
      <c r="W518" s="12">
        <f>STOCK[[#This Row],[Precio Final]]-STOCK[[#This Row],[Costo total]]</f>
        <v>2.7955882352941179</v>
      </c>
      <c r="X518" s="12">
        <f>STOCK[[#This Row],[Ganancia Unitaria]]*STOCK[[#This Row],[Salidas]]</f>
        <v>5.5911764705882359</v>
      </c>
      <c r="AA518" s="12">
        <f>STOCK[[#This Row],[Costo total]]*STOCK[[#This Row],[Entradas]]</f>
        <v>31.226470588235294</v>
      </c>
      <c r="AB518" s="12">
        <f>STOCK[[#This Row],[Stock Actual]]*STOCK[[#This Row],[Costo total]]</f>
        <v>20.817647058823528</v>
      </c>
    </row>
    <row r="519" spans="1:28" s="7" customFormat="1" ht="50" customHeight="1" x14ac:dyDescent="0.15">
      <c r="A519" s="7" t="s">
        <v>965</v>
      </c>
      <c r="B519" s="70"/>
      <c r="C519" s="7" t="s">
        <v>4</v>
      </c>
      <c r="D519" s="7" t="s">
        <v>1898</v>
      </c>
      <c r="E519" s="7" t="s">
        <v>1643</v>
      </c>
      <c r="F519" s="7" t="s">
        <v>241</v>
      </c>
      <c r="G519" s="7" t="s">
        <v>214</v>
      </c>
      <c r="H519" s="7">
        <f>STOCK[[#This Row],[Precio Final]]</f>
        <v>9</v>
      </c>
      <c r="I519" s="7">
        <f>STOCK[[#This Row],[Precio Venta Ideal (x1.5)]]</f>
        <v>8.8389705882352949</v>
      </c>
      <c r="J519" s="8">
        <v>4</v>
      </c>
      <c r="K519" s="8">
        <f>SUMIFS(VENTAS[Cantidad],VENTAS[Código del producto Vendido],STOCK[[#This Row],[Code]])</f>
        <v>1</v>
      </c>
      <c r="L519" s="8">
        <f>STOCK[[#This Row],[Entradas]]-STOCK[[#This Row],[Salidas]]</f>
        <v>3</v>
      </c>
      <c r="M519" s="7">
        <f>STOCK[[#This Row],[Precio Final]]*10%</f>
        <v>0.9</v>
      </c>
      <c r="N519" s="7">
        <v>70</v>
      </c>
      <c r="O519" s="7">
        <v>17</v>
      </c>
      <c r="P519" s="7">
        <v>4.117647058823529</v>
      </c>
      <c r="Q519" s="8">
        <v>50</v>
      </c>
      <c r="R519" s="7">
        <v>17.5</v>
      </c>
      <c r="S519" s="7">
        <f>STOCK[[#This Row],[Peso (g)]]*STOCK[[#This Row],[Precio Envío Kilogramo (USD)]]/1000</f>
        <v>0.875</v>
      </c>
      <c r="T519" s="12">
        <f>STOCK[[#This Row],[Costo Unitario (USD)]]+STOCK[[#This Row],[Costo Envío (USD)]]+STOCK[[#This Row],[Comisión 10%]]</f>
        <v>5.8926470588235293</v>
      </c>
      <c r="U519" s="7">
        <f>STOCK[[#This Row],[Costo total]]*1.5</f>
        <v>8.8389705882352949</v>
      </c>
      <c r="V519" s="7">
        <v>9</v>
      </c>
      <c r="W519" s="7">
        <f>STOCK[[#This Row],[Precio Final]]-STOCK[[#This Row],[Costo total]]</f>
        <v>3.1073529411764707</v>
      </c>
      <c r="X519" s="7">
        <f>STOCK[[#This Row],[Ganancia Unitaria]]*STOCK[[#This Row],[Salidas]]</f>
        <v>3.1073529411764707</v>
      </c>
      <c r="AA519" s="7">
        <f>STOCK[[#This Row],[Costo total]]*STOCK[[#This Row],[Entradas]]</f>
        <v>23.570588235294117</v>
      </c>
      <c r="AB519" s="7">
        <f>STOCK[[#This Row],[Stock Actual]]*STOCK[[#This Row],[Costo total]]</f>
        <v>17.67794117647059</v>
      </c>
    </row>
    <row r="520" spans="1:28" s="12" customFormat="1" ht="50" customHeight="1" x14ac:dyDescent="0.15">
      <c r="A520" s="12" t="s">
        <v>519</v>
      </c>
      <c r="B520" s="70"/>
      <c r="C520" s="12" t="s">
        <v>4</v>
      </c>
      <c r="D520" s="12" t="s">
        <v>1517</v>
      </c>
      <c r="E520" s="12" t="s">
        <v>511</v>
      </c>
      <c r="F520" s="12" t="s">
        <v>241</v>
      </c>
      <c r="G520" s="12" t="s">
        <v>69</v>
      </c>
      <c r="H520" s="12">
        <f>STOCK[[#This Row],[Precio Final]]</f>
        <v>20</v>
      </c>
      <c r="I520" s="12">
        <f>STOCK[[#This Row],[Precio Venta Ideal (x1.5)]]</f>
        <v>23.465073529411764</v>
      </c>
      <c r="J520" s="87">
        <v>2</v>
      </c>
      <c r="K520" s="87">
        <f>SUMIFS(VENTAS[Cantidad],VENTAS[Código del producto Vendido],STOCK[[#This Row],[Code]])</f>
        <v>2</v>
      </c>
      <c r="L520" s="87">
        <f>STOCK[[#This Row],[Entradas]]-STOCK[[#This Row],[Salidas]]</f>
        <v>0</v>
      </c>
      <c r="M520" s="12">
        <f>STOCK[[#This Row],[Precio Final]]*10%</f>
        <v>2</v>
      </c>
      <c r="N520" s="12">
        <v>165</v>
      </c>
      <c r="O520" s="12">
        <v>17</v>
      </c>
      <c r="P520" s="12">
        <v>9.7058823529411757</v>
      </c>
      <c r="Q520" s="87">
        <v>225</v>
      </c>
      <c r="R520" s="12">
        <v>17.5</v>
      </c>
      <c r="S520" s="12">
        <f>STOCK[[#This Row],[Peso (g)]]*STOCK[[#This Row],[Precio Envío Kilogramo (USD)]]/1000</f>
        <v>3.9375</v>
      </c>
      <c r="T520" s="12">
        <f>STOCK[[#This Row],[Costo Unitario (USD)]]+STOCK[[#This Row],[Costo Envío (USD)]]+STOCK[[#This Row],[Comisión 10%]]</f>
        <v>15.643382352941176</v>
      </c>
      <c r="U520" s="12">
        <f>STOCK[[#This Row],[Costo total]]*1.5</f>
        <v>23.465073529411764</v>
      </c>
      <c r="V520" s="12">
        <v>20</v>
      </c>
      <c r="W520" s="12">
        <f>STOCK[[#This Row],[Precio Final]]-STOCK[[#This Row],[Costo total]]</f>
        <v>4.3566176470588243</v>
      </c>
      <c r="X520" s="12">
        <f>STOCK[[#This Row],[Ganancia Unitaria]]*STOCK[[#This Row],[Salidas]]</f>
        <v>8.7132352941176485</v>
      </c>
      <c r="Y520" s="12" t="s">
        <v>518</v>
      </c>
      <c r="AA520" s="12">
        <f>STOCK[[#This Row],[Costo total]]*STOCK[[#This Row],[Entradas]]</f>
        <v>31.286764705882351</v>
      </c>
      <c r="AB520" s="12">
        <f>STOCK[[#This Row],[Stock Actual]]*STOCK[[#This Row],[Costo total]]</f>
        <v>0</v>
      </c>
    </row>
    <row r="521" spans="1:28" s="7" customFormat="1" ht="50" customHeight="1" x14ac:dyDescent="0.15">
      <c r="A521" s="7" t="s">
        <v>520</v>
      </c>
      <c r="B521" s="70"/>
      <c r="C521" s="7" t="s">
        <v>4</v>
      </c>
      <c r="D521" s="7" t="s">
        <v>1517</v>
      </c>
      <c r="E521" s="7" t="s">
        <v>511</v>
      </c>
      <c r="F521" s="7" t="s">
        <v>243</v>
      </c>
      <c r="G521" s="7" t="s">
        <v>69</v>
      </c>
      <c r="H521" s="7">
        <f>STOCK[[#This Row],[Precio Final]]</f>
        <v>20</v>
      </c>
      <c r="I521" s="7">
        <f>STOCK[[#This Row],[Precio Venta Ideal (x1.5)]]</f>
        <v>23.465073529411764</v>
      </c>
      <c r="J521" s="8">
        <v>2</v>
      </c>
      <c r="K521" s="8">
        <f>SUMIFS(VENTAS[Cantidad],VENTAS[Código del producto Vendido],STOCK[[#This Row],[Code]])</f>
        <v>2</v>
      </c>
      <c r="L521" s="8">
        <f>STOCK[[#This Row],[Entradas]]-STOCK[[#This Row],[Salidas]]</f>
        <v>0</v>
      </c>
      <c r="M521" s="7">
        <f>STOCK[[#This Row],[Precio Final]]*10%</f>
        <v>2</v>
      </c>
      <c r="N521" s="7">
        <v>165</v>
      </c>
      <c r="O521" s="7">
        <v>17</v>
      </c>
      <c r="P521" s="7">
        <v>9.7058823529411757</v>
      </c>
      <c r="Q521" s="8">
        <v>225</v>
      </c>
      <c r="R521" s="7">
        <v>17.5</v>
      </c>
      <c r="S521" s="7">
        <f>STOCK[[#This Row],[Peso (g)]]*STOCK[[#This Row],[Precio Envío Kilogramo (USD)]]/1000</f>
        <v>3.9375</v>
      </c>
      <c r="T521" s="12">
        <f>STOCK[[#This Row],[Costo Unitario (USD)]]+STOCK[[#This Row],[Costo Envío (USD)]]+STOCK[[#This Row],[Comisión 10%]]</f>
        <v>15.643382352941176</v>
      </c>
      <c r="U521" s="7">
        <f>STOCK[[#This Row],[Costo total]]*1.5</f>
        <v>23.465073529411764</v>
      </c>
      <c r="V521" s="7">
        <v>20</v>
      </c>
      <c r="W521" s="7">
        <f>STOCK[[#This Row],[Precio Final]]-STOCK[[#This Row],[Costo total]]</f>
        <v>4.3566176470588243</v>
      </c>
      <c r="X521" s="7">
        <f>STOCK[[#This Row],[Ganancia Unitaria]]*STOCK[[#This Row],[Salidas]]</f>
        <v>8.7132352941176485</v>
      </c>
      <c r="Y521" s="7" t="s">
        <v>518</v>
      </c>
      <c r="AA521" s="7">
        <f>STOCK[[#This Row],[Costo total]]*STOCK[[#This Row],[Entradas]]</f>
        <v>31.286764705882351</v>
      </c>
      <c r="AB521" s="7">
        <f>STOCK[[#This Row],[Stock Actual]]*STOCK[[#This Row],[Costo total]]</f>
        <v>0</v>
      </c>
    </row>
    <row r="522" spans="1:28" s="12" customFormat="1" ht="50" customHeight="1" x14ac:dyDescent="0.15">
      <c r="A522" s="12" t="s">
        <v>522</v>
      </c>
      <c r="B522" s="70"/>
      <c r="C522" s="12" t="s">
        <v>4</v>
      </c>
      <c r="D522" s="12" t="s">
        <v>1898</v>
      </c>
      <c r="E522" s="12" t="s">
        <v>512</v>
      </c>
      <c r="F522" s="12" t="s">
        <v>238</v>
      </c>
      <c r="G522" s="12" t="s">
        <v>69</v>
      </c>
      <c r="H522" s="12">
        <f>STOCK[[#This Row],[Precio Final]]</f>
        <v>17</v>
      </c>
      <c r="I522" s="12">
        <f>STOCK[[#This Row],[Precio Venta Ideal (x1.5)]]</f>
        <v>21.313235294117646</v>
      </c>
      <c r="J522" s="87">
        <v>2</v>
      </c>
      <c r="K522" s="87">
        <f>SUMIFS(VENTAS[Cantidad],VENTAS[Código del producto Vendido],STOCK[[#This Row],[Code]])</f>
        <v>2</v>
      </c>
      <c r="L522" s="87">
        <f>STOCK[[#This Row],[Entradas]]-STOCK[[#This Row],[Salidas]]</f>
        <v>0</v>
      </c>
      <c r="M522" s="12">
        <f>STOCK[[#This Row],[Precio Final]]*10%</f>
        <v>1.7000000000000002</v>
      </c>
      <c r="N522" s="12">
        <v>171</v>
      </c>
      <c r="O522" s="12">
        <v>17</v>
      </c>
      <c r="P522" s="12">
        <v>10.058823529411764</v>
      </c>
      <c r="Q522" s="87">
        <v>140</v>
      </c>
      <c r="R522" s="12">
        <v>17.5</v>
      </c>
      <c r="S522" s="12">
        <f>STOCK[[#This Row],[Peso (g)]]*STOCK[[#This Row],[Precio Envío Kilogramo (USD)]]/1000</f>
        <v>2.4500000000000002</v>
      </c>
      <c r="T522" s="12">
        <f>STOCK[[#This Row],[Costo Unitario (USD)]]+STOCK[[#This Row],[Costo Envío (USD)]]+STOCK[[#This Row],[Comisión 10%]]</f>
        <v>14.208823529411763</v>
      </c>
      <c r="U522" s="12">
        <f>STOCK[[#This Row],[Costo total]]*1.5</f>
        <v>21.313235294117646</v>
      </c>
      <c r="V522" s="12">
        <v>17</v>
      </c>
      <c r="W522" s="12">
        <f>STOCK[[#This Row],[Precio Final]]-STOCK[[#This Row],[Costo total]]</f>
        <v>2.7911764705882369</v>
      </c>
      <c r="X522" s="12">
        <f>STOCK[[#This Row],[Ganancia Unitaria]]*STOCK[[#This Row],[Salidas]]</f>
        <v>5.5823529411764738</v>
      </c>
      <c r="Y522" s="12" t="s">
        <v>518</v>
      </c>
      <c r="AA522" s="12">
        <f>STOCK[[#This Row],[Costo total]]*STOCK[[#This Row],[Entradas]]</f>
        <v>28.417647058823526</v>
      </c>
      <c r="AB522" s="12">
        <f>STOCK[[#This Row],[Stock Actual]]*STOCK[[#This Row],[Costo total]]</f>
        <v>0</v>
      </c>
    </row>
    <row r="523" spans="1:28" s="7" customFormat="1" ht="50" customHeight="1" x14ac:dyDescent="0.15">
      <c r="A523" s="7" t="s">
        <v>523</v>
      </c>
      <c r="B523" s="70"/>
      <c r="C523" s="7" t="s">
        <v>4</v>
      </c>
      <c r="D523" s="7" t="s">
        <v>1898</v>
      </c>
      <c r="E523" s="7" t="s">
        <v>512</v>
      </c>
      <c r="F523" s="7" t="s">
        <v>243</v>
      </c>
      <c r="G523" s="7" t="s">
        <v>69</v>
      </c>
      <c r="H523" s="7">
        <f>STOCK[[#This Row],[Precio Final]]</f>
        <v>17</v>
      </c>
      <c r="I523" s="7">
        <f>STOCK[[#This Row],[Precio Venta Ideal (x1.5)]]</f>
        <v>21.313235294117646</v>
      </c>
      <c r="J523" s="8">
        <v>2</v>
      </c>
      <c r="K523" s="8">
        <f>SUMIFS(VENTAS[Cantidad],VENTAS[Código del producto Vendido],STOCK[[#This Row],[Code]])</f>
        <v>2</v>
      </c>
      <c r="L523" s="8">
        <f>STOCK[[#This Row],[Entradas]]-STOCK[[#This Row],[Salidas]]</f>
        <v>0</v>
      </c>
      <c r="M523" s="7">
        <f>STOCK[[#This Row],[Precio Final]]*10%</f>
        <v>1.7000000000000002</v>
      </c>
      <c r="N523" s="7">
        <v>171</v>
      </c>
      <c r="O523" s="7">
        <v>17</v>
      </c>
      <c r="P523" s="7">
        <v>10.058823529411764</v>
      </c>
      <c r="Q523" s="8">
        <v>140</v>
      </c>
      <c r="R523" s="7">
        <v>17.5</v>
      </c>
      <c r="S523" s="7">
        <f>STOCK[[#This Row],[Peso (g)]]*STOCK[[#This Row],[Precio Envío Kilogramo (USD)]]/1000</f>
        <v>2.4500000000000002</v>
      </c>
      <c r="T523" s="12">
        <f>STOCK[[#This Row],[Costo Unitario (USD)]]+STOCK[[#This Row],[Costo Envío (USD)]]+STOCK[[#This Row],[Comisión 10%]]</f>
        <v>14.208823529411763</v>
      </c>
      <c r="U523" s="7">
        <f>STOCK[[#This Row],[Costo total]]*1.5</f>
        <v>21.313235294117646</v>
      </c>
      <c r="V523" s="7">
        <v>17</v>
      </c>
      <c r="W523" s="7">
        <f>STOCK[[#This Row],[Precio Final]]-STOCK[[#This Row],[Costo total]]</f>
        <v>2.7911764705882369</v>
      </c>
      <c r="X523" s="7">
        <f>STOCK[[#This Row],[Ganancia Unitaria]]*STOCK[[#This Row],[Salidas]]</f>
        <v>5.5823529411764738</v>
      </c>
      <c r="Y523" s="7" t="s">
        <v>518</v>
      </c>
      <c r="AA523" s="7">
        <f>STOCK[[#This Row],[Costo total]]*STOCK[[#This Row],[Entradas]]</f>
        <v>28.417647058823526</v>
      </c>
      <c r="AB523" s="7">
        <f>STOCK[[#This Row],[Stock Actual]]*STOCK[[#This Row],[Costo total]]</f>
        <v>0</v>
      </c>
    </row>
    <row r="524" spans="1:28" s="12" customFormat="1" ht="50" customHeight="1" x14ac:dyDescent="0.15">
      <c r="A524" s="12" t="s">
        <v>524</v>
      </c>
      <c r="B524" s="70"/>
      <c r="C524" s="12" t="s">
        <v>4</v>
      </c>
      <c r="D524" s="12" t="s">
        <v>211</v>
      </c>
      <c r="E524" s="12" t="s">
        <v>513</v>
      </c>
      <c r="F524" s="12" t="s">
        <v>241</v>
      </c>
      <c r="G524" s="12" t="s">
        <v>69</v>
      </c>
      <c r="H524" s="12">
        <f>STOCK[[#This Row],[Precio Final]]</f>
        <v>25</v>
      </c>
      <c r="I524" s="12">
        <f>STOCK[[#This Row],[Precio Venta Ideal (x1.5)]]</f>
        <v>33.957352941176467</v>
      </c>
      <c r="J524" s="87">
        <v>1</v>
      </c>
      <c r="K524" s="87">
        <f>SUMIFS(VENTAS[Cantidad],VENTAS[Código del producto Vendido],STOCK[[#This Row],[Code]])</f>
        <v>1</v>
      </c>
      <c r="L524" s="87">
        <f>STOCK[[#This Row],[Entradas]]-STOCK[[#This Row],[Salidas]]</f>
        <v>0</v>
      </c>
      <c r="M524" s="12">
        <f>STOCK[[#This Row],[Precio Final]]*10%</f>
        <v>2.5</v>
      </c>
      <c r="N524" s="12">
        <v>265</v>
      </c>
      <c r="O524" s="12">
        <v>17</v>
      </c>
      <c r="P524" s="12">
        <v>15.588235294117647</v>
      </c>
      <c r="Q524" s="87">
        <v>260</v>
      </c>
      <c r="R524" s="12">
        <v>17.5</v>
      </c>
      <c r="S524" s="12">
        <f>STOCK[[#This Row],[Peso (g)]]*STOCK[[#This Row],[Precio Envío Kilogramo (USD)]]/1000</f>
        <v>4.55</v>
      </c>
      <c r="T524" s="12">
        <f>STOCK[[#This Row],[Costo Unitario (USD)]]+STOCK[[#This Row],[Costo Envío (USD)]]+STOCK[[#This Row],[Comisión 10%]]</f>
        <v>22.638235294117646</v>
      </c>
      <c r="U524" s="12">
        <f>STOCK[[#This Row],[Costo total]]*1.5</f>
        <v>33.957352941176467</v>
      </c>
      <c r="V524" s="12">
        <v>25</v>
      </c>
      <c r="W524" s="12">
        <f>STOCK[[#This Row],[Precio Final]]-STOCK[[#This Row],[Costo total]]</f>
        <v>2.3617647058823543</v>
      </c>
      <c r="X524" s="12">
        <f>STOCK[[#This Row],[Ganancia Unitaria]]*STOCK[[#This Row],[Salidas]]</f>
        <v>2.3617647058823543</v>
      </c>
      <c r="Y524" s="12" t="s">
        <v>518</v>
      </c>
      <c r="AA524" s="12">
        <f>STOCK[[#This Row],[Costo total]]*STOCK[[#This Row],[Entradas]]</f>
        <v>22.638235294117646</v>
      </c>
      <c r="AB524" s="12">
        <f>STOCK[[#This Row],[Stock Actual]]*STOCK[[#This Row],[Costo total]]</f>
        <v>0</v>
      </c>
    </row>
    <row r="525" spans="1:28" s="7" customFormat="1" ht="50" customHeight="1" x14ac:dyDescent="0.15">
      <c r="A525" s="7" t="s">
        <v>526</v>
      </c>
      <c r="B525" s="70"/>
      <c r="C525" s="7" t="s">
        <v>4</v>
      </c>
      <c r="D525" s="7" t="s">
        <v>451</v>
      </c>
      <c r="E525" s="7" t="s">
        <v>514</v>
      </c>
      <c r="F525" s="7" t="s">
        <v>241</v>
      </c>
      <c r="G525" s="7" t="s">
        <v>69</v>
      </c>
      <c r="H525" s="7">
        <f>STOCK[[#This Row],[Precio Final]]</f>
        <v>20</v>
      </c>
      <c r="I525" s="7">
        <f>STOCK[[#This Row],[Precio Venta Ideal (x1.5)]]</f>
        <v>23.523529411764706</v>
      </c>
      <c r="J525" s="8">
        <v>1</v>
      </c>
      <c r="K525" s="8">
        <f>SUMIFS(VENTAS[Cantidad],VENTAS[Código del producto Vendido],STOCK[[#This Row],[Code]])</f>
        <v>1</v>
      </c>
      <c r="L525" s="8">
        <f>STOCK[[#This Row],[Entradas]]-STOCK[[#This Row],[Salidas]]</f>
        <v>0</v>
      </c>
      <c r="M525" s="7">
        <f>STOCK[[#This Row],[Precio Final]]*10%</f>
        <v>2</v>
      </c>
      <c r="N525" s="7">
        <v>185</v>
      </c>
      <c r="O525" s="7">
        <v>17</v>
      </c>
      <c r="P525" s="7">
        <v>10.882352941176471</v>
      </c>
      <c r="Q525" s="8">
        <v>160</v>
      </c>
      <c r="R525" s="7">
        <v>17.5</v>
      </c>
      <c r="S525" s="7">
        <f>STOCK[[#This Row],[Peso (g)]]*STOCK[[#This Row],[Precio Envío Kilogramo (USD)]]/1000</f>
        <v>2.8</v>
      </c>
      <c r="T525" s="12">
        <f>STOCK[[#This Row],[Costo Unitario (USD)]]+STOCK[[#This Row],[Costo Envío (USD)]]+STOCK[[#This Row],[Comisión 10%]]</f>
        <v>15.682352941176472</v>
      </c>
      <c r="U525" s="7">
        <f>STOCK[[#This Row],[Costo total]]*1.5</f>
        <v>23.523529411764706</v>
      </c>
      <c r="V525" s="7">
        <v>20</v>
      </c>
      <c r="W525" s="7">
        <f>STOCK[[#This Row],[Precio Final]]-STOCK[[#This Row],[Costo total]]</f>
        <v>4.3176470588235283</v>
      </c>
      <c r="X525" s="7">
        <f>STOCK[[#This Row],[Ganancia Unitaria]]*STOCK[[#This Row],[Salidas]]</f>
        <v>4.3176470588235283</v>
      </c>
      <c r="Y525" s="7" t="s">
        <v>518</v>
      </c>
      <c r="AA525" s="7">
        <f>STOCK[[#This Row],[Costo total]]*STOCK[[#This Row],[Entradas]]</f>
        <v>15.682352941176472</v>
      </c>
      <c r="AB525" s="7">
        <f>STOCK[[#This Row],[Stock Actual]]*STOCK[[#This Row],[Costo total]]</f>
        <v>0</v>
      </c>
    </row>
    <row r="526" spans="1:28" s="12" customFormat="1" ht="50" customHeight="1" x14ac:dyDescent="0.15">
      <c r="A526" s="12" t="s">
        <v>527</v>
      </c>
      <c r="B526" s="70"/>
      <c r="C526" s="12" t="s">
        <v>4</v>
      </c>
      <c r="D526" s="12" t="s">
        <v>973</v>
      </c>
      <c r="E526" s="12" t="s">
        <v>515</v>
      </c>
      <c r="F526" s="12" t="s">
        <v>516</v>
      </c>
      <c r="G526" s="12" t="s">
        <v>69</v>
      </c>
      <c r="H526" s="12">
        <f>STOCK[[#This Row],[Precio Final]]</f>
        <v>20</v>
      </c>
      <c r="I526" s="12">
        <f>STOCK[[#This Row],[Precio Venta Ideal (x1.5)]]</f>
        <v>36.076102941176472</v>
      </c>
      <c r="J526" s="87">
        <v>1</v>
      </c>
      <c r="K526" s="87">
        <f>SUMIFS(VENTAS[Cantidad],VENTAS[Código del producto Vendido],STOCK[[#This Row],[Code]])</f>
        <v>1</v>
      </c>
      <c r="L526" s="87">
        <f>STOCK[[#This Row],[Entradas]]-STOCK[[#This Row],[Salidas]]</f>
        <v>0</v>
      </c>
      <c r="M526" s="12">
        <f>STOCK[[#This Row],[Precio Final]]*10%</f>
        <v>2</v>
      </c>
      <c r="N526" s="12">
        <v>299</v>
      </c>
      <c r="O526" s="12">
        <v>17</v>
      </c>
      <c r="P526" s="12">
        <v>17.588235294117649</v>
      </c>
      <c r="Q526" s="87">
        <v>255</v>
      </c>
      <c r="R526" s="12">
        <v>17.5</v>
      </c>
      <c r="S526" s="12">
        <f>STOCK[[#This Row],[Peso (g)]]*STOCK[[#This Row],[Precio Envío Kilogramo (USD)]]/1000</f>
        <v>4.4625000000000004</v>
      </c>
      <c r="T526" s="12">
        <f>STOCK[[#This Row],[Costo Unitario (USD)]]+STOCK[[#This Row],[Costo Envío (USD)]]+STOCK[[#This Row],[Comisión 10%]]</f>
        <v>24.050735294117651</v>
      </c>
      <c r="U526" s="12">
        <f>STOCK[[#This Row],[Costo total]]*1.5</f>
        <v>36.076102941176472</v>
      </c>
      <c r="V526" s="12">
        <v>20</v>
      </c>
      <c r="W526" s="12">
        <f>STOCK[[#This Row],[Precio Final]]-STOCK[[#This Row],[Costo total]]</f>
        <v>-4.0507352941176507</v>
      </c>
      <c r="X526" s="12">
        <f>STOCK[[#This Row],[Ganancia Unitaria]]*STOCK[[#This Row],[Salidas]]</f>
        <v>-4.0507352941176507</v>
      </c>
      <c r="Y526" s="12" t="s">
        <v>518</v>
      </c>
      <c r="AA526" s="12">
        <f>STOCK[[#This Row],[Costo total]]*STOCK[[#This Row],[Entradas]]</f>
        <v>24.050735294117651</v>
      </c>
      <c r="AB526" s="12">
        <f>STOCK[[#This Row],[Stock Actual]]*STOCK[[#This Row],[Costo total]]</f>
        <v>0</v>
      </c>
    </row>
    <row r="527" spans="1:28" s="7" customFormat="1" ht="50" customHeight="1" x14ac:dyDescent="0.15">
      <c r="A527" s="7" t="s">
        <v>530</v>
      </c>
      <c r="B527" s="70"/>
      <c r="C527" s="7" t="s">
        <v>4</v>
      </c>
      <c r="D527" s="7" t="s">
        <v>26</v>
      </c>
      <c r="E527" s="7" t="s">
        <v>517</v>
      </c>
      <c r="F527" s="7" t="s">
        <v>243</v>
      </c>
      <c r="G527" s="7" t="s">
        <v>69</v>
      </c>
      <c r="H527" s="7">
        <f>STOCK[[#This Row],[Precio Final]]</f>
        <v>35</v>
      </c>
      <c r="I527" s="7">
        <f>STOCK[[#This Row],[Precio Venta Ideal (x1.5)]]</f>
        <v>38.833455882352943</v>
      </c>
      <c r="J527" s="8">
        <v>1</v>
      </c>
      <c r="K527" s="8">
        <f>SUMIFS(VENTAS[Cantidad],VENTAS[Código del producto Vendido],STOCK[[#This Row],[Code]])</f>
        <v>1</v>
      </c>
      <c r="L527" s="8">
        <f>STOCK[[#This Row],[Entradas]]-STOCK[[#This Row],[Salidas]]</f>
        <v>0</v>
      </c>
      <c r="M527" s="7">
        <f>STOCK[[#This Row],[Precio Final]]*10%</f>
        <v>3.5</v>
      </c>
      <c r="N527" s="7">
        <v>275</v>
      </c>
      <c r="O527" s="7">
        <v>17</v>
      </c>
      <c r="P527" s="7">
        <v>16.176470588235293</v>
      </c>
      <c r="Q527" s="8">
        <v>355</v>
      </c>
      <c r="R527" s="7">
        <v>17.5</v>
      </c>
      <c r="S527" s="7">
        <f>STOCK[[#This Row],[Peso (g)]]*STOCK[[#This Row],[Precio Envío Kilogramo (USD)]]/1000</f>
        <v>6.2125000000000004</v>
      </c>
      <c r="T527" s="12">
        <f>STOCK[[#This Row],[Costo Unitario (USD)]]+STOCK[[#This Row],[Costo Envío (USD)]]+STOCK[[#This Row],[Comisión 10%]]</f>
        <v>25.888970588235296</v>
      </c>
      <c r="U527" s="7">
        <f>STOCK[[#This Row],[Costo total]]*1.5</f>
        <v>38.833455882352943</v>
      </c>
      <c r="V527" s="7">
        <v>35</v>
      </c>
      <c r="W527" s="7">
        <f>STOCK[[#This Row],[Precio Final]]-STOCK[[#This Row],[Costo total]]</f>
        <v>9.1110294117647044</v>
      </c>
      <c r="X527" s="7">
        <f>STOCK[[#This Row],[Ganancia Unitaria]]*STOCK[[#This Row],[Salidas]]</f>
        <v>9.1110294117647044</v>
      </c>
      <c r="Y527" s="7" t="s">
        <v>518</v>
      </c>
      <c r="AA527" s="7">
        <f>STOCK[[#This Row],[Costo total]]*STOCK[[#This Row],[Entradas]]</f>
        <v>25.888970588235296</v>
      </c>
      <c r="AB527" s="7">
        <f>STOCK[[#This Row],[Stock Actual]]*STOCK[[#This Row],[Costo total]]</f>
        <v>0</v>
      </c>
    </row>
    <row r="528" spans="1:28" s="12" customFormat="1" ht="50" customHeight="1" x14ac:dyDescent="0.15">
      <c r="A528" s="12" t="s">
        <v>929</v>
      </c>
      <c r="B528" s="70"/>
      <c r="C528" s="12" t="s">
        <v>4</v>
      </c>
      <c r="D528" s="12" t="s">
        <v>26</v>
      </c>
      <c r="E528" s="12" t="s">
        <v>517</v>
      </c>
      <c r="F528" s="12" t="s">
        <v>241</v>
      </c>
      <c r="G528" s="12" t="s">
        <v>69</v>
      </c>
      <c r="H528" s="12">
        <f>STOCK[[#This Row],[Precio Final]]</f>
        <v>35</v>
      </c>
      <c r="I528" s="12">
        <f>STOCK[[#This Row],[Precio Venta Ideal (x1.5)]]</f>
        <v>38.702205882352942</v>
      </c>
      <c r="J528" s="87">
        <v>1</v>
      </c>
      <c r="K528" s="87">
        <f>SUMIFS(VENTAS[Cantidad],VENTAS[Código del producto Vendido],STOCK[[#This Row],[Code]])</f>
        <v>1</v>
      </c>
      <c r="L528" s="87">
        <f>STOCK[[#This Row],[Entradas]]-STOCK[[#This Row],[Salidas]]</f>
        <v>0</v>
      </c>
      <c r="M528" s="12">
        <f>STOCK[[#This Row],[Precio Final]]*10%</f>
        <v>3.5</v>
      </c>
      <c r="N528" s="12">
        <v>275</v>
      </c>
      <c r="O528" s="12">
        <v>17</v>
      </c>
      <c r="P528" s="12">
        <v>16.176470588235293</v>
      </c>
      <c r="Q528" s="87">
        <v>350</v>
      </c>
      <c r="R528" s="12">
        <v>17.5</v>
      </c>
      <c r="S528" s="12">
        <f>STOCK[[#This Row],[Peso (g)]]*STOCK[[#This Row],[Precio Envío Kilogramo (USD)]]/1000</f>
        <v>6.125</v>
      </c>
      <c r="T528" s="12">
        <f>STOCK[[#This Row],[Costo Unitario (USD)]]+STOCK[[#This Row],[Costo Envío (USD)]]+STOCK[[#This Row],[Comisión 10%]]</f>
        <v>25.801470588235293</v>
      </c>
      <c r="U528" s="12">
        <f>STOCK[[#This Row],[Costo total]]*1.5</f>
        <v>38.702205882352942</v>
      </c>
      <c r="V528" s="12">
        <v>35</v>
      </c>
      <c r="W528" s="12">
        <f>STOCK[[#This Row],[Precio Final]]-STOCK[[#This Row],[Costo total]]</f>
        <v>9.1985294117647065</v>
      </c>
      <c r="X528" s="12">
        <f>STOCK[[#This Row],[Ganancia Unitaria]]*STOCK[[#This Row],[Salidas]]</f>
        <v>9.1985294117647065</v>
      </c>
      <c r="Y528" s="12" t="s">
        <v>518</v>
      </c>
      <c r="AA528" s="12">
        <f>STOCK[[#This Row],[Costo total]]*STOCK[[#This Row],[Entradas]]</f>
        <v>25.801470588235293</v>
      </c>
      <c r="AB528" s="12">
        <f>STOCK[[#This Row],[Stock Actual]]*STOCK[[#This Row],[Costo total]]</f>
        <v>0</v>
      </c>
    </row>
    <row r="529" spans="1:28" s="7" customFormat="1" ht="50" customHeight="1" x14ac:dyDescent="0.15">
      <c r="A529" s="7" t="s">
        <v>930</v>
      </c>
      <c r="B529" s="70"/>
      <c r="C529" s="7" t="s">
        <v>4</v>
      </c>
      <c r="D529" s="7" t="s">
        <v>26</v>
      </c>
      <c r="E529" s="7" t="s">
        <v>544</v>
      </c>
      <c r="F529" s="7" t="s">
        <v>243</v>
      </c>
      <c r="G529" s="7" t="s">
        <v>69</v>
      </c>
      <c r="H529" s="7">
        <f>STOCK[[#This Row],[Precio Final]]</f>
        <v>25</v>
      </c>
      <c r="I529" s="7">
        <f>STOCK[[#This Row],[Precio Venta Ideal (x1.5)]]</f>
        <v>27.459926470588236</v>
      </c>
      <c r="J529" s="8">
        <v>1</v>
      </c>
      <c r="K529" s="8">
        <f>SUMIFS(VENTAS[Cantidad],VENTAS[Código del producto Vendido],STOCK[[#This Row],[Code]])</f>
        <v>1</v>
      </c>
      <c r="L529" s="8">
        <f>STOCK[[#This Row],[Entradas]]-STOCK[[#This Row],[Salidas]]</f>
        <v>0</v>
      </c>
      <c r="M529" s="7">
        <f>STOCK[[#This Row],[Precio Final]]*10%</f>
        <v>2.5</v>
      </c>
      <c r="N529" s="7">
        <v>175</v>
      </c>
      <c r="O529" s="7">
        <v>17</v>
      </c>
      <c r="P529" s="7">
        <v>10.294117647058824</v>
      </c>
      <c r="Q529" s="8">
        <v>315</v>
      </c>
      <c r="R529" s="7">
        <v>17.5</v>
      </c>
      <c r="S529" s="7">
        <f>STOCK[[#This Row],[Peso (g)]]*STOCK[[#This Row],[Precio Envío Kilogramo (USD)]]/1000</f>
        <v>5.5125000000000002</v>
      </c>
      <c r="T529" s="12">
        <f>STOCK[[#This Row],[Costo Unitario (USD)]]+STOCK[[#This Row],[Costo Envío (USD)]]+STOCK[[#This Row],[Comisión 10%]]</f>
        <v>18.306617647058825</v>
      </c>
      <c r="U529" s="7">
        <f>STOCK[[#This Row],[Costo total]]*1.5</f>
        <v>27.459926470588236</v>
      </c>
      <c r="V529" s="7">
        <v>25</v>
      </c>
      <c r="W529" s="7">
        <f>STOCK[[#This Row],[Precio Final]]-STOCK[[#This Row],[Costo total]]</f>
        <v>6.6933823529411747</v>
      </c>
      <c r="X529" s="7">
        <f>STOCK[[#This Row],[Ganancia Unitaria]]*STOCK[[#This Row],[Salidas]]</f>
        <v>6.6933823529411747</v>
      </c>
      <c r="Y529" s="7" t="s">
        <v>518</v>
      </c>
      <c r="AA529" s="7">
        <f>STOCK[[#This Row],[Costo total]]*STOCK[[#This Row],[Entradas]]</f>
        <v>18.306617647058825</v>
      </c>
      <c r="AB529" s="7">
        <f>STOCK[[#This Row],[Stock Actual]]*STOCK[[#This Row],[Costo total]]</f>
        <v>0</v>
      </c>
    </row>
    <row r="530" spans="1:28" s="12" customFormat="1" ht="50" customHeight="1" x14ac:dyDescent="0.15">
      <c r="A530" s="12" t="s">
        <v>926</v>
      </c>
      <c r="B530" s="70"/>
      <c r="C530" s="12" t="s">
        <v>4</v>
      </c>
      <c r="D530" s="12" t="s">
        <v>26</v>
      </c>
      <c r="E530" s="12" t="s">
        <v>535</v>
      </c>
      <c r="F530" s="12" t="s">
        <v>241</v>
      </c>
      <c r="G530" s="12" t="s">
        <v>69</v>
      </c>
      <c r="H530" s="12">
        <f>STOCK[[#This Row],[Precio Final]]</f>
        <v>25</v>
      </c>
      <c r="I530" s="12">
        <f>STOCK[[#This Row],[Precio Venta Ideal (x1.5)]]</f>
        <v>28.950000000000003</v>
      </c>
      <c r="J530" s="87">
        <v>1</v>
      </c>
      <c r="K530" s="87">
        <f>SUMIFS(VENTAS[Cantidad],VENTAS[Código del producto Vendido],STOCK[[#This Row],[Code]])</f>
        <v>1</v>
      </c>
      <c r="L530" s="87">
        <f>STOCK[[#This Row],[Entradas]]-STOCK[[#This Row],[Salidas]]</f>
        <v>0</v>
      </c>
      <c r="M530" s="12">
        <f>STOCK[[#This Row],[Precio Final]]*10%</f>
        <v>2.5</v>
      </c>
      <c r="N530" s="12">
        <v>238</v>
      </c>
      <c r="O530" s="12">
        <v>17</v>
      </c>
      <c r="P530" s="12">
        <v>14</v>
      </c>
      <c r="Q530" s="87">
        <v>160</v>
      </c>
      <c r="R530" s="12">
        <v>17.5</v>
      </c>
      <c r="S530" s="12">
        <f>STOCK[[#This Row],[Peso (g)]]*STOCK[[#This Row],[Precio Envío Kilogramo (USD)]]/1000</f>
        <v>2.8</v>
      </c>
      <c r="T530" s="12">
        <f>STOCK[[#This Row],[Costo Unitario (USD)]]+STOCK[[#This Row],[Costo Envío (USD)]]+STOCK[[#This Row],[Comisión 10%]]</f>
        <v>19.3</v>
      </c>
      <c r="U530" s="12">
        <f>STOCK[[#This Row],[Costo total]]*1.5</f>
        <v>28.950000000000003</v>
      </c>
      <c r="V530" s="12">
        <v>25</v>
      </c>
      <c r="W530" s="12">
        <f>STOCK[[#This Row],[Precio Final]]-STOCK[[#This Row],[Costo total]]</f>
        <v>5.6999999999999993</v>
      </c>
      <c r="X530" s="12">
        <f>STOCK[[#This Row],[Ganancia Unitaria]]*STOCK[[#This Row],[Salidas]]</f>
        <v>5.6999999999999993</v>
      </c>
      <c r="Y530" s="12" t="s">
        <v>995</v>
      </c>
      <c r="AA530" s="12">
        <f>STOCK[[#This Row],[Costo total]]*STOCK[[#This Row],[Entradas]]</f>
        <v>19.3</v>
      </c>
      <c r="AB530" s="12">
        <f>STOCK[[#This Row],[Stock Actual]]*STOCK[[#This Row],[Costo total]]</f>
        <v>0</v>
      </c>
    </row>
    <row r="531" spans="1:28" s="7" customFormat="1" ht="50" customHeight="1" x14ac:dyDescent="0.15">
      <c r="A531" s="7" t="s">
        <v>931</v>
      </c>
      <c r="B531" s="70"/>
      <c r="C531" s="7" t="s">
        <v>4</v>
      </c>
      <c r="D531" s="7" t="s">
        <v>211</v>
      </c>
      <c r="E531" s="7" t="s">
        <v>1644</v>
      </c>
      <c r="F531" s="7" t="s">
        <v>249</v>
      </c>
      <c r="G531" s="7" t="s">
        <v>69</v>
      </c>
      <c r="H531" s="7">
        <f>STOCK[[#This Row],[Precio Final]]</f>
        <v>10</v>
      </c>
      <c r="I531" s="7">
        <f>STOCK[[#This Row],[Precio Venta Ideal (x1.5)]]</f>
        <v>8.283088235294116</v>
      </c>
      <c r="J531" s="8">
        <v>1</v>
      </c>
      <c r="K531" s="8">
        <f>SUMIFS(VENTAS[Cantidad],VENTAS[Código del producto Vendido],STOCK[[#This Row],[Code]])</f>
        <v>1</v>
      </c>
      <c r="L531" s="8">
        <f>STOCK[[#This Row],[Entradas]]-STOCK[[#This Row],[Salidas]]</f>
        <v>0</v>
      </c>
      <c r="M531" s="7">
        <f>STOCK[[#This Row],[Precio Final]]*10%</f>
        <v>1</v>
      </c>
      <c r="N531" s="7">
        <v>62</v>
      </c>
      <c r="O531" s="7">
        <v>17</v>
      </c>
      <c r="P531" s="7">
        <v>3.6470588235294117</v>
      </c>
      <c r="Q531" s="8">
        <v>50</v>
      </c>
      <c r="R531" s="7">
        <v>17.5</v>
      </c>
      <c r="S531" s="7">
        <f>STOCK[[#This Row],[Peso (g)]]*STOCK[[#This Row],[Precio Envío Kilogramo (USD)]]/1000</f>
        <v>0.875</v>
      </c>
      <c r="T531" s="12">
        <f>STOCK[[#This Row],[Costo Unitario (USD)]]+STOCK[[#This Row],[Costo Envío (USD)]]+STOCK[[#This Row],[Comisión 10%]]</f>
        <v>5.5220588235294112</v>
      </c>
      <c r="U531" s="7">
        <f>STOCK[[#This Row],[Costo total]]*1.5</f>
        <v>8.283088235294116</v>
      </c>
      <c r="V531" s="7">
        <v>10</v>
      </c>
      <c r="W531" s="7">
        <f>STOCK[[#This Row],[Precio Final]]-STOCK[[#This Row],[Costo total]]</f>
        <v>4.4779411764705888</v>
      </c>
      <c r="X531" s="7">
        <f>STOCK[[#This Row],[Ganancia Unitaria]]*STOCK[[#This Row],[Salidas]]</f>
        <v>4.4779411764705888</v>
      </c>
      <c r="Y531" s="7" t="s">
        <v>518</v>
      </c>
      <c r="AA531" s="7">
        <f>STOCK[[#This Row],[Costo total]]*STOCK[[#This Row],[Entradas]]</f>
        <v>5.5220588235294112</v>
      </c>
      <c r="AB531" s="7">
        <f>STOCK[[#This Row],[Stock Actual]]*STOCK[[#This Row],[Costo total]]</f>
        <v>0</v>
      </c>
    </row>
    <row r="532" spans="1:28" s="12" customFormat="1" ht="50" customHeight="1" x14ac:dyDescent="0.15">
      <c r="A532" s="12" t="s">
        <v>932</v>
      </c>
      <c r="B532" s="70"/>
      <c r="C532" s="12" t="s">
        <v>4</v>
      </c>
      <c r="D532" s="12" t="s">
        <v>211</v>
      </c>
      <c r="E532" s="12" t="s">
        <v>536</v>
      </c>
      <c r="F532" s="12" t="s">
        <v>241</v>
      </c>
      <c r="G532" s="12" t="s">
        <v>69</v>
      </c>
      <c r="H532" s="12">
        <f>STOCK[[#This Row],[Precio Final]]</f>
        <v>10</v>
      </c>
      <c r="I532" s="12">
        <f>STOCK[[#This Row],[Precio Venta Ideal (x1.5)]]</f>
        <v>11.88529411764706</v>
      </c>
      <c r="J532" s="87">
        <v>1</v>
      </c>
      <c r="K532" s="87">
        <f>SUMIFS(VENTAS[Cantidad],VENTAS[Código del producto Vendido],STOCK[[#This Row],[Code]])</f>
        <v>1</v>
      </c>
      <c r="L532" s="87">
        <f>STOCK[[#This Row],[Entradas]]-STOCK[[#This Row],[Salidas]]</f>
        <v>0</v>
      </c>
      <c r="M532" s="12">
        <f>STOCK[[#This Row],[Precio Final]]*10%</f>
        <v>1</v>
      </c>
      <c r="N532" s="12">
        <v>82</v>
      </c>
      <c r="O532" s="12">
        <v>17</v>
      </c>
      <c r="P532" s="12">
        <v>4.8235294117647056</v>
      </c>
      <c r="Q532" s="87">
        <v>120</v>
      </c>
      <c r="R532" s="12">
        <v>17.5</v>
      </c>
      <c r="S532" s="12">
        <f>STOCK[[#This Row],[Peso (g)]]*STOCK[[#This Row],[Precio Envío Kilogramo (USD)]]/1000</f>
        <v>2.1</v>
      </c>
      <c r="T532" s="12">
        <f>STOCK[[#This Row],[Costo Unitario (USD)]]+STOCK[[#This Row],[Costo Envío (USD)]]+STOCK[[#This Row],[Comisión 10%]]</f>
        <v>7.9235294117647062</v>
      </c>
      <c r="U532" s="12">
        <f>STOCK[[#This Row],[Costo total]]*1.5</f>
        <v>11.88529411764706</v>
      </c>
      <c r="V532" s="12">
        <v>10</v>
      </c>
      <c r="W532" s="12">
        <f>STOCK[[#This Row],[Precio Final]]-STOCK[[#This Row],[Costo total]]</f>
        <v>2.0764705882352938</v>
      </c>
      <c r="X532" s="12">
        <f>STOCK[[#This Row],[Ganancia Unitaria]]*STOCK[[#This Row],[Salidas]]</f>
        <v>2.0764705882352938</v>
      </c>
      <c r="Y532" s="12" t="s">
        <v>518</v>
      </c>
      <c r="AA532" s="12">
        <f>STOCK[[#This Row],[Costo total]]*STOCK[[#This Row],[Entradas]]</f>
        <v>7.9235294117647062</v>
      </c>
      <c r="AB532" s="12">
        <f>STOCK[[#This Row],[Stock Actual]]*STOCK[[#This Row],[Costo total]]</f>
        <v>0</v>
      </c>
    </row>
    <row r="533" spans="1:28" s="7" customFormat="1" ht="50" customHeight="1" x14ac:dyDescent="0.15">
      <c r="A533" s="7" t="s">
        <v>933</v>
      </c>
      <c r="B533" s="70"/>
      <c r="C533" s="7" t="s">
        <v>4</v>
      </c>
      <c r="D533" s="7" t="s">
        <v>211</v>
      </c>
      <c r="E533" s="7" t="s">
        <v>537</v>
      </c>
      <c r="F533" s="7" t="s">
        <v>244</v>
      </c>
      <c r="G533" s="7" t="s">
        <v>69</v>
      </c>
      <c r="H533" s="7">
        <f>STOCK[[#This Row],[Precio Final]]</f>
        <v>28</v>
      </c>
      <c r="I533" s="7">
        <f>STOCK[[#This Row],[Precio Venta Ideal (x1.5)]]</f>
        <v>34.919117647058826</v>
      </c>
      <c r="J533" s="8">
        <v>2</v>
      </c>
      <c r="K533" s="8">
        <f>SUMIFS(VENTAS[Cantidad],VENTAS[Código del producto Vendido],STOCK[[#This Row],[Code]])</f>
        <v>2</v>
      </c>
      <c r="L533" s="8">
        <f>STOCK[[#This Row],[Entradas]]-STOCK[[#This Row],[Salidas]]</f>
        <v>0</v>
      </c>
      <c r="M533" s="7">
        <f>STOCK[[#This Row],[Precio Final]]*10%</f>
        <v>2.8000000000000003</v>
      </c>
      <c r="N533" s="7">
        <v>247</v>
      </c>
      <c r="O533" s="7">
        <v>17</v>
      </c>
      <c r="P533" s="7">
        <v>14.529411764705882</v>
      </c>
      <c r="Q533" s="8">
        <v>340</v>
      </c>
      <c r="R533" s="7">
        <v>17.5</v>
      </c>
      <c r="S533" s="7">
        <f>STOCK[[#This Row],[Peso (g)]]*STOCK[[#This Row],[Precio Envío Kilogramo (USD)]]/1000</f>
        <v>5.95</v>
      </c>
      <c r="T533" s="12">
        <f>STOCK[[#This Row],[Costo Unitario (USD)]]+STOCK[[#This Row],[Costo Envío (USD)]]+STOCK[[#This Row],[Comisión 10%]]</f>
        <v>23.279411764705884</v>
      </c>
      <c r="U533" s="7">
        <f>STOCK[[#This Row],[Costo total]]*1.5</f>
        <v>34.919117647058826</v>
      </c>
      <c r="V533" s="7">
        <v>28</v>
      </c>
      <c r="W533" s="7">
        <f>STOCK[[#This Row],[Precio Final]]-STOCK[[#This Row],[Costo total]]</f>
        <v>4.720588235294116</v>
      </c>
      <c r="X533" s="7">
        <f>STOCK[[#This Row],[Ganancia Unitaria]]*STOCK[[#This Row],[Salidas]]</f>
        <v>9.441176470588232</v>
      </c>
      <c r="Y533" s="7" t="s">
        <v>518</v>
      </c>
      <c r="AA533" s="7">
        <f>STOCK[[#This Row],[Costo total]]*STOCK[[#This Row],[Entradas]]</f>
        <v>46.558823529411768</v>
      </c>
      <c r="AB533" s="7">
        <f>STOCK[[#This Row],[Stock Actual]]*STOCK[[#This Row],[Costo total]]</f>
        <v>0</v>
      </c>
    </row>
    <row r="534" spans="1:28" s="12" customFormat="1" ht="50" customHeight="1" x14ac:dyDescent="0.15">
      <c r="A534" s="12" t="s">
        <v>934</v>
      </c>
      <c r="B534" s="70"/>
      <c r="C534" s="12" t="s">
        <v>4</v>
      </c>
      <c r="D534" s="12" t="s">
        <v>211</v>
      </c>
      <c r="E534" s="12" t="s">
        <v>537</v>
      </c>
      <c r="F534" s="12" t="s">
        <v>239</v>
      </c>
      <c r="G534" s="12" t="s">
        <v>69</v>
      </c>
      <c r="H534" s="12">
        <f>STOCK[[#This Row],[Precio Final]]</f>
        <v>28</v>
      </c>
      <c r="I534" s="12">
        <f>STOCK[[#This Row],[Precio Venta Ideal (x1.5)]]</f>
        <v>34.919117647058826</v>
      </c>
      <c r="J534" s="87">
        <v>2</v>
      </c>
      <c r="K534" s="87">
        <f>SUMIFS(VENTAS[Cantidad],VENTAS[Código del producto Vendido],STOCK[[#This Row],[Code]])</f>
        <v>2</v>
      </c>
      <c r="L534" s="87">
        <f>STOCK[[#This Row],[Entradas]]-STOCK[[#This Row],[Salidas]]</f>
        <v>0</v>
      </c>
      <c r="M534" s="12">
        <f>STOCK[[#This Row],[Precio Final]]*10%</f>
        <v>2.8000000000000003</v>
      </c>
      <c r="N534" s="12">
        <v>247</v>
      </c>
      <c r="O534" s="12">
        <v>17</v>
      </c>
      <c r="P534" s="12">
        <v>14.529411764705882</v>
      </c>
      <c r="Q534" s="87">
        <v>340</v>
      </c>
      <c r="R534" s="12">
        <v>17.5</v>
      </c>
      <c r="S534" s="12">
        <f>STOCK[[#This Row],[Peso (g)]]*STOCK[[#This Row],[Precio Envío Kilogramo (USD)]]/1000</f>
        <v>5.95</v>
      </c>
      <c r="T534" s="12">
        <f>STOCK[[#This Row],[Costo Unitario (USD)]]+STOCK[[#This Row],[Costo Envío (USD)]]+STOCK[[#This Row],[Comisión 10%]]</f>
        <v>23.279411764705884</v>
      </c>
      <c r="U534" s="12">
        <f>STOCK[[#This Row],[Costo total]]*1.5</f>
        <v>34.919117647058826</v>
      </c>
      <c r="V534" s="12">
        <v>28</v>
      </c>
      <c r="W534" s="12">
        <f>STOCK[[#This Row],[Precio Final]]-STOCK[[#This Row],[Costo total]]</f>
        <v>4.720588235294116</v>
      </c>
      <c r="X534" s="12">
        <f>STOCK[[#This Row],[Ganancia Unitaria]]*STOCK[[#This Row],[Salidas]]</f>
        <v>9.441176470588232</v>
      </c>
      <c r="Y534" s="12" t="s">
        <v>518</v>
      </c>
      <c r="AA534" s="12">
        <f>STOCK[[#This Row],[Costo total]]*STOCK[[#This Row],[Entradas]]</f>
        <v>46.558823529411768</v>
      </c>
      <c r="AB534" s="12">
        <f>STOCK[[#This Row],[Stock Actual]]*STOCK[[#This Row],[Costo total]]</f>
        <v>0</v>
      </c>
    </row>
    <row r="535" spans="1:28" s="7" customFormat="1" ht="50" customHeight="1" x14ac:dyDescent="0.15">
      <c r="A535" s="7" t="s">
        <v>927</v>
      </c>
      <c r="B535" s="70"/>
      <c r="C535" s="7" t="s">
        <v>4</v>
      </c>
      <c r="D535" s="7" t="s">
        <v>372</v>
      </c>
      <c r="E535" s="7" t="s">
        <v>540</v>
      </c>
      <c r="F535" s="7" t="s">
        <v>245</v>
      </c>
      <c r="G535" s="7" t="s">
        <v>69</v>
      </c>
      <c r="H535" s="7">
        <f>STOCK[[#This Row],[Precio Final]]</f>
        <v>40</v>
      </c>
      <c r="I535" s="7">
        <f>STOCK[[#This Row],[Precio Venta Ideal (x1.5)]]</f>
        <v>54.397058823529413</v>
      </c>
      <c r="J535" s="8">
        <v>1</v>
      </c>
      <c r="K535" s="8">
        <f>SUMIFS(VENTAS[Cantidad],VENTAS[Código del producto Vendido],STOCK[[#This Row],[Code]])</f>
        <v>1</v>
      </c>
      <c r="L535" s="8">
        <f>STOCK[[#This Row],[Entradas]]-STOCK[[#This Row],[Salidas]]</f>
        <v>0</v>
      </c>
      <c r="M535" s="7">
        <f>STOCK[[#This Row],[Precio Final]]*10%</f>
        <v>4</v>
      </c>
      <c r="N535" s="7">
        <v>370</v>
      </c>
      <c r="O535" s="7">
        <v>17</v>
      </c>
      <c r="P535" s="7">
        <v>21.764705882352942</v>
      </c>
      <c r="Q535" s="8">
        <v>600</v>
      </c>
      <c r="R535" s="7">
        <v>17.5</v>
      </c>
      <c r="S535" s="7">
        <f>STOCK[[#This Row],[Peso (g)]]*STOCK[[#This Row],[Precio Envío Kilogramo (USD)]]/1000</f>
        <v>10.5</v>
      </c>
      <c r="T535" s="12">
        <f>STOCK[[#This Row],[Costo Unitario (USD)]]+STOCK[[#This Row],[Costo Envío (USD)]]+STOCK[[#This Row],[Comisión 10%]]</f>
        <v>36.264705882352942</v>
      </c>
      <c r="U535" s="7">
        <f>STOCK[[#This Row],[Costo total]]*1.5</f>
        <v>54.397058823529413</v>
      </c>
      <c r="V535" s="7">
        <v>40</v>
      </c>
      <c r="W535" s="7">
        <f>STOCK[[#This Row],[Precio Final]]-STOCK[[#This Row],[Costo total]]</f>
        <v>3.735294117647058</v>
      </c>
      <c r="X535" s="7">
        <f>STOCK[[#This Row],[Ganancia Unitaria]]*STOCK[[#This Row],[Salidas]]</f>
        <v>3.735294117647058</v>
      </c>
      <c r="AA535" s="7">
        <f>STOCK[[#This Row],[Costo total]]*STOCK[[#This Row],[Entradas]]</f>
        <v>36.264705882352942</v>
      </c>
      <c r="AB535" s="7">
        <f>STOCK[[#This Row],[Stock Actual]]*STOCK[[#This Row],[Costo total]]</f>
        <v>0</v>
      </c>
    </row>
    <row r="536" spans="1:28" s="12" customFormat="1" ht="50" customHeight="1" x14ac:dyDescent="0.15">
      <c r="A536" s="12" t="s">
        <v>935</v>
      </c>
      <c r="B536" s="70"/>
      <c r="C536" s="12" t="s">
        <v>4</v>
      </c>
      <c r="D536" s="12" t="s">
        <v>211</v>
      </c>
      <c r="E536" s="12" t="s">
        <v>538</v>
      </c>
      <c r="F536" s="12" t="s">
        <v>244</v>
      </c>
      <c r="G536" s="12" t="s">
        <v>69</v>
      </c>
      <c r="H536" s="12">
        <f>STOCK[[#This Row],[Precio Final]]</f>
        <v>28</v>
      </c>
      <c r="I536" s="12">
        <f>STOCK[[#This Row],[Precio Venta Ideal (x1.5)]]</f>
        <v>33.208455882352936</v>
      </c>
      <c r="J536" s="87">
        <v>1</v>
      </c>
      <c r="K536" s="87">
        <f>SUMIFS(VENTAS[Cantidad],VENTAS[Código del producto Vendido],STOCK[[#This Row],[Code]])</f>
        <v>1</v>
      </c>
      <c r="L536" s="87">
        <f>STOCK[[#This Row],[Entradas]]-STOCK[[#This Row],[Salidas]]</f>
        <v>0</v>
      </c>
      <c r="M536" s="12">
        <f>STOCK[[#This Row],[Precio Final]]*10%</f>
        <v>2.8000000000000003</v>
      </c>
      <c r="N536" s="12">
        <v>241</v>
      </c>
      <c r="O536" s="12">
        <v>17</v>
      </c>
      <c r="P536" s="12">
        <v>14.176470588235293</v>
      </c>
      <c r="Q536" s="87">
        <v>295</v>
      </c>
      <c r="R536" s="12">
        <v>17.5</v>
      </c>
      <c r="S536" s="12">
        <f>STOCK[[#This Row],[Peso (g)]]*STOCK[[#This Row],[Precio Envío Kilogramo (USD)]]/1000</f>
        <v>5.1624999999999996</v>
      </c>
      <c r="T536" s="12">
        <f>STOCK[[#This Row],[Costo Unitario (USD)]]+STOCK[[#This Row],[Costo Envío (USD)]]+STOCK[[#This Row],[Comisión 10%]]</f>
        <v>22.138970588235292</v>
      </c>
      <c r="U536" s="12">
        <f>STOCK[[#This Row],[Costo total]]*1.5</f>
        <v>33.208455882352936</v>
      </c>
      <c r="V536" s="12">
        <v>28</v>
      </c>
      <c r="W536" s="12">
        <f>STOCK[[#This Row],[Precio Final]]-STOCK[[#This Row],[Costo total]]</f>
        <v>5.8610294117647079</v>
      </c>
      <c r="X536" s="12">
        <f>STOCK[[#This Row],[Ganancia Unitaria]]*STOCK[[#This Row],[Salidas]]</f>
        <v>5.8610294117647079</v>
      </c>
      <c r="Y536" s="12" t="s">
        <v>518</v>
      </c>
      <c r="AA536" s="12">
        <f>STOCK[[#This Row],[Costo total]]*STOCK[[#This Row],[Entradas]]</f>
        <v>22.138970588235292</v>
      </c>
      <c r="AB536" s="12">
        <f>STOCK[[#This Row],[Stock Actual]]*STOCK[[#This Row],[Costo total]]</f>
        <v>0</v>
      </c>
    </row>
    <row r="537" spans="1:28" s="7" customFormat="1" ht="50" customHeight="1" x14ac:dyDescent="0.15">
      <c r="A537" s="7" t="s">
        <v>936</v>
      </c>
      <c r="B537" s="70"/>
      <c r="C537" s="7" t="s">
        <v>4</v>
      </c>
      <c r="D537" s="7" t="s">
        <v>211</v>
      </c>
      <c r="E537" s="7" t="s">
        <v>538</v>
      </c>
      <c r="F537" s="7" t="s">
        <v>239</v>
      </c>
      <c r="G537" s="7" t="s">
        <v>69</v>
      </c>
      <c r="H537" s="7">
        <f>STOCK[[#This Row],[Precio Final]]</f>
        <v>28</v>
      </c>
      <c r="I537" s="7">
        <f>STOCK[[#This Row],[Precio Venta Ideal (x1.5)]]</f>
        <v>33.208455882352936</v>
      </c>
      <c r="J537" s="8">
        <v>2</v>
      </c>
      <c r="K537" s="8">
        <f>SUMIFS(VENTAS[Cantidad],VENTAS[Código del producto Vendido],STOCK[[#This Row],[Code]])</f>
        <v>2</v>
      </c>
      <c r="L537" s="8">
        <f>STOCK[[#This Row],[Entradas]]-STOCK[[#This Row],[Salidas]]</f>
        <v>0</v>
      </c>
      <c r="M537" s="7">
        <f>STOCK[[#This Row],[Precio Final]]*10%</f>
        <v>2.8000000000000003</v>
      </c>
      <c r="N537" s="7">
        <v>241</v>
      </c>
      <c r="O537" s="7">
        <v>17</v>
      </c>
      <c r="P537" s="7">
        <v>14.176470588235293</v>
      </c>
      <c r="Q537" s="8">
        <v>295</v>
      </c>
      <c r="R537" s="7">
        <v>17.5</v>
      </c>
      <c r="S537" s="7">
        <f>STOCK[[#This Row],[Peso (g)]]*STOCK[[#This Row],[Precio Envío Kilogramo (USD)]]/1000</f>
        <v>5.1624999999999996</v>
      </c>
      <c r="T537" s="12">
        <f>STOCK[[#This Row],[Costo Unitario (USD)]]+STOCK[[#This Row],[Costo Envío (USD)]]+STOCK[[#This Row],[Comisión 10%]]</f>
        <v>22.138970588235292</v>
      </c>
      <c r="U537" s="7">
        <f>STOCK[[#This Row],[Costo total]]*1.5</f>
        <v>33.208455882352936</v>
      </c>
      <c r="V537" s="7">
        <v>28</v>
      </c>
      <c r="W537" s="7">
        <f>STOCK[[#This Row],[Precio Final]]-STOCK[[#This Row],[Costo total]]</f>
        <v>5.8610294117647079</v>
      </c>
      <c r="X537" s="7">
        <f>STOCK[[#This Row],[Ganancia Unitaria]]*STOCK[[#This Row],[Salidas]]</f>
        <v>11.722058823529416</v>
      </c>
      <c r="Y537" s="7" t="s">
        <v>518</v>
      </c>
      <c r="AA537" s="7">
        <f>STOCK[[#This Row],[Costo total]]*STOCK[[#This Row],[Entradas]]</f>
        <v>44.277941176470584</v>
      </c>
      <c r="AB537" s="7">
        <f>STOCK[[#This Row],[Stock Actual]]*STOCK[[#This Row],[Costo total]]</f>
        <v>0</v>
      </c>
    </row>
    <row r="538" spans="1:28" s="12" customFormat="1" ht="50" customHeight="1" x14ac:dyDescent="0.15">
      <c r="A538" s="12" t="s">
        <v>937</v>
      </c>
      <c r="B538" s="70"/>
      <c r="C538" s="12" t="s">
        <v>4</v>
      </c>
      <c r="D538" s="12" t="s">
        <v>101</v>
      </c>
      <c r="E538" s="12" t="s">
        <v>539</v>
      </c>
      <c r="F538" s="12" t="s">
        <v>550</v>
      </c>
      <c r="G538" s="12" t="s">
        <v>69</v>
      </c>
      <c r="H538" s="12">
        <f>STOCK[[#This Row],[Precio Final]]</f>
        <v>35</v>
      </c>
      <c r="I538" s="12">
        <f>STOCK[[#This Row],[Precio Venta Ideal (x1.5)]]</f>
        <v>45.529411764705884</v>
      </c>
      <c r="J538" s="87">
        <v>2</v>
      </c>
      <c r="K538" s="87">
        <f>SUMIFS(VENTAS[Cantidad],VENTAS[Código del producto Vendido],STOCK[[#This Row],[Code]])</f>
        <v>1</v>
      </c>
      <c r="L538" s="87">
        <f>STOCK[[#This Row],[Entradas]]-STOCK[[#This Row],[Salidas]]</f>
        <v>1</v>
      </c>
      <c r="M538" s="12">
        <f>STOCK[[#This Row],[Precio Final]]*10%</f>
        <v>3.5</v>
      </c>
      <c r="N538" s="12">
        <v>278</v>
      </c>
      <c r="O538" s="12">
        <v>17</v>
      </c>
      <c r="P538" s="12">
        <v>16.352941176470587</v>
      </c>
      <c r="Q538" s="87">
        <v>600</v>
      </c>
      <c r="R538" s="12">
        <v>17.5</v>
      </c>
      <c r="S538" s="12">
        <f>STOCK[[#This Row],[Peso (g)]]*STOCK[[#This Row],[Precio Envío Kilogramo (USD)]]/1000</f>
        <v>10.5</v>
      </c>
      <c r="T538" s="12">
        <f>STOCK[[#This Row],[Costo Unitario (USD)]]+STOCK[[#This Row],[Costo Envío (USD)]]+STOCK[[#This Row],[Comisión 10%]]</f>
        <v>30.352941176470587</v>
      </c>
      <c r="U538" s="12">
        <f>STOCK[[#This Row],[Costo total]]*1.5</f>
        <v>45.529411764705884</v>
      </c>
      <c r="V538" s="12">
        <v>35</v>
      </c>
      <c r="W538" s="12">
        <f>STOCK[[#This Row],[Precio Final]]-STOCK[[#This Row],[Costo total]]</f>
        <v>4.647058823529413</v>
      </c>
      <c r="X538" s="12">
        <f>STOCK[[#This Row],[Ganancia Unitaria]]*STOCK[[#This Row],[Salidas]]</f>
        <v>4.647058823529413</v>
      </c>
      <c r="AA538" s="12">
        <f>STOCK[[#This Row],[Costo total]]*STOCK[[#This Row],[Entradas]]</f>
        <v>60.705882352941174</v>
      </c>
      <c r="AB538" s="12">
        <f>STOCK[[#This Row],[Stock Actual]]*STOCK[[#This Row],[Costo total]]</f>
        <v>30.352941176470587</v>
      </c>
    </row>
    <row r="539" spans="1:28" s="12" customFormat="1" ht="50" customHeight="1" x14ac:dyDescent="0.15">
      <c r="A539" s="12" t="s">
        <v>938</v>
      </c>
      <c r="B539" s="70"/>
      <c r="C539" s="12" t="s">
        <v>4</v>
      </c>
      <c r="D539" s="12" t="s">
        <v>101</v>
      </c>
      <c r="E539" s="12" t="s">
        <v>539</v>
      </c>
      <c r="F539" s="12" t="s">
        <v>1516</v>
      </c>
      <c r="G539" s="12" t="s">
        <v>69</v>
      </c>
      <c r="H539" s="12">
        <f>STOCK[[#This Row],[Precio Final]]</f>
        <v>40</v>
      </c>
      <c r="I539" s="12">
        <f>STOCK[[#This Row],[Precio Venta Ideal (x1.5)]]</f>
        <v>46.279411764705884</v>
      </c>
      <c r="J539" s="87">
        <v>2</v>
      </c>
      <c r="K539" s="87">
        <f>SUMIFS(VENTAS[Cantidad],VENTAS[Código del producto Vendido],STOCK[[#This Row],[Code]])</f>
        <v>2</v>
      </c>
      <c r="L539" s="87">
        <f>STOCK[[#This Row],[Entradas]]-STOCK[[#This Row],[Salidas]]</f>
        <v>0</v>
      </c>
      <c r="M539" s="12">
        <f>STOCK[[#This Row],[Precio Final]]*10%</f>
        <v>4</v>
      </c>
      <c r="N539" s="12">
        <v>278</v>
      </c>
      <c r="O539" s="12">
        <v>17</v>
      </c>
      <c r="P539" s="12">
        <v>16.352941176470587</v>
      </c>
      <c r="Q539" s="87">
        <v>600</v>
      </c>
      <c r="R539" s="12">
        <v>17.5</v>
      </c>
      <c r="S539" s="12">
        <f>STOCK[[#This Row],[Peso (g)]]*STOCK[[#This Row],[Precio Envío Kilogramo (USD)]]/1000</f>
        <v>10.5</v>
      </c>
      <c r="T539" s="12">
        <f>STOCK[[#This Row],[Costo Unitario (USD)]]+STOCK[[#This Row],[Costo Envío (USD)]]+STOCK[[#This Row],[Comisión 10%]]</f>
        <v>30.852941176470587</v>
      </c>
      <c r="U539" s="12">
        <f>STOCK[[#This Row],[Costo total]]*1.5</f>
        <v>46.279411764705884</v>
      </c>
      <c r="V539" s="12">
        <v>40</v>
      </c>
      <c r="W539" s="12">
        <f>STOCK[[#This Row],[Precio Final]]-STOCK[[#This Row],[Costo total]]</f>
        <v>9.147058823529413</v>
      </c>
      <c r="X539" s="12">
        <f>STOCK[[#This Row],[Ganancia Unitaria]]*STOCK[[#This Row],[Salidas]]</f>
        <v>18.294117647058826</v>
      </c>
      <c r="AA539" s="12">
        <f>STOCK[[#This Row],[Costo total]]*STOCK[[#This Row],[Entradas]]</f>
        <v>61.705882352941174</v>
      </c>
      <c r="AB539" s="12">
        <f>STOCK[[#This Row],[Stock Actual]]*STOCK[[#This Row],[Costo total]]</f>
        <v>0</v>
      </c>
    </row>
    <row r="540" spans="1:28" s="7" customFormat="1" ht="50" customHeight="1" x14ac:dyDescent="0.15">
      <c r="A540" s="7" t="s">
        <v>939</v>
      </c>
      <c r="B540" s="70"/>
      <c r="C540" s="7" t="s">
        <v>4</v>
      </c>
      <c r="D540" s="12" t="s">
        <v>101</v>
      </c>
      <c r="E540" s="7" t="s">
        <v>539</v>
      </c>
      <c r="F540" s="7" t="s">
        <v>252</v>
      </c>
      <c r="G540" s="7" t="s">
        <v>69</v>
      </c>
      <c r="H540" s="7">
        <f>STOCK[[#This Row],[Precio Final]]</f>
        <v>35</v>
      </c>
      <c r="I540" s="7">
        <f>STOCK[[#This Row],[Precio Venta Ideal (x1.5)]]</f>
        <v>45.529411764705884</v>
      </c>
      <c r="J540" s="8">
        <v>2</v>
      </c>
      <c r="K540" s="8">
        <f>SUMIFS(VENTAS[Cantidad],VENTAS[Código del producto Vendido],STOCK[[#This Row],[Code]])</f>
        <v>2</v>
      </c>
      <c r="L540" s="8">
        <f>STOCK[[#This Row],[Entradas]]-STOCK[[#This Row],[Salidas]]</f>
        <v>0</v>
      </c>
      <c r="M540" s="7">
        <f>STOCK[[#This Row],[Precio Final]]*10%</f>
        <v>3.5</v>
      </c>
      <c r="N540" s="7">
        <v>278</v>
      </c>
      <c r="O540" s="7">
        <v>17</v>
      </c>
      <c r="P540" s="7">
        <v>16.352941176470587</v>
      </c>
      <c r="Q540" s="8">
        <v>600</v>
      </c>
      <c r="R540" s="7">
        <v>17.5</v>
      </c>
      <c r="S540" s="7">
        <f>STOCK[[#This Row],[Peso (g)]]*STOCK[[#This Row],[Precio Envío Kilogramo (USD)]]/1000</f>
        <v>10.5</v>
      </c>
      <c r="T540" s="12">
        <f>STOCK[[#This Row],[Costo Unitario (USD)]]+STOCK[[#This Row],[Costo Envío (USD)]]+STOCK[[#This Row],[Comisión 10%]]</f>
        <v>30.352941176470587</v>
      </c>
      <c r="U540" s="7">
        <f>STOCK[[#This Row],[Costo total]]*1.5</f>
        <v>45.529411764705884</v>
      </c>
      <c r="V540" s="7">
        <v>35</v>
      </c>
      <c r="W540" s="7">
        <f>STOCK[[#This Row],[Precio Final]]-STOCK[[#This Row],[Costo total]]</f>
        <v>4.647058823529413</v>
      </c>
      <c r="X540" s="7">
        <f>STOCK[[#This Row],[Ganancia Unitaria]]*STOCK[[#This Row],[Salidas]]</f>
        <v>9.294117647058826</v>
      </c>
      <c r="AA540" s="7">
        <f>STOCK[[#This Row],[Costo total]]*STOCK[[#This Row],[Entradas]]</f>
        <v>60.705882352941174</v>
      </c>
      <c r="AB540" s="7">
        <f>STOCK[[#This Row],[Stock Actual]]*STOCK[[#This Row],[Costo total]]</f>
        <v>0</v>
      </c>
    </row>
    <row r="541" spans="1:28" s="12" customFormat="1" ht="50" customHeight="1" x14ac:dyDescent="0.15">
      <c r="A541" s="12" t="s">
        <v>940</v>
      </c>
      <c r="B541" s="70"/>
      <c r="C541" s="12" t="s">
        <v>4</v>
      </c>
      <c r="D541" s="12" t="s">
        <v>460</v>
      </c>
      <c r="E541" s="12" t="s">
        <v>542</v>
      </c>
      <c r="F541" s="12" t="s">
        <v>243</v>
      </c>
      <c r="G541" s="12" t="s">
        <v>69</v>
      </c>
      <c r="H541" s="12">
        <f>STOCK[[#This Row],[Precio Final]]</f>
        <v>22</v>
      </c>
      <c r="I541" s="12">
        <f>STOCK[[#This Row],[Precio Venta Ideal (x1.5)]]</f>
        <v>25.122794117647061</v>
      </c>
      <c r="J541" s="87">
        <v>1</v>
      </c>
      <c r="K541" s="87">
        <f>SUMIFS(VENTAS[Cantidad],VENTAS[Código del producto Vendido],STOCK[[#This Row],[Code]])</f>
        <v>1</v>
      </c>
      <c r="L541" s="87">
        <f>STOCK[[#This Row],[Entradas]]-STOCK[[#This Row],[Salidas]]</f>
        <v>0</v>
      </c>
      <c r="M541" s="12">
        <f>STOCK[[#This Row],[Precio Final]]*10%</f>
        <v>2.2000000000000002</v>
      </c>
      <c r="N541" s="12">
        <v>167</v>
      </c>
      <c r="O541" s="12">
        <v>17</v>
      </c>
      <c r="P541" s="12">
        <v>9.8235294117647065</v>
      </c>
      <c r="Q541" s="87">
        <v>270</v>
      </c>
      <c r="R541" s="12">
        <v>17.5</v>
      </c>
      <c r="S541" s="12">
        <f>STOCK[[#This Row],[Peso (g)]]*STOCK[[#This Row],[Precio Envío Kilogramo (USD)]]/1000</f>
        <v>4.7249999999999996</v>
      </c>
      <c r="T541" s="12">
        <f>STOCK[[#This Row],[Costo Unitario (USD)]]+STOCK[[#This Row],[Costo Envío (USD)]]+STOCK[[#This Row],[Comisión 10%]]</f>
        <v>16.748529411764707</v>
      </c>
      <c r="U541" s="12">
        <f>STOCK[[#This Row],[Costo total]]*1.5</f>
        <v>25.122794117647061</v>
      </c>
      <c r="V541" s="12">
        <v>22</v>
      </c>
      <c r="W541" s="12">
        <f>STOCK[[#This Row],[Precio Final]]-STOCK[[#This Row],[Costo total]]</f>
        <v>5.2514705882352928</v>
      </c>
      <c r="X541" s="12">
        <f>STOCK[[#This Row],[Ganancia Unitaria]]*STOCK[[#This Row],[Salidas]]</f>
        <v>5.2514705882352928</v>
      </c>
      <c r="Y541" s="12" t="s">
        <v>518</v>
      </c>
      <c r="AA541" s="12">
        <f>STOCK[[#This Row],[Costo total]]*STOCK[[#This Row],[Entradas]]</f>
        <v>16.748529411764707</v>
      </c>
      <c r="AB541" s="12">
        <f>STOCK[[#This Row],[Stock Actual]]*STOCK[[#This Row],[Costo total]]</f>
        <v>0</v>
      </c>
    </row>
    <row r="542" spans="1:28" s="7" customFormat="1" ht="50" customHeight="1" x14ac:dyDescent="0.15">
      <c r="A542" s="7" t="s">
        <v>941</v>
      </c>
      <c r="B542" s="70"/>
      <c r="C542" s="7" t="s">
        <v>4</v>
      </c>
      <c r="D542" s="7" t="s">
        <v>460</v>
      </c>
      <c r="E542" s="7" t="s">
        <v>542</v>
      </c>
      <c r="F542" s="7" t="s">
        <v>244</v>
      </c>
      <c r="G542" s="7" t="s">
        <v>69</v>
      </c>
      <c r="H542" s="7">
        <f>STOCK[[#This Row],[Precio Final]]</f>
        <v>25</v>
      </c>
      <c r="I542" s="7">
        <f>STOCK[[#This Row],[Precio Venta Ideal (x1.5)]]</f>
        <v>25.572794117647057</v>
      </c>
      <c r="J542" s="8">
        <v>2</v>
      </c>
      <c r="K542" s="8">
        <f>SUMIFS(VENTAS[Cantidad],VENTAS[Código del producto Vendido],STOCK[[#This Row],[Code]])</f>
        <v>2</v>
      </c>
      <c r="L542" s="8">
        <f>STOCK[[#This Row],[Entradas]]-STOCK[[#This Row],[Salidas]]</f>
        <v>0</v>
      </c>
      <c r="M542" s="7">
        <f>STOCK[[#This Row],[Precio Final]]*10%</f>
        <v>2.5</v>
      </c>
      <c r="N542" s="7">
        <v>167</v>
      </c>
      <c r="O542" s="7">
        <v>17</v>
      </c>
      <c r="P542" s="7">
        <v>9.8235294117647065</v>
      </c>
      <c r="Q542" s="8">
        <v>270</v>
      </c>
      <c r="R542" s="7">
        <v>17.5</v>
      </c>
      <c r="S542" s="7">
        <f>STOCK[[#This Row],[Peso (g)]]*STOCK[[#This Row],[Precio Envío Kilogramo (USD)]]/1000</f>
        <v>4.7249999999999996</v>
      </c>
      <c r="T542" s="12">
        <f>STOCK[[#This Row],[Costo Unitario (USD)]]+STOCK[[#This Row],[Costo Envío (USD)]]+STOCK[[#This Row],[Comisión 10%]]</f>
        <v>17.048529411764704</v>
      </c>
      <c r="U542" s="7">
        <f>STOCK[[#This Row],[Costo total]]*1.5</f>
        <v>25.572794117647057</v>
      </c>
      <c r="V542" s="7">
        <v>25</v>
      </c>
      <c r="W542" s="7">
        <f>STOCK[[#This Row],[Precio Final]]-STOCK[[#This Row],[Costo total]]</f>
        <v>7.9514705882352956</v>
      </c>
      <c r="X542" s="7">
        <f>STOCK[[#This Row],[Ganancia Unitaria]]*STOCK[[#This Row],[Salidas]]</f>
        <v>15.902941176470591</v>
      </c>
      <c r="Y542" s="7" t="s">
        <v>518</v>
      </c>
      <c r="AA542" s="7">
        <f>STOCK[[#This Row],[Costo total]]*STOCK[[#This Row],[Entradas]]</f>
        <v>34.097058823529409</v>
      </c>
      <c r="AB542" s="7">
        <f>STOCK[[#This Row],[Stock Actual]]*STOCK[[#This Row],[Costo total]]</f>
        <v>0</v>
      </c>
    </row>
    <row r="543" spans="1:28" s="12" customFormat="1" ht="50" customHeight="1" x14ac:dyDescent="0.15">
      <c r="A543" s="12" t="s">
        <v>942</v>
      </c>
      <c r="B543" s="70"/>
      <c r="C543" s="12" t="s">
        <v>4</v>
      </c>
      <c r="D543" s="12" t="s">
        <v>460</v>
      </c>
      <c r="E543" s="12" t="s">
        <v>2092</v>
      </c>
      <c r="F543" s="12" t="s">
        <v>2093</v>
      </c>
      <c r="G543" s="12" t="s">
        <v>69</v>
      </c>
      <c r="H543" s="12">
        <f>STOCK[[#This Row],[Precio Final]]</f>
        <v>28</v>
      </c>
      <c r="I543" s="12">
        <f>STOCK[[#This Row],[Precio Venta Ideal (x1.5)]]</f>
        <v>31.841911764705884</v>
      </c>
      <c r="J543" s="87">
        <v>1</v>
      </c>
      <c r="K543" s="87">
        <f>SUMIFS(VENTAS[Cantidad],VENTAS[Código del producto Vendido],STOCK[[#This Row],[Code]])</f>
        <v>1</v>
      </c>
      <c r="L543" s="87">
        <f>STOCK[[#This Row],[Entradas]]-STOCK[[#This Row],[Salidas]]</f>
        <v>0</v>
      </c>
      <c r="M543" s="12">
        <f>STOCK[[#This Row],[Precio Final]]*10%</f>
        <v>2.8000000000000003</v>
      </c>
      <c r="N543" s="12">
        <v>227</v>
      </c>
      <c r="O543" s="12">
        <v>17</v>
      </c>
      <c r="P543" s="12">
        <v>13.352941176470589</v>
      </c>
      <c r="Q543" s="87">
        <v>290</v>
      </c>
      <c r="R543" s="12">
        <v>17.5</v>
      </c>
      <c r="S543" s="12">
        <f>STOCK[[#This Row],[Peso (g)]]*STOCK[[#This Row],[Precio Envío Kilogramo (USD)]]/1000</f>
        <v>5.0750000000000002</v>
      </c>
      <c r="T543" s="12">
        <f>STOCK[[#This Row],[Costo Unitario (USD)]]+STOCK[[#This Row],[Costo Envío (USD)]]+STOCK[[#This Row],[Comisión 10%]]</f>
        <v>21.227941176470591</v>
      </c>
      <c r="U543" s="12">
        <f>STOCK[[#This Row],[Costo total]]*1.5</f>
        <v>31.841911764705884</v>
      </c>
      <c r="V543" s="12">
        <v>28</v>
      </c>
      <c r="W543" s="12">
        <f>STOCK[[#This Row],[Precio Final]]-STOCK[[#This Row],[Costo total]]</f>
        <v>6.7720588235294095</v>
      </c>
      <c r="X543" s="12">
        <f>STOCK[[#This Row],[Ganancia Unitaria]]*STOCK[[#This Row],[Salidas]]</f>
        <v>6.7720588235294095</v>
      </c>
      <c r="AA543" s="12">
        <f>STOCK[[#This Row],[Costo total]]*STOCK[[#This Row],[Entradas]]</f>
        <v>21.227941176470591</v>
      </c>
      <c r="AB543" s="12">
        <f>STOCK[[#This Row],[Stock Actual]]*STOCK[[#This Row],[Costo total]]</f>
        <v>0</v>
      </c>
    </row>
    <row r="544" spans="1:28" s="7" customFormat="1" ht="50" customHeight="1" x14ac:dyDescent="0.15">
      <c r="A544" s="7" t="s">
        <v>943</v>
      </c>
      <c r="B544" s="70"/>
      <c r="C544" s="7" t="s">
        <v>4</v>
      </c>
      <c r="D544" s="7" t="s">
        <v>460</v>
      </c>
      <c r="E544" s="7" t="s">
        <v>541</v>
      </c>
      <c r="F544" s="7" t="s">
        <v>243</v>
      </c>
      <c r="G544" s="7" t="s">
        <v>69</v>
      </c>
      <c r="H544" s="7">
        <f>STOCK[[#This Row],[Precio Final]]</f>
        <v>30</v>
      </c>
      <c r="I544" s="7">
        <f>STOCK[[#This Row],[Precio Venta Ideal (x1.5)]]</f>
        <v>32.141911764705881</v>
      </c>
      <c r="J544" s="8">
        <v>1</v>
      </c>
      <c r="K544" s="8">
        <f>SUMIFS(VENTAS[Cantidad],VENTAS[Código del producto Vendido],STOCK[[#This Row],[Code]])</f>
        <v>1</v>
      </c>
      <c r="L544" s="8">
        <f>STOCK[[#This Row],[Entradas]]-STOCK[[#This Row],[Salidas]]</f>
        <v>0</v>
      </c>
      <c r="M544" s="7">
        <f>STOCK[[#This Row],[Precio Final]]*10%</f>
        <v>3</v>
      </c>
      <c r="N544" s="7">
        <v>227</v>
      </c>
      <c r="O544" s="7">
        <v>17</v>
      </c>
      <c r="P544" s="7">
        <v>13.352941176470589</v>
      </c>
      <c r="Q544" s="8">
        <v>290</v>
      </c>
      <c r="R544" s="7">
        <v>17.5</v>
      </c>
      <c r="S544" s="7">
        <f>STOCK[[#This Row],[Peso (g)]]*STOCK[[#This Row],[Precio Envío Kilogramo (USD)]]/1000</f>
        <v>5.0750000000000002</v>
      </c>
      <c r="T544" s="12">
        <f>STOCK[[#This Row],[Costo Unitario (USD)]]+STOCK[[#This Row],[Costo Envío (USD)]]+STOCK[[#This Row],[Comisión 10%]]</f>
        <v>21.42794117647059</v>
      </c>
      <c r="U544" s="7">
        <f>STOCK[[#This Row],[Costo total]]*1.5</f>
        <v>32.141911764705881</v>
      </c>
      <c r="V544" s="7">
        <v>30</v>
      </c>
      <c r="W544" s="7">
        <f>STOCK[[#This Row],[Precio Final]]-STOCK[[#This Row],[Costo total]]</f>
        <v>8.5720588235294102</v>
      </c>
      <c r="X544" s="7">
        <f>STOCK[[#This Row],[Ganancia Unitaria]]*STOCK[[#This Row],[Salidas]]</f>
        <v>8.5720588235294102</v>
      </c>
      <c r="AA544" s="7">
        <f>STOCK[[#This Row],[Costo total]]*STOCK[[#This Row],[Entradas]]</f>
        <v>21.42794117647059</v>
      </c>
      <c r="AB544" s="7">
        <f>STOCK[[#This Row],[Stock Actual]]*STOCK[[#This Row],[Costo total]]</f>
        <v>0</v>
      </c>
    </row>
    <row r="545" spans="1:28" s="12" customFormat="1" ht="50" customHeight="1" x14ac:dyDescent="0.15">
      <c r="A545" s="12" t="s">
        <v>944</v>
      </c>
      <c r="B545" s="70"/>
      <c r="C545" s="12" t="s">
        <v>4</v>
      </c>
      <c r="D545" s="12" t="s">
        <v>460</v>
      </c>
      <c r="E545" s="12" t="s">
        <v>541</v>
      </c>
      <c r="F545" s="12" t="s">
        <v>244</v>
      </c>
      <c r="G545" s="12" t="s">
        <v>69</v>
      </c>
      <c r="H545" s="12">
        <f>STOCK[[#This Row],[Precio Final]]</f>
        <v>22</v>
      </c>
      <c r="I545" s="12">
        <f>STOCK[[#This Row],[Precio Venta Ideal (x1.5)]]</f>
        <v>30.941911764705885</v>
      </c>
      <c r="J545" s="87">
        <v>1</v>
      </c>
      <c r="K545" s="87">
        <f>SUMIFS(VENTAS[Cantidad],VENTAS[Código del producto Vendido],STOCK[[#This Row],[Code]])</f>
        <v>1</v>
      </c>
      <c r="L545" s="87">
        <f>STOCK[[#This Row],[Entradas]]-STOCK[[#This Row],[Salidas]]</f>
        <v>0</v>
      </c>
      <c r="M545" s="12">
        <f>STOCK[[#This Row],[Precio Final]]*10%</f>
        <v>2.2000000000000002</v>
      </c>
      <c r="N545" s="12">
        <v>227</v>
      </c>
      <c r="O545" s="12">
        <v>17</v>
      </c>
      <c r="P545" s="12">
        <v>13.352941176470589</v>
      </c>
      <c r="Q545" s="87">
        <v>290</v>
      </c>
      <c r="R545" s="12">
        <v>17.5</v>
      </c>
      <c r="S545" s="12">
        <f>STOCK[[#This Row],[Peso (g)]]*STOCK[[#This Row],[Precio Envío Kilogramo (USD)]]/1000</f>
        <v>5.0750000000000002</v>
      </c>
      <c r="T545" s="12">
        <f>STOCK[[#This Row],[Costo Unitario (USD)]]+STOCK[[#This Row],[Costo Envío (USD)]]+STOCK[[#This Row],[Comisión 10%]]</f>
        <v>20.627941176470589</v>
      </c>
      <c r="U545" s="12">
        <f>STOCK[[#This Row],[Costo total]]*1.5</f>
        <v>30.941911764705885</v>
      </c>
      <c r="V545" s="12">
        <v>22</v>
      </c>
      <c r="W545" s="12">
        <f>STOCK[[#This Row],[Precio Final]]-STOCK[[#This Row],[Costo total]]</f>
        <v>1.3720588235294109</v>
      </c>
      <c r="X545" s="12">
        <f>STOCK[[#This Row],[Ganancia Unitaria]]*STOCK[[#This Row],[Salidas]]</f>
        <v>1.3720588235294109</v>
      </c>
      <c r="AA545" s="12">
        <f>STOCK[[#This Row],[Costo total]]*STOCK[[#This Row],[Entradas]]</f>
        <v>20.627941176470589</v>
      </c>
      <c r="AB545" s="12">
        <f>STOCK[[#This Row],[Stock Actual]]*STOCK[[#This Row],[Costo total]]</f>
        <v>0</v>
      </c>
    </row>
    <row r="546" spans="1:28" s="7" customFormat="1" ht="50" customHeight="1" x14ac:dyDescent="0.15">
      <c r="A546" s="7" t="s">
        <v>945</v>
      </c>
      <c r="B546" s="70"/>
      <c r="C546" s="7" t="s">
        <v>4</v>
      </c>
      <c r="D546" s="7" t="s">
        <v>88</v>
      </c>
      <c r="E546" s="7" t="s">
        <v>543</v>
      </c>
      <c r="F546" s="7" t="s">
        <v>249</v>
      </c>
      <c r="G546" s="7" t="s">
        <v>69</v>
      </c>
      <c r="H546" s="7">
        <f>STOCK[[#This Row],[Precio Final]]</f>
        <v>20</v>
      </c>
      <c r="I546" s="7">
        <f>STOCK[[#This Row],[Precio Venta Ideal (x1.5)]]</f>
        <v>20.743014705882352</v>
      </c>
      <c r="J546" s="8">
        <v>2</v>
      </c>
      <c r="K546" s="8">
        <f>SUMIFS(VENTAS[Cantidad],VENTAS[Código del producto Vendido],STOCK[[#This Row],[Code]])</f>
        <v>2</v>
      </c>
      <c r="L546" s="8">
        <f>STOCK[[#This Row],[Entradas]]-STOCK[[#This Row],[Salidas]]</f>
        <v>0</v>
      </c>
      <c r="M546" s="7">
        <f>STOCK[[#This Row],[Precio Final]]*10%</f>
        <v>2</v>
      </c>
      <c r="N546" s="7">
        <v>152</v>
      </c>
      <c r="O546" s="7">
        <v>17</v>
      </c>
      <c r="P546" s="7">
        <v>8.9411764705882355</v>
      </c>
      <c r="Q546" s="8">
        <v>165</v>
      </c>
      <c r="R546" s="7">
        <v>17.5</v>
      </c>
      <c r="S546" s="7">
        <f>STOCK[[#This Row],[Peso (g)]]*STOCK[[#This Row],[Precio Envío Kilogramo (USD)]]/1000</f>
        <v>2.8875000000000002</v>
      </c>
      <c r="T546" s="12">
        <f>STOCK[[#This Row],[Costo Unitario (USD)]]+STOCK[[#This Row],[Costo Envío (USD)]]+STOCK[[#This Row],[Comisión 10%]]</f>
        <v>13.828676470588235</v>
      </c>
      <c r="U546" s="7">
        <f>STOCK[[#This Row],[Costo total]]*1.5</f>
        <v>20.743014705882352</v>
      </c>
      <c r="V546" s="7">
        <v>20</v>
      </c>
      <c r="W546" s="7">
        <f>STOCK[[#This Row],[Precio Final]]-STOCK[[#This Row],[Costo total]]</f>
        <v>6.1713235294117652</v>
      </c>
      <c r="X546" s="7">
        <f>STOCK[[#This Row],[Ganancia Unitaria]]*STOCK[[#This Row],[Salidas]]</f>
        <v>12.34264705882353</v>
      </c>
      <c r="AA546" s="7">
        <f>STOCK[[#This Row],[Costo total]]*STOCK[[#This Row],[Entradas]]</f>
        <v>27.65735294117647</v>
      </c>
      <c r="AB546" s="7">
        <f>STOCK[[#This Row],[Stock Actual]]*STOCK[[#This Row],[Costo total]]</f>
        <v>0</v>
      </c>
    </row>
    <row r="547" spans="1:28" s="12" customFormat="1" ht="50" customHeight="1" x14ac:dyDescent="0.15">
      <c r="A547" s="12" t="s">
        <v>946</v>
      </c>
      <c r="B547" s="70"/>
      <c r="C547" s="12" t="s">
        <v>4</v>
      </c>
      <c r="D547" s="12" t="s">
        <v>1782</v>
      </c>
      <c r="E547" s="12" t="s">
        <v>545</v>
      </c>
      <c r="F547" s="12" t="s">
        <v>2082</v>
      </c>
      <c r="G547" s="12" t="s">
        <v>69</v>
      </c>
      <c r="H547" s="12">
        <f>STOCK[[#This Row],[Precio Final]]</f>
        <v>12</v>
      </c>
      <c r="I547" s="12">
        <f>STOCK[[#This Row],[Precio Venta Ideal (x1.5)]]</f>
        <v>11.445220588235294</v>
      </c>
      <c r="J547" s="87">
        <v>1</v>
      </c>
      <c r="K547" s="87">
        <f>SUMIFS(VENTAS[Cantidad],VENTAS[Código del producto Vendido],STOCK[[#This Row],[Code]])</f>
        <v>1</v>
      </c>
      <c r="L547" s="87">
        <f>STOCK[[#This Row],[Entradas]]-STOCK[[#This Row],[Salidas]]</f>
        <v>0</v>
      </c>
      <c r="M547" s="12">
        <f>STOCK[[#This Row],[Precio Final]]*10%</f>
        <v>1.2000000000000002</v>
      </c>
      <c r="N547" s="12">
        <v>87</v>
      </c>
      <c r="O547" s="12">
        <v>17</v>
      </c>
      <c r="P547" s="12">
        <v>5.117647058823529</v>
      </c>
      <c r="Q547" s="87">
        <v>75</v>
      </c>
      <c r="R547" s="12">
        <v>17.5</v>
      </c>
      <c r="S547" s="12">
        <f>STOCK[[#This Row],[Peso (g)]]*STOCK[[#This Row],[Precio Envío Kilogramo (USD)]]/1000</f>
        <v>1.3125</v>
      </c>
      <c r="T547" s="12">
        <f>STOCK[[#This Row],[Costo Unitario (USD)]]+STOCK[[#This Row],[Costo Envío (USD)]]+STOCK[[#This Row],[Comisión 10%]]</f>
        <v>7.6301470588235292</v>
      </c>
      <c r="U547" s="12">
        <f>STOCK[[#This Row],[Costo total]]*1.5</f>
        <v>11.445220588235294</v>
      </c>
      <c r="V547" s="12">
        <v>12</v>
      </c>
      <c r="W547" s="12">
        <f>STOCK[[#This Row],[Precio Final]]-STOCK[[#This Row],[Costo total]]</f>
        <v>4.3698529411764708</v>
      </c>
      <c r="X547" s="12">
        <f>STOCK[[#This Row],[Ganancia Unitaria]]*STOCK[[#This Row],[Salidas]]</f>
        <v>4.3698529411764708</v>
      </c>
      <c r="Y547" s="12" t="s">
        <v>518</v>
      </c>
      <c r="AA547" s="12">
        <f>STOCK[[#This Row],[Costo total]]*STOCK[[#This Row],[Entradas]]</f>
        <v>7.6301470588235292</v>
      </c>
      <c r="AB547" s="12">
        <f>STOCK[[#This Row],[Stock Actual]]*STOCK[[#This Row],[Costo total]]</f>
        <v>0</v>
      </c>
    </row>
    <row r="548" spans="1:28" s="7" customFormat="1" ht="50" customHeight="1" x14ac:dyDescent="0.15">
      <c r="A548" s="7" t="s">
        <v>947</v>
      </c>
      <c r="B548" s="70"/>
      <c r="C548" s="7" t="s">
        <v>4</v>
      </c>
      <c r="D548" s="7" t="s">
        <v>134</v>
      </c>
      <c r="E548" s="7" t="s">
        <v>545</v>
      </c>
      <c r="F548" s="7" t="s">
        <v>3054</v>
      </c>
      <c r="G548" s="7" t="s">
        <v>69</v>
      </c>
      <c r="H548" s="7">
        <f>STOCK[[#This Row],[Precio Final]]</f>
        <v>12</v>
      </c>
      <c r="I548" s="7">
        <f>STOCK[[#This Row],[Precio Venta Ideal (x1.5)]]</f>
        <v>11.445220588235294</v>
      </c>
      <c r="J548" s="8">
        <v>1</v>
      </c>
      <c r="K548" s="8">
        <f>SUMIFS(VENTAS[Cantidad],VENTAS[Código del producto Vendido],STOCK[[#This Row],[Code]])</f>
        <v>0</v>
      </c>
      <c r="L548" s="8">
        <f>STOCK[[#This Row],[Entradas]]-STOCK[[#This Row],[Salidas]]</f>
        <v>1</v>
      </c>
      <c r="M548" s="7">
        <f>STOCK[[#This Row],[Precio Final]]*10%</f>
        <v>1.2000000000000002</v>
      </c>
      <c r="N548" s="7">
        <v>87</v>
      </c>
      <c r="O548" s="7">
        <v>17</v>
      </c>
      <c r="P548" s="7">
        <v>5.117647058823529</v>
      </c>
      <c r="Q548" s="8">
        <v>75</v>
      </c>
      <c r="R548" s="7">
        <v>17.5</v>
      </c>
      <c r="S548" s="7">
        <f>STOCK[[#This Row],[Peso (g)]]*STOCK[[#This Row],[Precio Envío Kilogramo (USD)]]/1000</f>
        <v>1.3125</v>
      </c>
      <c r="T548" s="12">
        <f>STOCK[[#This Row],[Costo Unitario (USD)]]+STOCK[[#This Row],[Costo Envío (USD)]]+STOCK[[#This Row],[Comisión 10%]]</f>
        <v>7.6301470588235292</v>
      </c>
      <c r="U548" s="7">
        <f>STOCK[[#This Row],[Costo total]]*1.5</f>
        <v>11.445220588235294</v>
      </c>
      <c r="V548" s="7">
        <v>12</v>
      </c>
      <c r="W548" s="7">
        <f>STOCK[[#This Row],[Precio Final]]-STOCK[[#This Row],[Costo total]]</f>
        <v>4.3698529411764708</v>
      </c>
      <c r="X548" s="7">
        <f>STOCK[[#This Row],[Ganancia Unitaria]]*STOCK[[#This Row],[Salidas]]</f>
        <v>0</v>
      </c>
      <c r="Y548" s="7" t="s">
        <v>518</v>
      </c>
      <c r="AA548" s="7">
        <f>STOCK[[#This Row],[Costo total]]*STOCK[[#This Row],[Entradas]]</f>
        <v>7.6301470588235292</v>
      </c>
      <c r="AB548" s="7">
        <f>STOCK[[#This Row],[Stock Actual]]*STOCK[[#This Row],[Costo total]]</f>
        <v>7.6301470588235292</v>
      </c>
    </row>
    <row r="549" spans="1:28" s="12" customFormat="1" ht="50" customHeight="1" x14ac:dyDescent="0.15">
      <c r="A549" s="12" t="s">
        <v>948</v>
      </c>
      <c r="B549" s="70"/>
      <c r="C549" s="12" t="s">
        <v>4</v>
      </c>
      <c r="D549" s="12" t="s">
        <v>134</v>
      </c>
      <c r="E549" s="12" t="s">
        <v>545</v>
      </c>
      <c r="F549" s="12" t="s">
        <v>241</v>
      </c>
      <c r="G549" s="12" t="s">
        <v>69</v>
      </c>
      <c r="H549" s="12">
        <f>STOCK[[#This Row],[Precio Final]]</f>
        <v>12</v>
      </c>
      <c r="I549" s="12">
        <f>STOCK[[#This Row],[Precio Venta Ideal (x1.5)]]</f>
        <v>11.445220588235294</v>
      </c>
      <c r="J549" s="87">
        <v>1</v>
      </c>
      <c r="K549" s="87">
        <f>SUMIFS(VENTAS[Cantidad],VENTAS[Código del producto Vendido],STOCK[[#This Row],[Code]])</f>
        <v>0</v>
      </c>
      <c r="L549" s="87">
        <f>STOCK[[#This Row],[Entradas]]-STOCK[[#This Row],[Salidas]]</f>
        <v>1</v>
      </c>
      <c r="M549" s="12">
        <f>STOCK[[#This Row],[Precio Final]]*10%</f>
        <v>1.2000000000000002</v>
      </c>
      <c r="N549" s="12">
        <v>87</v>
      </c>
      <c r="O549" s="12">
        <v>17</v>
      </c>
      <c r="P549" s="12">
        <v>5.117647058823529</v>
      </c>
      <c r="Q549" s="87">
        <v>75</v>
      </c>
      <c r="R549" s="12">
        <v>17.5</v>
      </c>
      <c r="S549" s="12">
        <f>STOCK[[#This Row],[Peso (g)]]*STOCK[[#This Row],[Precio Envío Kilogramo (USD)]]/1000</f>
        <v>1.3125</v>
      </c>
      <c r="T549" s="12">
        <f>STOCK[[#This Row],[Costo Unitario (USD)]]+STOCK[[#This Row],[Costo Envío (USD)]]+STOCK[[#This Row],[Comisión 10%]]</f>
        <v>7.6301470588235292</v>
      </c>
      <c r="U549" s="12">
        <f>STOCK[[#This Row],[Costo total]]*1.5</f>
        <v>11.445220588235294</v>
      </c>
      <c r="V549" s="12">
        <v>12</v>
      </c>
      <c r="W549" s="12">
        <f>STOCK[[#This Row],[Precio Final]]-STOCK[[#This Row],[Costo total]]</f>
        <v>4.3698529411764708</v>
      </c>
      <c r="X549" s="12">
        <f>STOCK[[#This Row],[Ganancia Unitaria]]*STOCK[[#This Row],[Salidas]]</f>
        <v>0</v>
      </c>
      <c r="Y549" s="12" t="s">
        <v>518</v>
      </c>
      <c r="AA549" s="12">
        <f>STOCK[[#This Row],[Costo total]]*STOCK[[#This Row],[Entradas]]</f>
        <v>7.6301470588235292</v>
      </c>
      <c r="AB549" s="12">
        <f>STOCK[[#This Row],[Stock Actual]]*STOCK[[#This Row],[Costo total]]</f>
        <v>7.6301470588235292</v>
      </c>
    </row>
    <row r="550" spans="1:28" s="7" customFormat="1" ht="50" customHeight="1" x14ac:dyDescent="0.15">
      <c r="A550" s="7" t="s">
        <v>949</v>
      </c>
      <c r="B550" s="70"/>
      <c r="C550" s="7" t="s">
        <v>4</v>
      </c>
      <c r="D550" s="7" t="s">
        <v>134</v>
      </c>
      <c r="E550" s="7" t="s">
        <v>546</v>
      </c>
      <c r="F550" s="7" t="s">
        <v>241</v>
      </c>
      <c r="G550" s="7" t="s">
        <v>69</v>
      </c>
      <c r="H550" s="7">
        <f>STOCK[[#This Row],[Precio Final]]</f>
        <v>15</v>
      </c>
      <c r="I550" s="7">
        <f>STOCK[[#This Row],[Precio Venta Ideal (x1.5)]]</f>
        <v>12.913235294117648</v>
      </c>
      <c r="J550" s="8">
        <v>2</v>
      </c>
      <c r="K550" s="8">
        <f>SUMIFS(VENTAS[Cantidad],VENTAS[Código del producto Vendido],STOCK[[#This Row],[Code]])</f>
        <v>2</v>
      </c>
      <c r="L550" s="8">
        <f>STOCK[[#This Row],[Entradas]]-STOCK[[#This Row],[Salidas]]</f>
        <v>0</v>
      </c>
      <c r="M550" s="7">
        <f>STOCK[[#This Row],[Precio Final]]*10%</f>
        <v>1.5</v>
      </c>
      <c r="N550" s="7">
        <v>103</v>
      </c>
      <c r="O550" s="7">
        <v>17</v>
      </c>
      <c r="P550" s="7">
        <v>6.0588235294117645</v>
      </c>
      <c r="Q550" s="8">
        <v>60</v>
      </c>
      <c r="R550" s="7">
        <v>17.5</v>
      </c>
      <c r="S550" s="7">
        <f>STOCK[[#This Row],[Peso (g)]]*STOCK[[#This Row],[Precio Envío Kilogramo (USD)]]/1000</f>
        <v>1.05</v>
      </c>
      <c r="T550" s="12">
        <f>STOCK[[#This Row],[Costo Unitario (USD)]]+STOCK[[#This Row],[Costo Envío (USD)]]+STOCK[[#This Row],[Comisión 10%]]</f>
        <v>8.6088235294117652</v>
      </c>
      <c r="U550" s="7">
        <f>STOCK[[#This Row],[Costo total]]*1.5</f>
        <v>12.913235294117648</v>
      </c>
      <c r="V550" s="7">
        <v>15</v>
      </c>
      <c r="W550" s="7">
        <f>STOCK[[#This Row],[Precio Final]]-STOCK[[#This Row],[Costo total]]</f>
        <v>6.3911764705882348</v>
      </c>
      <c r="X550" s="7">
        <f>STOCK[[#This Row],[Ganancia Unitaria]]*STOCK[[#This Row],[Salidas]]</f>
        <v>12.78235294117647</v>
      </c>
      <c r="Y550" s="7" t="s">
        <v>518</v>
      </c>
      <c r="AA550" s="7">
        <f>STOCK[[#This Row],[Costo total]]*STOCK[[#This Row],[Entradas]]</f>
        <v>17.21764705882353</v>
      </c>
      <c r="AB550" s="7">
        <f>STOCK[[#This Row],[Stock Actual]]*STOCK[[#This Row],[Costo total]]</f>
        <v>0</v>
      </c>
    </row>
    <row r="551" spans="1:28" s="12" customFormat="1" ht="50" customHeight="1" x14ac:dyDescent="0.15">
      <c r="A551" s="12" t="s">
        <v>950</v>
      </c>
      <c r="B551" s="70"/>
      <c r="C551" s="12" t="s">
        <v>4</v>
      </c>
      <c r="D551" s="12" t="s">
        <v>134</v>
      </c>
      <c r="E551" s="12" t="s">
        <v>546</v>
      </c>
      <c r="F551" s="12" t="s">
        <v>243</v>
      </c>
      <c r="G551" s="12" t="s">
        <v>69</v>
      </c>
      <c r="H551" s="12">
        <f>STOCK[[#This Row],[Precio Final]]</f>
        <v>12</v>
      </c>
      <c r="I551" s="12">
        <f>STOCK[[#This Row],[Precio Venta Ideal (x1.5)]]</f>
        <v>12.463235294117647</v>
      </c>
      <c r="J551" s="87">
        <v>2</v>
      </c>
      <c r="K551" s="87">
        <f>SUMIFS(VENTAS[Cantidad],VENTAS[Código del producto Vendido],STOCK[[#This Row],[Code]])</f>
        <v>2</v>
      </c>
      <c r="L551" s="87">
        <f>STOCK[[#This Row],[Entradas]]-STOCK[[#This Row],[Salidas]]</f>
        <v>0</v>
      </c>
      <c r="M551" s="12">
        <f>STOCK[[#This Row],[Precio Final]]*10%</f>
        <v>1.2000000000000002</v>
      </c>
      <c r="N551" s="12">
        <v>103</v>
      </c>
      <c r="O551" s="12">
        <v>17</v>
      </c>
      <c r="P551" s="12">
        <v>6.0588235294117645</v>
      </c>
      <c r="Q551" s="87">
        <v>60</v>
      </c>
      <c r="R551" s="12">
        <v>17.5</v>
      </c>
      <c r="S551" s="12">
        <f>STOCK[[#This Row],[Peso (g)]]*STOCK[[#This Row],[Precio Envío Kilogramo (USD)]]/1000</f>
        <v>1.05</v>
      </c>
      <c r="T551" s="12">
        <f>STOCK[[#This Row],[Costo Unitario (USD)]]+STOCK[[#This Row],[Costo Envío (USD)]]+STOCK[[#This Row],[Comisión 10%]]</f>
        <v>8.3088235294117645</v>
      </c>
      <c r="U551" s="12">
        <f>STOCK[[#This Row],[Costo total]]*1.5</f>
        <v>12.463235294117647</v>
      </c>
      <c r="V551" s="12">
        <v>12</v>
      </c>
      <c r="W551" s="12">
        <f>STOCK[[#This Row],[Precio Final]]-STOCK[[#This Row],[Costo total]]</f>
        <v>3.6911764705882355</v>
      </c>
      <c r="X551" s="12">
        <f>STOCK[[#This Row],[Ganancia Unitaria]]*STOCK[[#This Row],[Salidas]]</f>
        <v>7.382352941176471</v>
      </c>
      <c r="Y551" s="12" t="s">
        <v>518</v>
      </c>
      <c r="AA551" s="12">
        <f>STOCK[[#This Row],[Costo total]]*STOCK[[#This Row],[Entradas]]</f>
        <v>16.617647058823529</v>
      </c>
      <c r="AB551" s="12">
        <f>STOCK[[#This Row],[Stock Actual]]*STOCK[[#This Row],[Costo total]]</f>
        <v>0</v>
      </c>
    </row>
    <row r="552" spans="1:28" s="7" customFormat="1" ht="50" customHeight="1" x14ac:dyDescent="0.15">
      <c r="A552" s="7" t="s">
        <v>951</v>
      </c>
      <c r="B552" s="70"/>
      <c r="C552" s="7" t="s">
        <v>4</v>
      </c>
      <c r="D552" s="12" t="s">
        <v>101</v>
      </c>
      <c r="E552" s="7" t="s">
        <v>1565</v>
      </c>
      <c r="F552" s="7" t="s">
        <v>252</v>
      </c>
      <c r="G552" s="7" t="s">
        <v>69</v>
      </c>
      <c r="H552" s="7">
        <f>STOCK[[#This Row],[Precio Final]]</f>
        <v>40</v>
      </c>
      <c r="I552" s="7">
        <f>STOCK[[#This Row],[Precio Venta Ideal (x1.5)]]</f>
        <v>46.72941176470588</v>
      </c>
      <c r="J552" s="8">
        <v>2</v>
      </c>
      <c r="K552" s="8">
        <f>SUMIFS(VENTAS[Cantidad],VENTAS[Código del producto Vendido],STOCK[[#This Row],[Code]])</f>
        <v>2</v>
      </c>
      <c r="L552" s="8">
        <f>STOCK[[#This Row],[Entradas]]-STOCK[[#This Row],[Salidas]]</f>
        <v>0</v>
      </c>
      <c r="M552" s="7">
        <f>STOCK[[#This Row],[Precio Final]]*10%</f>
        <v>4</v>
      </c>
      <c r="N552" s="7">
        <v>295</v>
      </c>
      <c r="O552" s="7">
        <v>17</v>
      </c>
      <c r="P552" s="7">
        <v>17.352941176470587</v>
      </c>
      <c r="Q552" s="8">
        <v>560</v>
      </c>
      <c r="R552" s="7">
        <v>17.5</v>
      </c>
      <c r="S552" s="7">
        <f>STOCK[[#This Row],[Peso (g)]]*STOCK[[#This Row],[Precio Envío Kilogramo (USD)]]/1000</f>
        <v>9.8000000000000007</v>
      </c>
      <c r="T552" s="12">
        <f>STOCK[[#This Row],[Costo Unitario (USD)]]+STOCK[[#This Row],[Costo Envío (USD)]]+STOCK[[#This Row],[Comisión 10%]]</f>
        <v>31.152941176470588</v>
      </c>
      <c r="U552" s="7">
        <f>STOCK[[#This Row],[Costo total]]*1.5</f>
        <v>46.72941176470588</v>
      </c>
      <c r="V552" s="7">
        <v>40</v>
      </c>
      <c r="W552" s="7">
        <f>STOCK[[#This Row],[Precio Final]]-STOCK[[#This Row],[Costo total]]</f>
        <v>8.8470588235294123</v>
      </c>
      <c r="X552" s="7">
        <f>STOCK[[#This Row],[Ganancia Unitaria]]*STOCK[[#This Row],[Salidas]]</f>
        <v>17.694117647058825</v>
      </c>
      <c r="Y552" s="7" t="s">
        <v>518</v>
      </c>
      <c r="AA552" s="7">
        <f>STOCK[[#This Row],[Costo total]]*STOCK[[#This Row],[Entradas]]</f>
        <v>62.305882352941175</v>
      </c>
      <c r="AB552" s="7">
        <f>STOCK[[#This Row],[Stock Actual]]*STOCK[[#This Row],[Costo total]]</f>
        <v>0</v>
      </c>
    </row>
    <row r="553" spans="1:28" s="12" customFormat="1" ht="50" customHeight="1" x14ac:dyDescent="0.15">
      <c r="A553" s="12" t="s">
        <v>952</v>
      </c>
      <c r="B553" s="70"/>
      <c r="C553" s="12" t="s">
        <v>4</v>
      </c>
      <c r="D553" s="12" t="s">
        <v>1898</v>
      </c>
      <c r="E553" s="12" t="s">
        <v>549</v>
      </c>
      <c r="F553" s="12" t="s">
        <v>2071</v>
      </c>
      <c r="G553" s="12" t="s">
        <v>69</v>
      </c>
      <c r="H553" s="12">
        <f>STOCK[[#This Row],[Precio Final]]</f>
        <v>15</v>
      </c>
      <c r="I553" s="12">
        <f>STOCK[[#This Row],[Precio Venta Ideal (x1.5)]]</f>
        <v>20.391176470588235</v>
      </c>
      <c r="J553" s="87">
        <v>1</v>
      </c>
      <c r="K553" s="87">
        <f>SUMIFS(VENTAS[Cantidad],VENTAS[Código del producto Vendido],STOCK[[#This Row],[Code]])</f>
        <v>1</v>
      </c>
      <c r="L553" s="87">
        <f>STOCK[[#This Row],[Entradas]]-STOCK[[#This Row],[Salidas]]</f>
        <v>0</v>
      </c>
      <c r="M553" s="12">
        <f>STOCK[[#This Row],[Precio Final]]*10%</f>
        <v>1.5</v>
      </c>
      <c r="N553" s="12">
        <v>158</v>
      </c>
      <c r="O553" s="12">
        <v>17</v>
      </c>
      <c r="P553" s="12">
        <v>9.2941176470588243</v>
      </c>
      <c r="Q553" s="87">
        <v>160</v>
      </c>
      <c r="R553" s="12">
        <v>17.5</v>
      </c>
      <c r="S553" s="12">
        <f>STOCK[[#This Row],[Peso (g)]]*STOCK[[#This Row],[Precio Envío Kilogramo (USD)]]/1000</f>
        <v>2.8</v>
      </c>
      <c r="T553" s="12">
        <f>STOCK[[#This Row],[Costo Unitario (USD)]]+STOCK[[#This Row],[Costo Envío (USD)]]+STOCK[[#This Row],[Comisión 10%]]</f>
        <v>13.594117647058823</v>
      </c>
      <c r="U553" s="12">
        <f>STOCK[[#This Row],[Costo total]]*1.5</f>
        <v>20.391176470588235</v>
      </c>
      <c r="V553" s="12">
        <v>15</v>
      </c>
      <c r="W553" s="12">
        <f>STOCK[[#This Row],[Precio Final]]-STOCK[[#This Row],[Costo total]]</f>
        <v>1.4058823529411768</v>
      </c>
      <c r="X553" s="12">
        <f>STOCK[[#This Row],[Ganancia Unitaria]]*STOCK[[#This Row],[Salidas]]</f>
        <v>1.4058823529411768</v>
      </c>
      <c r="Y553" s="12" t="s">
        <v>518</v>
      </c>
      <c r="AA553" s="12">
        <f>STOCK[[#This Row],[Costo total]]*STOCK[[#This Row],[Entradas]]</f>
        <v>13.594117647058823</v>
      </c>
      <c r="AB553" s="12">
        <f>STOCK[[#This Row],[Stock Actual]]*STOCK[[#This Row],[Costo total]]</f>
        <v>0</v>
      </c>
    </row>
    <row r="554" spans="1:28" s="7" customFormat="1" ht="50" customHeight="1" x14ac:dyDescent="0.15">
      <c r="A554" s="7" t="s">
        <v>953</v>
      </c>
      <c r="B554" s="70"/>
      <c r="C554" s="7" t="s">
        <v>4</v>
      </c>
      <c r="D554" s="7" t="s">
        <v>1898</v>
      </c>
      <c r="E554" s="7" t="s">
        <v>548</v>
      </c>
      <c r="F554" s="7" t="s">
        <v>241</v>
      </c>
      <c r="G554" s="7" t="s">
        <v>69</v>
      </c>
      <c r="H554" s="7">
        <f>STOCK[[#This Row],[Precio Final]]</f>
        <v>18</v>
      </c>
      <c r="I554" s="7">
        <f>STOCK[[#This Row],[Precio Venta Ideal (x1.5)]]</f>
        <v>20.664705882352941</v>
      </c>
      <c r="J554" s="8">
        <v>1</v>
      </c>
      <c r="K554" s="8">
        <f>SUMIFS(VENTAS[Cantidad],VENTAS[Código del producto Vendido],STOCK[[#This Row],[Code]])</f>
        <v>1</v>
      </c>
      <c r="L554" s="8">
        <f>STOCK[[#This Row],[Entradas]]-STOCK[[#This Row],[Salidas]]</f>
        <v>0</v>
      </c>
      <c r="M554" s="7">
        <f>STOCK[[#This Row],[Precio Final]]*10%</f>
        <v>1.8</v>
      </c>
      <c r="N554" s="7">
        <v>156</v>
      </c>
      <c r="O554" s="7">
        <v>17</v>
      </c>
      <c r="P554" s="7">
        <v>9.1764705882352935</v>
      </c>
      <c r="Q554" s="8">
        <v>160</v>
      </c>
      <c r="R554" s="7">
        <v>17.5</v>
      </c>
      <c r="S554" s="7">
        <f>STOCK[[#This Row],[Peso (g)]]*STOCK[[#This Row],[Precio Envío Kilogramo (USD)]]/1000</f>
        <v>2.8</v>
      </c>
      <c r="T554" s="12">
        <f>STOCK[[#This Row],[Costo Unitario (USD)]]+STOCK[[#This Row],[Costo Envío (USD)]]+STOCK[[#This Row],[Comisión 10%]]</f>
        <v>13.776470588235295</v>
      </c>
      <c r="U554" s="7">
        <f>STOCK[[#This Row],[Costo total]]*1.5</f>
        <v>20.664705882352941</v>
      </c>
      <c r="V554" s="7">
        <v>18</v>
      </c>
      <c r="W554" s="7">
        <f>STOCK[[#This Row],[Precio Final]]-STOCK[[#This Row],[Costo total]]</f>
        <v>4.2235294117647051</v>
      </c>
      <c r="X554" s="7">
        <f>STOCK[[#This Row],[Ganancia Unitaria]]*STOCK[[#This Row],[Salidas]]</f>
        <v>4.2235294117647051</v>
      </c>
      <c r="Y554" s="7" t="s">
        <v>518</v>
      </c>
      <c r="AA554" s="7">
        <f>STOCK[[#This Row],[Costo total]]*STOCK[[#This Row],[Entradas]]</f>
        <v>13.776470588235295</v>
      </c>
      <c r="AB554" s="7">
        <f>STOCK[[#This Row],[Stock Actual]]*STOCK[[#This Row],[Costo total]]</f>
        <v>0</v>
      </c>
    </row>
    <row r="555" spans="1:28" s="12" customFormat="1" ht="50" customHeight="1" x14ac:dyDescent="0.15">
      <c r="A555" s="12" t="s">
        <v>954</v>
      </c>
      <c r="B555" s="70"/>
      <c r="C555" s="12" t="s">
        <v>4</v>
      </c>
      <c r="D555" s="12" t="s">
        <v>26</v>
      </c>
      <c r="E555" s="12" t="s">
        <v>2097</v>
      </c>
      <c r="F555" s="12" t="s">
        <v>2071</v>
      </c>
      <c r="G555" s="12" t="s">
        <v>69</v>
      </c>
      <c r="H555" s="12">
        <f>STOCK[[#This Row],[Precio Final]]</f>
        <v>35</v>
      </c>
      <c r="I555" s="12">
        <f>STOCK[[#This Row],[Precio Venta Ideal (x1.5)]]</f>
        <v>40.731617647058826</v>
      </c>
      <c r="J555" s="87">
        <v>2</v>
      </c>
      <c r="K555" s="87">
        <f>SUMIFS(VENTAS[Cantidad],VENTAS[Código del producto Vendido],STOCK[[#This Row],[Code]])</f>
        <v>2</v>
      </c>
      <c r="L555" s="87">
        <f>STOCK[[#This Row],[Entradas]]-STOCK[[#This Row],[Salidas]]</f>
        <v>0</v>
      </c>
      <c r="M555" s="12">
        <f>STOCK[[#This Row],[Precio Final]]*10%</f>
        <v>3.5</v>
      </c>
      <c r="N555" s="12">
        <v>298</v>
      </c>
      <c r="O555" s="12">
        <v>17</v>
      </c>
      <c r="P555" s="12">
        <v>17.529411764705884</v>
      </c>
      <c r="Q555" s="87">
        <v>350</v>
      </c>
      <c r="R555" s="12">
        <v>17.5</v>
      </c>
      <c r="S555" s="12">
        <f>STOCK[[#This Row],[Peso (g)]]*STOCK[[#This Row],[Precio Envío Kilogramo (USD)]]/1000</f>
        <v>6.125</v>
      </c>
      <c r="T555" s="12">
        <f>STOCK[[#This Row],[Costo Unitario (USD)]]+STOCK[[#This Row],[Costo Envío (USD)]]+STOCK[[#This Row],[Comisión 10%]]</f>
        <v>27.154411764705884</v>
      </c>
      <c r="U555" s="12">
        <f>STOCK[[#This Row],[Costo total]]*1.5</f>
        <v>40.731617647058826</v>
      </c>
      <c r="V555" s="12">
        <v>35</v>
      </c>
      <c r="W555" s="12">
        <f>STOCK[[#This Row],[Precio Final]]-STOCK[[#This Row],[Costo total]]</f>
        <v>7.845588235294116</v>
      </c>
      <c r="X555" s="12">
        <f>STOCK[[#This Row],[Ganancia Unitaria]]*STOCK[[#This Row],[Salidas]]</f>
        <v>15.691176470588232</v>
      </c>
      <c r="AA555" s="12">
        <f>STOCK[[#This Row],[Costo total]]*STOCK[[#This Row],[Entradas]]</f>
        <v>54.308823529411768</v>
      </c>
      <c r="AB555" s="12">
        <f>STOCK[[#This Row],[Stock Actual]]*STOCK[[#This Row],[Costo total]]</f>
        <v>0</v>
      </c>
    </row>
    <row r="556" spans="1:28" s="7" customFormat="1" ht="50" customHeight="1" x14ac:dyDescent="0.15">
      <c r="A556" s="7" t="s">
        <v>955</v>
      </c>
      <c r="B556" s="70"/>
      <c r="C556" s="7" t="s">
        <v>4</v>
      </c>
      <c r="D556" s="7" t="s">
        <v>26</v>
      </c>
      <c r="E556" s="7" t="s">
        <v>551</v>
      </c>
      <c r="F556" s="7" t="s">
        <v>243</v>
      </c>
      <c r="G556" s="7" t="s">
        <v>69</v>
      </c>
      <c r="H556" s="7">
        <f>STOCK[[#This Row],[Precio Final]]</f>
        <v>35</v>
      </c>
      <c r="I556" s="7">
        <f>STOCK[[#This Row],[Precio Venta Ideal (x1.5)]]</f>
        <v>40.731617647058826</v>
      </c>
      <c r="J556" s="8">
        <v>1</v>
      </c>
      <c r="K556" s="8">
        <f>SUMIFS(VENTAS[Cantidad],VENTAS[Código del producto Vendido],STOCK[[#This Row],[Code]])</f>
        <v>1</v>
      </c>
      <c r="L556" s="8">
        <f>STOCK[[#This Row],[Entradas]]-STOCK[[#This Row],[Salidas]]</f>
        <v>0</v>
      </c>
      <c r="M556" s="7">
        <f>STOCK[[#This Row],[Precio Final]]*10%</f>
        <v>3.5</v>
      </c>
      <c r="N556" s="7">
        <v>298</v>
      </c>
      <c r="O556" s="7">
        <v>17</v>
      </c>
      <c r="P556" s="7">
        <v>17.529411764705884</v>
      </c>
      <c r="Q556" s="8">
        <v>350</v>
      </c>
      <c r="R556" s="7">
        <v>17.5</v>
      </c>
      <c r="S556" s="7">
        <f>STOCK[[#This Row],[Peso (g)]]*STOCK[[#This Row],[Precio Envío Kilogramo (USD)]]/1000</f>
        <v>6.125</v>
      </c>
      <c r="T556" s="12">
        <f>STOCK[[#This Row],[Costo Unitario (USD)]]+STOCK[[#This Row],[Costo Envío (USD)]]+STOCK[[#This Row],[Comisión 10%]]</f>
        <v>27.154411764705884</v>
      </c>
      <c r="U556" s="7">
        <f>STOCK[[#This Row],[Costo total]]*1.5</f>
        <v>40.731617647058826</v>
      </c>
      <c r="V556" s="7">
        <v>35</v>
      </c>
      <c r="W556" s="7">
        <f>STOCK[[#This Row],[Precio Final]]-STOCK[[#This Row],[Costo total]]</f>
        <v>7.845588235294116</v>
      </c>
      <c r="X556" s="7">
        <f>STOCK[[#This Row],[Ganancia Unitaria]]*STOCK[[#This Row],[Salidas]]</f>
        <v>7.845588235294116</v>
      </c>
      <c r="AA556" s="7">
        <f>STOCK[[#This Row],[Costo total]]*STOCK[[#This Row],[Entradas]]</f>
        <v>27.154411764705884</v>
      </c>
      <c r="AB556" s="7">
        <f>STOCK[[#This Row],[Stock Actual]]*STOCK[[#This Row],[Costo total]]</f>
        <v>0</v>
      </c>
    </row>
    <row r="557" spans="1:28" s="12" customFormat="1" ht="50" customHeight="1" x14ac:dyDescent="0.15">
      <c r="A557" s="12" t="s">
        <v>956</v>
      </c>
      <c r="B557" s="70"/>
      <c r="C557" s="12" t="s">
        <v>4</v>
      </c>
      <c r="D557" s="12" t="s">
        <v>88</v>
      </c>
      <c r="E557" s="12" t="s">
        <v>966</v>
      </c>
      <c r="F557" s="12" t="s">
        <v>3059</v>
      </c>
      <c r="G557" s="12" t="s">
        <v>214</v>
      </c>
      <c r="H557" s="12">
        <f>STOCK[[#This Row],[Precio Final]]</f>
        <v>35</v>
      </c>
      <c r="I557" s="12">
        <f>STOCK[[#This Row],[Precio Venta Ideal (x1.5)]]</f>
        <v>43.169117647058826</v>
      </c>
      <c r="J557" s="87">
        <v>1</v>
      </c>
      <c r="K557" s="87">
        <f>SUMIFS(VENTAS[Cantidad],VENTAS[Código del producto Vendido],STOCK[[#This Row],[Code]])</f>
        <v>0</v>
      </c>
      <c r="L557" s="87">
        <f>STOCK[[#This Row],[Entradas]]-STOCK[[#This Row],[Salidas]]</f>
        <v>1</v>
      </c>
      <c r="M557" s="12">
        <f>STOCK[[#This Row],[Precio Final]]*10%</f>
        <v>3.5</v>
      </c>
      <c r="N557" s="12">
        <v>400</v>
      </c>
      <c r="O557" s="12">
        <v>17</v>
      </c>
      <c r="P557" s="12">
        <v>23.529411764705884</v>
      </c>
      <c r="Q557" s="87">
        <v>100</v>
      </c>
      <c r="R557" s="12">
        <v>17.5</v>
      </c>
      <c r="S557" s="12">
        <f>STOCK[[#This Row],[Peso (g)]]*STOCK[[#This Row],[Precio Envío Kilogramo (USD)]]/1000</f>
        <v>1.75</v>
      </c>
      <c r="T557" s="12">
        <f>STOCK[[#This Row],[Costo Unitario (USD)]]+STOCK[[#This Row],[Costo Envío (USD)]]+STOCK[[#This Row],[Comisión 10%]]</f>
        <v>28.779411764705884</v>
      </c>
      <c r="U557" s="12">
        <f>STOCK[[#This Row],[Costo total]]*1.5</f>
        <v>43.169117647058826</v>
      </c>
      <c r="V557" s="12">
        <v>35</v>
      </c>
      <c r="W557" s="12">
        <f>STOCK[[#This Row],[Precio Final]]-STOCK[[#This Row],[Costo total]]</f>
        <v>6.220588235294116</v>
      </c>
      <c r="X557" s="12">
        <f>STOCK[[#This Row],[Ganancia Unitaria]]*STOCK[[#This Row],[Salidas]]</f>
        <v>0</v>
      </c>
      <c r="AA557" s="12">
        <f>STOCK[[#This Row],[Costo total]]*STOCK[[#This Row],[Entradas]]</f>
        <v>28.779411764705884</v>
      </c>
      <c r="AB557" s="12">
        <f>STOCK[[#This Row],[Stock Actual]]*STOCK[[#This Row],[Costo total]]</f>
        <v>28.779411764705884</v>
      </c>
    </row>
    <row r="558" spans="1:28" s="7" customFormat="1" ht="50" customHeight="1" x14ac:dyDescent="0.15">
      <c r="A558" s="7" t="s">
        <v>957</v>
      </c>
      <c r="B558" s="70"/>
      <c r="C558" s="7" t="s">
        <v>4</v>
      </c>
      <c r="D558" s="7" t="s">
        <v>26</v>
      </c>
      <c r="E558" s="7" t="s">
        <v>967</v>
      </c>
      <c r="F558" s="7" t="s">
        <v>238</v>
      </c>
      <c r="G558" s="7" t="s">
        <v>69</v>
      </c>
      <c r="H558" s="7">
        <f>STOCK[[#This Row],[Precio Final]]</f>
        <v>30</v>
      </c>
      <c r="I558" s="7">
        <f>STOCK[[#This Row],[Precio Venta Ideal (x1.5)]]</f>
        <v>37.522058823529413</v>
      </c>
      <c r="J558" s="8">
        <v>1</v>
      </c>
      <c r="K558" s="8">
        <f>SUMIFS(VENTAS[Cantidad],VENTAS[Código del producto Vendido],STOCK[[#This Row],[Code]])</f>
        <v>1</v>
      </c>
      <c r="L558" s="8">
        <f>STOCK[[#This Row],[Entradas]]-STOCK[[#This Row],[Salidas]]</f>
        <v>0</v>
      </c>
      <c r="M558" s="7">
        <f>STOCK[[#This Row],[Precio Final]]*10%</f>
        <v>3</v>
      </c>
      <c r="N558" s="7">
        <v>285</v>
      </c>
      <c r="O558" s="7">
        <v>17</v>
      </c>
      <c r="P558" s="7">
        <v>16.764705882352942</v>
      </c>
      <c r="Q558" s="8">
        <v>300</v>
      </c>
      <c r="R558" s="7">
        <v>17.5</v>
      </c>
      <c r="S558" s="7">
        <f>STOCK[[#This Row],[Peso (g)]]*STOCK[[#This Row],[Precio Envío Kilogramo (USD)]]/1000</f>
        <v>5.25</v>
      </c>
      <c r="T558" s="12">
        <f>STOCK[[#This Row],[Costo Unitario (USD)]]+STOCK[[#This Row],[Costo Envío (USD)]]+STOCK[[#This Row],[Comisión 10%]]</f>
        <v>25.014705882352942</v>
      </c>
      <c r="U558" s="7">
        <f>STOCK[[#This Row],[Costo total]]*1.5</f>
        <v>37.522058823529413</v>
      </c>
      <c r="V558" s="7">
        <v>30</v>
      </c>
      <c r="W558" s="7">
        <f>STOCK[[#This Row],[Precio Final]]-STOCK[[#This Row],[Costo total]]</f>
        <v>4.985294117647058</v>
      </c>
      <c r="X558" s="7">
        <f>STOCK[[#This Row],[Ganancia Unitaria]]*STOCK[[#This Row],[Salidas]]</f>
        <v>4.985294117647058</v>
      </c>
      <c r="AA558" s="7">
        <f>STOCK[[#This Row],[Costo total]]*STOCK[[#This Row],[Entradas]]</f>
        <v>25.014705882352942</v>
      </c>
      <c r="AB558" s="7">
        <f>STOCK[[#This Row],[Stock Actual]]*STOCK[[#This Row],[Costo total]]</f>
        <v>0</v>
      </c>
    </row>
    <row r="559" spans="1:28" s="12" customFormat="1" ht="50" customHeight="1" x14ac:dyDescent="0.15">
      <c r="A559" s="12" t="s">
        <v>958</v>
      </c>
      <c r="B559" s="70"/>
      <c r="C559" s="12" t="s">
        <v>4</v>
      </c>
      <c r="D559" s="12" t="s">
        <v>26</v>
      </c>
      <c r="E559" s="12" t="s">
        <v>970</v>
      </c>
      <c r="G559" s="12" t="s">
        <v>214</v>
      </c>
      <c r="H559" s="12">
        <f>STOCK[[#This Row],[Precio Final]]</f>
        <v>25</v>
      </c>
      <c r="I559" s="12">
        <f>STOCK[[#This Row],[Precio Venta Ideal (x1.5)]]</f>
        <v>34.11397058823529</v>
      </c>
      <c r="J559" s="87">
        <v>2</v>
      </c>
      <c r="K559" s="87">
        <f>SUMIFS(VENTAS[Cantidad],VENTAS[Código del producto Vendido],STOCK[[#This Row],[Code]])</f>
        <v>2</v>
      </c>
      <c r="L559" s="87">
        <f>STOCK[[#This Row],[Entradas]]-STOCK[[#This Row],[Salidas]]</f>
        <v>0</v>
      </c>
      <c r="M559" s="12">
        <f>STOCK[[#This Row],[Precio Final]]*10%</f>
        <v>2.5</v>
      </c>
      <c r="N559" s="12">
        <v>240</v>
      </c>
      <c r="O559" s="12">
        <v>17</v>
      </c>
      <c r="P559" s="12">
        <v>14.117647058823529</v>
      </c>
      <c r="Q559" s="87">
        <v>350</v>
      </c>
      <c r="R559" s="12">
        <v>17.5</v>
      </c>
      <c r="S559" s="12">
        <f>STOCK[[#This Row],[Peso (g)]]*STOCK[[#This Row],[Precio Envío Kilogramo (USD)]]/1000</f>
        <v>6.125</v>
      </c>
      <c r="T559" s="12">
        <f>STOCK[[#This Row],[Costo Unitario (USD)]]+STOCK[[#This Row],[Costo Envío (USD)]]+STOCK[[#This Row],[Comisión 10%]]</f>
        <v>22.742647058823529</v>
      </c>
      <c r="U559" s="12">
        <f>STOCK[[#This Row],[Costo total]]*1.5</f>
        <v>34.11397058823529</v>
      </c>
      <c r="V559" s="12">
        <v>25</v>
      </c>
      <c r="W559" s="12">
        <f>STOCK[[#This Row],[Precio Final]]-STOCK[[#This Row],[Costo total]]</f>
        <v>2.257352941176471</v>
      </c>
      <c r="X559" s="12">
        <f>STOCK[[#This Row],[Ganancia Unitaria]]*STOCK[[#This Row],[Salidas]]</f>
        <v>4.514705882352942</v>
      </c>
      <c r="AA559" s="12">
        <f>STOCK[[#This Row],[Costo total]]*STOCK[[#This Row],[Entradas]]</f>
        <v>45.485294117647058</v>
      </c>
      <c r="AB559" s="12">
        <f>STOCK[[#This Row],[Stock Actual]]*STOCK[[#This Row],[Costo total]]</f>
        <v>0</v>
      </c>
    </row>
    <row r="560" spans="1:28" s="7" customFormat="1" ht="50" customHeight="1" x14ac:dyDescent="0.15">
      <c r="A560" s="7" t="s">
        <v>959</v>
      </c>
      <c r="B560" s="70"/>
      <c r="C560" s="7" t="s">
        <v>4</v>
      </c>
      <c r="D560" s="7" t="s">
        <v>134</v>
      </c>
      <c r="E560" s="7" t="s">
        <v>977</v>
      </c>
      <c r="F560" s="7" t="s">
        <v>241</v>
      </c>
      <c r="G560" s="7" t="s">
        <v>69</v>
      </c>
      <c r="H560" s="7">
        <f>STOCK[[#This Row],[Precio Final]]</f>
        <v>0</v>
      </c>
      <c r="I560" s="7">
        <f>STOCK[[#This Row],[Precio Venta Ideal (x1.5)]]</f>
        <v>14.369117647058825</v>
      </c>
      <c r="J560" s="8">
        <v>1</v>
      </c>
      <c r="K560" s="8">
        <f>SUMIFS(VENTAS[Cantidad],VENTAS[Código del producto Vendido],STOCK[[#This Row],[Code]])</f>
        <v>1</v>
      </c>
      <c r="L560" s="8">
        <f>STOCK[[#This Row],[Entradas]]-STOCK[[#This Row],[Salidas]]</f>
        <v>0</v>
      </c>
      <c r="M560" s="7">
        <f>STOCK[[#This Row],[Precio Final]]*10%</f>
        <v>0</v>
      </c>
      <c r="N560" s="7">
        <v>145</v>
      </c>
      <c r="O560" s="7">
        <v>17</v>
      </c>
      <c r="P560" s="7">
        <v>8.5294117647058822</v>
      </c>
      <c r="Q560" s="8">
        <v>60</v>
      </c>
      <c r="R560" s="7">
        <v>17.5</v>
      </c>
      <c r="S560" s="7">
        <f>STOCK[[#This Row],[Peso (g)]]*STOCK[[#This Row],[Precio Envío Kilogramo (USD)]]/1000</f>
        <v>1.05</v>
      </c>
      <c r="T560" s="12">
        <f>STOCK[[#This Row],[Costo Unitario (USD)]]+STOCK[[#This Row],[Costo Envío (USD)]]+STOCK[[#This Row],[Comisión 10%]]</f>
        <v>9.579411764705883</v>
      </c>
      <c r="U560" s="7">
        <f>STOCK[[#This Row],[Costo total]]*1.5</f>
        <v>14.369117647058825</v>
      </c>
      <c r="W560" s="7">
        <f>STOCK[[#This Row],[Precio Final]]-STOCK[[#This Row],[Costo total]]</f>
        <v>-9.579411764705883</v>
      </c>
      <c r="X560" s="7">
        <f>STOCK[[#This Row],[Ganancia Unitaria]]*STOCK[[#This Row],[Salidas]]</f>
        <v>-9.579411764705883</v>
      </c>
      <c r="AA560" s="7">
        <f>STOCK[[#This Row],[Costo total]]*STOCK[[#This Row],[Entradas]]</f>
        <v>9.579411764705883</v>
      </c>
      <c r="AB560" s="7">
        <f>STOCK[[#This Row],[Stock Actual]]*STOCK[[#This Row],[Costo total]]</f>
        <v>0</v>
      </c>
    </row>
    <row r="561" spans="1:28" s="12" customFormat="1" ht="50" customHeight="1" x14ac:dyDescent="0.15">
      <c r="A561" s="12" t="s">
        <v>960</v>
      </c>
      <c r="B561" s="70"/>
      <c r="C561" s="12" t="s">
        <v>4</v>
      </c>
      <c r="D561" s="12" t="s">
        <v>211</v>
      </c>
      <c r="E561" s="12" t="s">
        <v>1645</v>
      </c>
      <c r="F561" s="12" t="s">
        <v>2071</v>
      </c>
      <c r="G561" s="12" t="s">
        <v>69</v>
      </c>
      <c r="H561" s="12">
        <f>STOCK[[#This Row],[Precio Final]]</f>
        <v>12</v>
      </c>
      <c r="I561" s="12">
        <f>STOCK[[#This Row],[Precio Venta Ideal (x1.5)]]</f>
        <v>13.963235294117647</v>
      </c>
      <c r="J561" s="87">
        <v>0</v>
      </c>
      <c r="K561" s="87">
        <f>SUMIFS(VENTAS[Cantidad],VENTAS[Código del producto Vendido],STOCK[[#This Row],[Code]])</f>
        <v>0</v>
      </c>
      <c r="L561" s="87">
        <f>STOCK[[#This Row],[Entradas]]-STOCK[[#This Row],[Salidas]]</f>
        <v>0</v>
      </c>
      <c r="M561" s="12">
        <f>STOCK[[#This Row],[Precio Final]]*10%</f>
        <v>1.2000000000000002</v>
      </c>
      <c r="N561" s="12">
        <v>120</v>
      </c>
      <c r="O561" s="12">
        <v>17</v>
      </c>
      <c r="P561" s="12">
        <v>7.0588235294117645</v>
      </c>
      <c r="Q561" s="87">
        <v>60</v>
      </c>
      <c r="R561" s="12">
        <v>17.5</v>
      </c>
      <c r="S561" s="12">
        <f>STOCK[[#This Row],[Peso (g)]]*STOCK[[#This Row],[Precio Envío Kilogramo (USD)]]/1000</f>
        <v>1.05</v>
      </c>
      <c r="T561" s="12">
        <f>STOCK[[#This Row],[Costo Unitario (USD)]]+STOCK[[#This Row],[Costo Envío (USD)]]+STOCK[[#This Row],[Comisión 10%]]</f>
        <v>9.3088235294117645</v>
      </c>
      <c r="U561" s="12">
        <f>STOCK[[#This Row],[Costo total]]*1.5</f>
        <v>13.963235294117647</v>
      </c>
      <c r="V561" s="12">
        <v>12</v>
      </c>
      <c r="W561" s="12">
        <f>STOCK[[#This Row],[Precio Final]]-STOCK[[#This Row],[Costo total]]</f>
        <v>2.6911764705882355</v>
      </c>
      <c r="X561" s="12">
        <f>STOCK[[#This Row],[Ganancia Unitaria]]*STOCK[[#This Row],[Salidas]]</f>
        <v>0</v>
      </c>
      <c r="AA561" s="12">
        <f>STOCK[[#This Row],[Costo total]]*STOCK[[#This Row],[Entradas]]</f>
        <v>0</v>
      </c>
      <c r="AB561" s="12">
        <f>STOCK[[#This Row],[Stock Actual]]*STOCK[[#This Row],[Costo total]]</f>
        <v>0</v>
      </c>
    </row>
    <row r="562" spans="1:28" s="7" customFormat="1" ht="50" customHeight="1" x14ac:dyDescent="0.15">
      <c r="A562" s="7" t="s">
        <v>961</v>
      </c>
      <c r="B562" s="70"/>
      <c r="C562" s="7" t="s">
        <v>4</v>
      </c>
      <c r="D562" s="7" t="s">
        <v>1703</v>
      </c>
      <c r="E562" s="7" t="s">
        <v>978</v>
      </c>
      <c r="F562" s="7" t="s">
        <v>243</v>
      </c>
      <c r="G562" s="7" t="s">
        <v>214</v>
      </c>
      <c r="H562" s="7">
        <f>STOCK[[#This Row],[Precio Final]]</f>
        <v>25</v>
      </c>
      <c r="I562" s="7">
        <f>STOCK[[#This Row],[Precio Venta Ideal (x1.5)]]</f>
        <v>28.155882352941177</v>
      </c>
      <c r="J562" s="8">
        <v>1</v>
      </c>
      <c r="K562" s="8">
        <f>SUMIFS(VENTAS[Cantidad],VENTAS[Código del producto Vendido],STOCK[[#This Row],[Code]])</f>
        <v>1</v>
      </c>
      <c r="L562" s="8">
        <f>STOCK[[#This Row],[Entradas]]-STOCK[[#This Row],[Salidas]]</f>
        <v>0</v>
      </c>
      <c r="M562" s="7">
        <f>STOCK[[#This Row],[Precio Final]]*10%</f>
        <v>2.5</v>
      </c>
      <c r="N562" s="7">
        <v>229</v>
      </c>
      <c r="O562" s="7">
        <v>17</v>
      </c>
      <c r="P562" s="7">
        <v>13.470588235294118</v>
      </c>
      <c r="Q562" s="8">
        <v>160</v>
      </c>
      <c r="R562" s="7">
        <v>17.5</v>
      </c>
      <c r="S562" s="7">
        <f>STOCK[[#This Row],[Peso (g)]]*STOCK[[#This Row],[Precio Envío Kilogramo (USD)]]/1000</f>
        <v>2.8</v>
      </c>
      <c r="T562" s="12">
        <f>STOCK[[#This Row],[Costo Unitario (USD)]]+STOCK[[#This Row],[Costo Envío (USD)]]+STOCK[[#This Row],[Comisión 10%]]</f>
        <v>18.770588235294117</v>
      </c>
      <c r="U562" s="7">
        <f>STOCK[[#This Row],[Costo total]]*1.5</f>
        <v>28.155882352941177</v>
      </c>
      <c r="V562" s="7">
        <v>25</v>
      </c>
      <c r="W562" s="7">
        <f>STOCK[[#This Row],[Precio Final]]-STOCK[[#This Row],[Costo total]]</f>
        <v>6.2294117647058833</v>
      </c>
      <c r="X562" s="7">
        <f>STOCK[[#This Row],[Ganancia Unitaria]]*STOCK[[#This Row],[Salidas]]</f>
        <v>6.2294117647058833</v>
      </c>
      <c r="AA562" s="7">
        <f>STOCK[[#This Row],[Costo total]]*STOCK[[#This Row],[Entradas]]</f>
        <v>18.770588235294117</v>
      </c>
      <c r="AB562" s="7">
        <f>STOCK[[#This Row],[Stock Actual]]*STOCK[[#This Row],[Costo total]]</f>
        <v>0</v>
      </c>
    </row>
    <row r="563" spans="1:28" s="12" customFormat="1" ht="50" customHeight="1" x14ac:dyDescent="0.15">
      <c r="A563" s="12" t="s">
        <v>962</v>
      </c>
      <c r="B563" s="70"/>
      <c r="C563" s="12" t="s">
        <v>4</v>
      </c>
      <c r="D563" s="12" t="s">
        <v>1703</v>
      </c>
      <c r="E563" s="12" t="s">
        <v>1646</v>
      </c>
      <c r="F563" s="12" t="s">
        <v>243</v>
      </c>
      <c r="G563" s="12" t="s">
        <v>214</v>
      </c>
      <c r="H563" s="12">
        <f>STOCK[[#This Row],[Precio Final]]</f>
        <v>25</v>
      </c>
      <c r="I563" s="12">
        <f>STOCK[[#This Row],[Precio Venta Ideal (x1.5)]]</f>
        <v>33.712500000000006</v>
      </c>
      <c r="J563" s="87">
        <v>1</v>
      </c>
      <c r="K563" s="87">
        <f>SUMIFS(VENTAS[Cantidad],VENTAS[Código del producto Vendido],STOCK[[#This Row],[Code]])</f>
        <v>0</v>
      </c>
      <c r="L563" s="87">
        <f>STOCK[[#This Row],[Entradas]]-STOCK[[#This Row],[Salidas]]</f>
        <v>1</v>
      </c>
      <c r="M563" s="12">
        <f>STOCK[[#This Row],[Precio Final]]*10%</f>
        <v>2.5</v>
      </c>
      <c r="N563" s="12">
        <v>289</v>
      </c>
      <c r="O563" s="12">
        <v>17</v>
      </c>
      <c r="P563" s="12">
        <v>17</v>
      </c>
      <c r="Q563" s="87">
        <v>170</v>
      </c>
      <c r="R563" s="12">
        <v>17.5</v>
      </c>
      <c r="S563" s="12">
        <f>STOCK[[#This Row],[Peso (g)]]*STOCK[[#This Row],[Precio Envío Kilogramo (USD)]]/1000</f>
        <v>2.9750000000000001</v>
      </c>
      <c r="T563" s="12">
        <f>STOCK[[#This Row],[Costo Unitario (USD)]]+STOCK[[#This Row],[Costo Envío (USD)]]+STOCK[[#This Row],[Comisión 10%]]</f>
        <v>22.475000000000001</v>
      </c>
      <c r="U563" s="12">
        <f>STOCK[[#This Row],[Costo total]]*1.5</f>
        <v>33.712500000000006</v>
      </c>
      <c r="V563" s="12">
        <v>25</v>
      </c>
      <c r="W563" s="12">
        <f>STOCK[[#This Row],[Precio Final]]-STOCK[[#This Row],[Costo total]]</f>
        <v>2.5249999999999986</v>
      </c>
      <c r="X563" s="12">
        <f>STOCK[[#This Row],[Ganancia Unitaria]]*STOCK[[#This Row],[Salidas]]</f>
        <v>0</v>
      </c>
      <c r="AA563" s="12">
        <f>STOCK[[#This Row],[Costo total]]*STOCK[[#This Row],[Entradas]]</f>
        <v>22.475000000000001</v>
      </c>
      <c r="AB563" s="12">
        <f>STOCK[[#This Row],[Stock Actual]]*STOCK[[#This Row],[Costo total]]</f>
        <v>22.475000000000001</v>
      </c>
    </row>
    <row r="564" spans="1:28" s="7" customFormat="1" ht="50" customHeight="1" x14ac:dyDescent="0.15">
      <c r="A564" s="7" t="s">
        <v>963</v>
      </c>
      <c r="B564" s="70"/>
      <c r="C564" s="7" t="s">
        <v>4</v>
      </c>
      <c r="D564" s="7" t="s">
        <v>1703</v>
      </c>
      <c r="E564" s="7" t="s">
        <v>979</v>
      </c>
      <c r="F564" s="7" t="s">
        <v>244</v>
      </c>
      <c r="G564" s="7" t="s">
        <v>214</v>
      </c>
      <c r="H564" s="7">
        <f>STOCK[[#This Row],[Precio Final]]</f>
        <v>35</v>
      </c>
      <c r="I564" s="7">
        <f>STOCK[[#This Row],[Precio Venta Ideal (x1.5)]]</f>
        <v>43.153676470588238</v>
      </c>
      <c r="J564" s="8">
        <v>1</v>
      </c>
      <c r="K564" s="8">
        <f>SUMIFS(VENTAS[Cantidad],VENTAS[Código del producto Vendido],STOCK[[#This Row],[Code]])</f>
        <v>0</v>
      </c>
      <c r="L564" s="8">
        <f>STOCK[[#This Row],[Entradas]]-STOCK[[#This Row],[Salidas]]</f>
        <v>1</v>
      </c>
      <c r="M564" s="7">
        <f>STOCK[[#This Row],[Precio Final]]*10%</f>
        <v>3.5</v>
      </c>
      <c r="N564" s="7">
        <v>379</v>
      </c>
      <c r="O564" s="7">
        <v>17</v>
      </c>
      <c r="P564" s="7">
        <v>22.294117647058822</v>
      </c>
      <c r="Q564" s="8">
        <v>170</v>
      </c>
      <c r="R564" s="7">
        <v>17.5</v>
      </c>
      <c r="S564" s="7">
        <f>STOCK[[#This Row],[Peso (g)]]*STOCK[[#This Row],[Precio Envío Kilogramo (USD)]]/1000</f>
        <v>2.9750000000000001</v>
      </c>
      <c r="T564" s="12">
        <f>STOCK[[#This Row],[Costo Unitario (USD)]]+STOCK[[#This Row],[Costo Envío (USD)]]+STOCK[[#This Row],[Comisión 10%]]</f>
        <v>28.769117647058824</v>
      </c>
      <c r="U564" s="7">
        <f>STOCK[[#This Row],[Costo total]]*1.5</f>
        <v>43.153676470588238</v>
      </c>
      <c r="V564" s="7">
        <v>35</v>
      </c>
      <c r="W564" s="7">
        <f>STOCK[[#This Row],[Precio Final]]-STOCK[[#This Row],[Costo total]]</f>
        <v>6.2308823529411761</v>
      </c>
      <c r="X564" s="7">
        <f>STOCK[[#This Row],[Ganancia Unitaria]]*STOCK[[#This Row],[Salidas]]</f>
        <v>0</v>
      </c>
      <c r="AA564" s="7">
        <f>STOCK[[#This Row],[Costo total]]*STOCK[[#This Row],[Entradas]]</f>
        <v>28.769117647058824</v>
      </c>
      <c r="AB564" s="7">
        <f>STOCK[[#This Row],[Stock Actual]]*STOCK[[#This Row],[Costo total]]</f>
        <v>28.769117647058824</v>
      </c>
    </row>
    <row r="565" spans="1:28" s="12" customFormat="1" ht="50" customHeight="1" x14ac:dyDescent="0.15">
      <c r="A565" s="12" t="s">
        <v>964</v>
      </c>
      <c r="B565" s="70"/>
      <c r="C565" s="12" t="s">
        <v>4</v>
      </c>
      <c r="D565" s="12" t="s">
        <v>101</v>
      </c>
      <c r="E565" s="12" t="s">
        <v>980</v>
      </c>
      <c r="F565" s="12" t="s">
        <v>252</v>
      </c>
      <c r="G565" s="12" t="s">
        <v>69</v>
      </c>
      <c r="H565" s="12">
        <f>STOCK[[#This Row],[Precio Final]]</f>
        <v>40</v>
      </c>
      <c r="I565" s="12">
        <f>STOCK[[#This Row],[Precio Venta Ideal (x1.5)]]</f>
        <v>54.419117647058826</v>
      </c>
      <c r="J565" s="87">
        <v>1</v>
      </c>
      <c r="K565" s="87">
        <f>SUMIFS(VENTAS[Cantidad],VENTAS[Código del producto Vendido],STOCK[[#This Row],[Code]])</f>
        <v>1</v>
      </c>
      <c r="L565" s="87">
        <f>STOCK[[#This Row],[Entradas]]-STOCK[[#This Row],[Salidas]]</f>
        <v>0</v>
      </c>
      <c r="M565" s="12">
        <f>STOCK[[#This Row],[Precio Final]]*10%</f>
        <v>4</v>
      </c>
      <c r="N565" s="12">
        <v>400</v>
      </c>
      <c r="O565" s="12">
        <v>17</v>
      </c>
      <c r="P565" s="12">
        <v>23.529411764705884</v>
      </c>
      <c r="Q565" s="87">
        <v>500</v>
      </c>
      <c r="R565" s="12">
        <v>17.5</v>
      </c>
      <c r="S565" s="12">
        <f>STOCK[[#This Row],[Peso (g)]]*STOCK[[#This Row],[Precio Envío Kilogramo (USD)]]/1000</f>
        <v>8.75</v>
      </c>
      <c r="T565" s="12">
        <f>STOCK[[#This Row],[Costo Unitario (USD)]]+STOCK[[#This Row],[Costo Envío (USD)]]+STOCK[[#This Row],[Comisión 10%]]</f>
        <v>36.279411764705884</v>
      </c>
      <c r="U565" s="12">
        <f>STOCK[[#This Row],[Costo total]]*1.5</f>
        <v>54.419117647058826</v>
      </c>
      <c r="V565" s="12">
        <v>40</v>
      </c>
      <c r="W565" s="12">
        <f>STOCK[[#This Row],[Precio Final]]-STOCK[[#This Row],[Costo total]]</f>
        <v>3.720588235294116</v>
      </c>
      <c r="X565" s="12">
        <f>STOCK[[#This Row],[Ganancia Unitaria]]*STOCK[[#This Row],[Salidas]]</f>
        <v>3.720588235294116</v>
      </c>
      <c r="AA565" s="12">
        <f>STOCK[[#This Row],[Costo total]]*STOCK[[#This Row],[Entradas]]</f>
        <v>36.279411764705884</v>
      </c>
      <c r="AB565" s="12">
        <f>STOCK[[#This Row],[Stock Actual]]*STOCK[[#This Row],[Costo total]]</f>
        <v>0</v>
      </c>
    </row>
    <row r="566" spans="1:28" s="7" customFormat="1" ht="50" customHeight="1" x14ac:dyDescent="0.15">
      <c r="A566" s="7" t="s">
        <v>982</v>
      </c>
      <c r="B566" s="70"/>
      <c r="C566" s="7" t="s">
        <v>4</v>
      </c>
      <c r="D566" s="7" t="s">
        <v>101</v>
      </c>
      <c r="E566" s="7" t="s">
        <v>981</v>
      </c>
      <c r="F566" s="7" t="s">
        <v>252</v>
      </c>
      <c r="G566" s="7" t="s">
        <v>214</v>
      </c>
      <c r="H566" s="7">
        <f>STOCK[[#This Row],[Precio Final]]</f>
        <v>45</v>
      </c>
      <c r="I566" s="7">
        <f>STOCK[[#This Row],[Precio Venta Ideal (x1.5)]]</f>
        <v>59.792647058823526</v>
      </c>
      <c r="J566" s="8">
        <v>1</v>
      </c>
      <c r="K566" s="8">
        <f>SUMIFS(VENTAS[Cantidad],VENTAS[Código del producto Vendido],STOCK[[#This Row],[Code]])</f>
        <v>1</v>
      </c>
      <c r="L566" s="8">
        <f>STOCK[[#This Row],[Entradas]]-STOCK[[#This Row],[Salidas]]</f>
        <v>0</v>
      </c>
      <c r="M566" s="7">
        <f>STOCK[[#This Row],[Precio Final]]*10%</f>
        <v>4.5</v>
      </c>
      <c r="N566" s="7">
        <v>500</v>
      </c>
      <c r="O566" s="7">
        <v>17</v>
      </c>
      <c r="P566" s="7">
        <v>29.411764705882351</v>
      </c>
      <c r="Q566" s="8">
        <v>350</v>
      </c>
      <c r="R566" s="7">
        <v>17</v>
      </c>
      <c r="S566" s="7">
        <f>STOCK[[#This Row],[Peso (g)]]*STOCK[[#This Row],[Precio Envío Kilogramo (USD)]]/1000</f>
        <v>5.95</v>
      </c>
      <c r="T566" s="12">
        <f>STOCK[[#This Row],[Costo Unitario (USD)]]+STOCK[[#This Row],[Costo Envío (USD)]]+STOCK[[#This Row],[Comisión 10%]]</f>
        <v>39.861764705882351</v>
      </c>
      <c r="U566" s="7">
        <f>STOCK[[#This Row],[Costo total]]*1.5</f>
        <v>59.792647058823526</v>
      </c>
      <c r="V566" s="7">
        <v>45</v>
      </c>
      <c r="W566" s="7">
        <f>STOCK[[#This Row],[Precio Final]]-STOCK[[#This Row],[Costo total]]</f>
        <v>5.1382352941176492</v>
      </c>
      <c r="X566" s="7">
        <f>STOCK[[#This Row],[Ganancia Unitaria]]*STOCK[[#This Row],[Salidas]]</f>
        <v>5.1382352941176492</v>
      </c>
      <c r="AA566" s="7">
        <f>STOCK[[#This Row],[Costo total]]*STOCK[[#This Row],[Entradas]]</f>
        <v>39.861764705882351</v>
      </c>
      <c r="AB566" s="7">
        <f>STOCK[[#This Row],[Stock Actual]]*STOCK[[#This Row],[Costo total]]</f>
        <v>0</v>
      </c>
    </row>
    <row r="567" spans="1:28" s="12" customFormat="1" ht="50" customHeight="1" x14ac:dyDescent="0.15">
      <c r="A567" s="12" t="s">
        <v>983</v>
      </c>
      <c r="B567" s="70"/>
      <c r="C567" s="12" t="s">
        <v>4</v>
      </c>
      <c r="D567" s="12" t="s">
        <v>1898</v>
      </c>
      <c r="E567" s="12" t="s">
        <v>997</v>
      </c>
      <c r="F567" s="12" t="s">
        <v>1514</v>
      </c>
      <c r="G567" s="12" t="s">
        <v>214</v>
      </c>
      <c r="H567" s="12">
        <f>STOCK[[#This Row],[Precio Final]]</f>
        <v>10</v>
      </c>
      <c r="I567" s="12">
        <f>STOCK[[#This Row],[Precio Venta Ideal (x1.5)]]</f>
        <v>12</v>
      </c>
      <c r="J567" s="87">
        <v>1</v>
      </c>
      <c r="K567" s="87">
        <f>SUMIFS(VENTAS[Cantidad],VENTAS[Código del producto Vendido],STOCK[[#This Row],[Code]])</f>
        <v>1</v>
      </c>
      <c r="L567" s="87">
        <f>STOCK[[#This Row],[Entradas]]-STOCK[[#This Row],[Salidas]]</f>
        <v>0</v>
      </c>
      <c r="M567" s="12">
        <f>STOCK[[#This Row],[Precio Final]]*10%</f>
        <v>1</v>
      </c>
      <c r="N567" s="12">
        <v>2.68</v>
      </c>
      <c r="O567" s="12">
        <v>0</v>
      </c>
      <c r="P567" s="12">
        <v>6</v>
      </c>
      <c r="Q567" s="87">
        <v>0</v>
      </c>
      <c r="R567" s="12">
        <v>0</v>
      </c>
      <c r="S567" s="12">
        <v>1</v>
      </c>
      <c r="T567" s="12">
        <f>STOCK[[#This Row],[Costo Unitario (USD)]]+STOCK[[#This Row],[Costo Envío (USD)]]+STOCK[[#This Row],[Comisión 10%]]</f>
        <v>8</v>
      </c>
      <c r="U567" s="12">
        <f>STOCK[[#This Row],[Costo total]]*1.5</f>
        <v>12</v>
      </c>
      <c r="V567" s="12">
        <v>10</v>
      </c>
      <c r="W567" s="12">
        <f>STOCK[[#This Row],[Precio Final]]-STOCK[[#This Row],[Costo total]]</f>
        <v>2</v>
      </c>
      <c r="X567" s="12">
        <f>STOCK[[#This Row],[Ganancia Unitaria]]*STOCK[[#This Row],[Salidas]]</f>
        <v>2</v>
      </c>
      <c r="AA567" s="12">
        <f>STOCK[[#This Row],[Costo total]]*STOCK[[#This Row],[Entradas]]</f>
        <v>8</v>
      </c>
      <c r="AB567" s="12">
        <f>STOCK[[#This Row],[Stock Actual]]*STOCK[[#This Row],[Costo total]]</f>
        <v>0</v>
      </c>
    </row>
    <row r="568" spans="1:28" s="7" customFormat="1" ht="50" customHeight="1" x14ac:dyDescent="0.15">
      <c r="A568" s="7" t="s">
        <v>984</v>
      </c>
      <c r="B568" s="70"/>
      <c r="C568" s="7" t="s">
        <v>4</v>
      </c>
      <c r="D568" s="7" t="s">
        <v>1898</v>
      </c>
      <c r="E568" s="7" t="s">
        <v>999</v>
      </c>
      <c r="F568" s="7" t="s">
        <v>243</v>
      </c>
      <c r="G568" s="7" t="s">
        <v>69</v>
      </c>
      <c r="H568" s="7">
        <f>STOCK[[#This Row],[Precio Final]]</f>
        <v>13</v>
      </c>
      <c r="I568" s="7">
        <f>STOCK[[#This Row],[Precio Venta Ideal (x1.5)]]</f>
        <v>14.745000000000003</v>
      </c>
      <c r="J568" s="8">
        <v>1</v>
      </c>
      <c r="K568" s="8">
        <f>SUMIFS(VENTAS[Cantidad],VENTAS[Código del producto Vendido],STOCK[[#This Row],[Code]])</f>
        <v>1</v>
      </c>
      <c r="L568" s="8">
        <f>STOCK[[#This Row],[Entradas]]-STOCK[[#This Row],[Salidas]]</f>
        <v>0</v>
      </c>
      <c r="M568" s="7">
        <f>STOCK[[#This Row],[Precio Final]]*10%</f>
        <v>1.3</v>
      </c>
      <c r="N568" s="7">
        <v>0</v>
      </c>
      <c r="O568" s="7">
        <v>8.25</v>
      </c>
      <c r="P568" s="7">
        <v>6.53</v>
      </c>
      <c r="Q568" s="8">
        <v>0</v>
      </c>
      <c r="R568" s="7">
        <v>0</v>
      </c>
      <c r="S568" s="7">
        <v>2</v>
      </c>
      <c r="T568" s="12">
        <f>STOCK[[#This Row],[Costo Unitario (USD)]]+STOCK[[#This Row],[Costo Envío (USD)]]+STOCK[[#This Row],[Comisión 10%]]</f>
        <v>9.8300000000000018</v>
      </c>
      <c r="U568" s="7">
        <f>STOCK[[#This Row],[Costo total]]*1.5</f>
        <v>14.745000000000003</v>
      </c>
      <c r="V568" s="7">
        <v>13</v>
      </c>
      <c r="W568" s="7">
        <f>STOCK[[#This Row],[Precio Final]]-STOCK[[#This Row],[Costo total]]</f>
        <v>3.1699999999999982</v>
      </c>
      <c r="X568" s="7">
        <f>STOCK[[#This Row],[Ganancia Unitaria]]*STOCK[[#This Row],[Salidas]]</f>
        <v>3.1699999999999982</v>
      </c>
      <c r="Y568" s="7" t="s">
        <v>1404</v>
      </c>
      <c r="AA568" s="7">
        <f>STOCK[[#This Row],[Costo total]]*STOCK[[#This Row],[Entradas]]</f>
        <v>9.8300000000000018</v>
      </c>
      <c r="AB568" s="7">
        <f>STOCK[[#This Row],[Stock Actual]]*STOCK[[#This Row],[Costo total]]</f>
        <v>0</v>
      </c>
    </row>
    <row r="569" spans="1:28" s="12" customFormat="1" ht="50" customHeight="1" x14ac:dyDescent="0.15">
      <c r="A569" s="12" t="s">
        <v>1000</v>
      </c>
      <c r="B569" s="70"/>
      <c r="C569" s="12" t="s">
        <v>4</v>
      </c>
      <c r="D569" s="12" t="s">
        <v>1898</v>
      </c>
      <c r="E569" s="12" t="s">
        <v>999</v>
      </c>
      <c r="F569" s="12" t="s">
        <v>241</v>
      </c>
      <c r="G569" s="12" t="s">
        <v>69</v>
      </c>
      <c r="H569" s="12">
        <f>STOCK[[#This Row],[Precio Final]]</f>
        <v>13</v>
      </c>
      <c r="I569" s="12">
        <f>STOCK[[#This Row],[Precio Venta Ideal (x1.5)]]</f>
        <v>14.745000000000003</v>
      </c>
      <c r="J569" s="87">
        <v>1</v>
      </c>
      <c r="K569" s="87">
        <f>SUMIFS(VENTAS[Cantidad],VENTAS[Código del producto Vendido],STOCK[[#This Row],[Code]])</f>
        <v>1</v>
      </c>
      <c r="L569" s="87">
        <f>STOCK[[#This Row],[Entradas]]-STOCK[[#This Row],[Salidas]]</f>
        <v>0</v>
      </c>
      <c r="M569" s="12">
        <f>STOCK[[#This Row],[Precio Final]]*10%</f>
        <v>1.3</v>
      </c>
      <c r="N569" s="12">
        <v>3.75</v>
      </c>
      <c r="O569" s="12">
        <v>0</v>
      </c>
      <c r="P569" s="12">
        <v>6.53</v>
      </c>
      <c r="Q569" s="87">
        <v>0</v>
      </c>
      <c r="R569" s="12">
        <v>0</v>
      </c>
      <c r="S569" s="12">
        <v>2</v>
      </c>
      <c r="T569" s="12">
        <f>STOCK[[#This Row],[Costo Unitario (USD)]]+STOCK[[#This Row],[Costo Envío (USD)]]+STOCK[[#This Row],[Comisión 10%]]</f>
        <v>9.8300000000000018</v>
      </c>
      <c r="U569" s="12">
        <f>STOCK[[#This Row],[Costo total]]*1.5</f>
        <v>14.745000000000003</v>
      </c>
      <c r="V569" s="12">
        <v>13</v>
      </c>
      <c r="W569" s="12">
        <f>STOCK[[#This Row],[Precio Final]]-STOCK[[#This Row],[Costo total]]</f>
        <v>3.1699999999999982</v>
      </c>
      <c r="X569" s="12">
        <f>STOCK[[#This Row],[Ganancia Unitaria]]*STOCK[[#This Row],[Salidas]]</f>
        <v>3.1699999999999982</v>
      </c>
      <c r="Y569" s="12" t="s">
        <v>1404</v>
      </c>
      <c r="AA569" s="12">
        <f>STOCK[[#This Row],[Costo total]]*STOCK[[#This Row],[Entradas]]</f>
        <v>9.8300000000000018</v>
      </c>
      <c r="AB569" s="12">
        <f>STOCK[[#This Row],[Stock Actual]]*STOCK[[#This Row],[Costo total]]</f>
        <v>0</v>
      </c>
    </row>
    <row r="570" spans="1:28" s="7" customFormat="1" ht="50" customHeight="1" x14ac:dyDescent="0.15">
      <c r="A570" s="7" t="s">
        <v>1001</v>
      </c>
      <c r="B570" s="70"/>
      <c r="C570" s="7" t="s">
        <v>4</v>
      </c>
      <c r="D570" s="7" t="s">
        <v>134</v>
      </c>
      <c r="E570" s="7" t="s">
        <v>1002</v>
      </c>
      <c r="F570" s="7" t="s">
        <v>1515</v>
      </c>
      <c r="G570" s="7" t="s">
        <v>69</v>
      </c>
      <c r="H570" s="7">
        <f>STOCK[[#This Row],[Precio Final]]</f>
        <v>5</v>
      </c>
      <c r="I570" s="7">
        <f>STOCK[[#This Row],[Precio Venta Ideal (x1.5)]]</f>
        <v>3.7950000000000004</v>
      </c>
      <c r="J570" s="8">
        <v>11</v>
      </c>
      <c r="K570" s="8">
        <f>SUMIFS(VENTAS[Cantidad],VENTAS[Código del producto Vendido],STOCK[[#This Row],[Code]])</f>
        <v>7</v>
      </c>
      <c r="L570" s="8">
        <f>STOCK[[#This Row],[Entradas]]-STOCK[[#This Row],[Salidas]]</f>
        <v>4</v>
      </c>
      <c r="M570" s="7">
        <f>STOCK[[#This Row],[Precio Final]]*10%</f>
        <v>0.5</v>
      </c>
      <c r="N570" s="7">
        <v>21.29</v>
      </c>
      <c r="O570" s="7">
        <v>12.26</v>
      </c>
      <c r="P570" s="7">
        <v>1.03</v>
      </c>
      <c r="Q570" s="8">
        <v>0</v>
      </c>
      <c r="R570" s="7">
        <v>0</v>
      </c>
      <c r="S570" s="7">
        <v>1</v>
      </c>
      <c r="T570" s="12">
        <f>STOCK[[#This Row],[Costo Unitario (USD)]]+STOCK[[#This Row],[Costo Envío (USD)]]+STOCK[[#This Row],[Comisión 10%]]</f>
        <v>2.5300000000000002</v>
      </c>
      <c r="U570" s="7">
        <f>STOCK[[#This Row],[Costo total]]*1.5</f>
        <v>3.7950000000000004</v>
      </c>
      <c r="V570" s="7">
        <v>5</v>
      </c>
      <c r="W570" s="7">
        <f>STOCK[[#This Row],[Precio Final]]-STOCK[[#This Row],[Costo total]]</f>
        <v>2.4699999999999998</v>
      </c>
      <c r="X570" s="7">
        <f>STOCK[[#This Row],[Ganancia Unitaria]]*STOCK[[#This Row],[Salidas]]</f>
        <v>17.29</v>
      </c>
      <c r="Y570" s="7" t="s">
        <v>1404</v>
      </c>
      <c r="AA570" s="7">
        <f>STOCK[[#This Row],[Costo total]]*STOCK[[#This Row],[Entradas]]</f>
        <v>27.830000000000002</v>
      </c>
      <c r="AB570" s="7">
        <f>STOCK[[#This Row],[Stock Actual]]*STOCK[[#This Row],[Costo total]]</f>
        <v>10.120000000000001</v>
      </c>
    </row>
    <row r="571" spans="1:28" s="12" customFormat="1" ht="50" customHeight="1" x14ac:dyDescent="0.15">
      <c r="A571" s="12" t="s">
        <v>1003</v>
      </c>
      <c r="B571" s="70"/>
      <c r="C571" s="12" t="s">
        <v>4</v>
      </c>
      <c r="D571" s="12" t="s">
        <v>1517</v>
      </c>
      <c r="E571" s="12" t="s">
        <v>1004</v>
      </c>
      <c r="F571" s="12" t="s">
        <v>244</v>
      </c>
      <c r="G571" s="12" t="s">
        <v>69</v>
      </c>
      <c r="H571" s="12">
        <f>STOCK[[#This Row],[Precio Final]]</f>
        <v>22</v>
      </c>
      <c r="I571" s="12">
        <f>STOCK[[#This Row],[Precio Venta Ideal (x1.5)]]</f>
        <v>24.734999999999999</v>
      </c>
      <c r="J571" s="87">
        <v>2</v>
      </c>
      <c r="K571" s="87">
        <f>SUMIFS(VENTAS[Cantidad],VENTAS[Código del producto Vendido],STOCK[[#This Row],[Code]])</f>
        <v>2</v>
      </c>
      <c r="L571" s="87">
        <f>STOCK[[#This Row],[Entradas]]-STOCK[[#This Row],[Salidas]]</f>
        <v>0</v>
      </c>
      <c r="M571" s="12">
        <f>STOCK[[#This Row],[Precio Final]]*10%</f>
        <v>2.2000000000000002</v>
      </c>
      <c r="N571" s="12">
        <v>9.02</v>
      </c>
      <c r="O571" s="12">
        <v>0</v>
      </c>
      <c r="P571" s="12">
        <v>12.29</v>
      </c>
      <c r="Q571" s="87">
        <v>0</v>
      </c>
      <c r="R571" s="12">
        <v>0</v>
      </c>
      <c r="S571" s="12">
        <v>2</v>
      </c>
      <c r="T571" s="12">
        <f>STOCK[[#This Row],[Costo Unitario (USD)]]+STOCK[[#This Row],[Costo Envío (USD)]]+STOCK[[#This Row],[Comisión 10%]]</f>
        <v>16.489999999999998</v>
      </c>
      <c r="U571" s="12">
        <f>STOCK[[#This Row],[Costo total]]*1.5</f>
        <v>24.734999999999999</v>
      </c>
      <c r="V571" s="12">
        <v>22</v>
      </c>
      <c r="W571" s="12">
        <f>STOCK[[#This Row],[Precio Final]]-STOCK[[#This Row],[Costo total]]</f>
        <v>5.5100000000000016</v>
      </c>
      <c r="X571" s="12">
        <f>STOCK[[#This Row],[Ganancia Unitaria]]*STOCK[[#This Row],[Salidas]]</f>
        <v>11.020000000000003</v>
      </c>
      <c r="Y571" s="12" t="s">
        <v>1404</v>
      </c>
      <c r="AA571" s="12">
        <f>STOCK[[#This Row],[Costo total]]*STOCK[[#This Row],[Entradas]]</f>
        <v>32.979999999999997</v>
      </c>
      <c r="AB571" s="12">
        <f>STOCK[[#This Row],[Stock Actual]]*STOCK[[#This Row],[Costo total]]</f>
        <v>0</v>
      </c>
    </row>
    <row r="572" spans="1:28" s="7" customFormat="1" ht="50" customHeight="1" x14ac:dyDescent="0.15">
      <c r="A572" s="7" t="s">
        <v>1005</v>
      </c>
      <c r="B572" s="70"/>
      <c r="C572" s="7" t="s">
        <v>4</v>
      </c>
      <c r="D572" s="7" t="s">
        <v>1517</v>
      </c>
      <c r="E572" s="7" t="s">
        <v>2522</v>
      </c>
      <c r="F572" s="7" t="s">
        <v>241</v>
      </c>
      <c r="G572" s="7" t="s">
        <v>69</v>
      </c>
      <c r="H572" s="7">
        <f>STOCK[[#This Row],[Precio Final]]</f>
        <v>20</v>
      </c>
      <c r="I572" s="7">
        <f>STOCK[[#This Row],[Precio Venta Ideal (x1.5)]]</f>
        <v>24.434999999999999</v>
      </c>
      <c r="J572" s="8">
        <v>3</v>
      </c>
      <c r="K572" s="8">
        <f>SUMIFS(VENTAS[Cantidad],VENTAS[Código del producto Vendido],STOCK[[#This Row],[Code]])</f>
        <v>2</v>
      </c>
      <c r="L572" s="8">
        <f>STOCK[[#This Row],[Entradas]]-STOCK[[#This Row],[Salidas]]</f>
        <v>1</v>
      </c>
      <c r="M572" s="7">
        <f>STOCK[[#This Row],[Precio Final]]*10%</f>
        <v>2</v>
      </c>
      <c r="N572" s="7">
        <v>0</v>
      </c>
      <c r="O572" s="7">
        <v>17.489999999999998</v>
      </c>
      <c r="P572" s="7">
        <v>12.29</v>
      </c>
      <c r="Q572" s="8">
        <v>0</v>
      </c>
      <c r="R572" s="7">
        <v>0</v>
      </c>
      <c r="S572" s="7">
        <v>2</v>
      </c>
      <c r="T572" s="12">
        <f>STOCK[[#This Row],[Costo Unitario (USD)]]+STOCK[[#This Row],[Costo Envío (USD)]]+STOCK[[#This Row],[Comisión 10%]]</f>
        <v>16.29</v>
      </c>
      <c r="U572" s="7">
        <f>STOCK[[#This Row],[Costo total]]*1.5</f>
        <v>24.434999999999999</v>
      </c>
      <c r="V572" s="7">
        <v>20</v>
      </c>
      <c r="W572" s="7">
        <f>STOCK[[#This Row],[Precio Final]]-STOCK[[#This Row],[Costo total]]</f>
        <v>3.7100000000000009</v>
      </c>
      <c r="X572" s="7">
        <f>STOCK[[#This Row],[Ganancia Unitaria]]*STOCK[[#This Row],[Salidas]]</f>
        <v>7.4200000000000017</v>
      </c>
      <c r="Y572" s="7" t="s">
        <v>1404</v>
      </c>
      <c r="AA572" s="7">
        <f>STOCK[[#This Row],[Costo total]]*STOCK[[#This Row],[Entradas]]</f>
        <v>48.87</v>
      </c>
      <c r="AB572" s="7">
        <f>STOCK[[#This Row],[Stock Actual]]*STOCK[[#This Row],[Costo total]]</f>
        <v>16.29</v>
      </c>
    </row>
    <row r="573" spans="1:28" s="12" customFormat="1" ht="50" customHeight="1" x14ac:dyDescent="0.15">
      <c r="A573" s="12" t="s">
        <v>1006</v>
      </c>
      <c r="B573" s="70"/>
      <c r="C573" s="12" t="s">
        <v>4</v>
      </c>
      <c r="D573" s="12" t="s">
        <v>1517</v>
      </c>
      <c r="E573" s="12" t="s">
        <v>2523</v>
      </c>
      <c r="F573" s="12" t="s">
        <v>2139</v>
      </c>
      <c r="G573" s="12" t="s">
        <v>69</v>
      </c>
      <c r="H573" s="12">
        <f>STOCK[[#This Row],[Precio Final]]</f>
        <v>20</v>
      </c>
      <c r="I573" s="12">
        <f>STOCK[[#This Row],[Precio Venta Ideal (x1.5)]]</f>
        <v>24.434999999999999</v>
      </c>
      <c r="J573" s="87">
        <v>2</v>
      </c>
      <c r="K573" s="87">
        <f>SUMIFS(VENTAS[Cantidad],VENTAS[Código del producto Vendido],STOCK[[#This Row],[Code]])</f>
        <v>2</v>
      </c>
      <c r="L573" s="87">
        <f>STOCK[[#This Row],[Entradas]]-STOCK[[#This Row],[Salidas]]</f>
        <v>0</v>
      </c>
      <c r="M573" s="12">
        <f>STOCK[[#This Row],[Precio Final]]*10%</f>
        <v>2</v>
      </c>
      <c r="N573" s="12">
        <v>0</v>
      </c>
      <c r="O573" s="12">
        <v>17.489999999999998</v>
      </c>
      <c r="P573" s="12">
        <v>12.29</v>
      </c>
      <c r="Q573" s="87">
        <v>0</v>
      </c>
      <c r="R573" s="12">
        <v>0</v>
      </c>
      <c r="S573" s="12">
        <v>2</v>
      </c>
      <c r="T573" s="12">
        <f>STOCK[[#This Row],[Costo Unitario (USD)]]+STOCK[[#This Row],[Costo Envío (USD)]]+STOCK[[#This Row],[Comisión 10%]]</f>
        <v>16.29</v>
      </c>
      <c r="U573" s="12">
        <f>STOCK[[#This Row],[Costo total]]*1.5</f>
        <v>24.434999999999999</v>
      </c>
      <c r="V573" s="12">
        <v>20</v>
      </c>
      <c r="W573" s="12">
        <f>STOCK[[#This Row],[Precio Final]]-STOCK[[#This Row],[Costo total]]</f>
        <v>3.7100000000000009</v>
      </c>
      <c r="X573" s="12">
        <f>STOCK[[#This Row],[Ganancia Unitaria]]*STOCK[[#This Row],[Salidas]]</f>
        <v>7.4200000000000017</v>
      </c>
      <c r="Y573" s="12" t="s">
        <v>1404</v>
      </c>
      <c r="AA573" s="12">
        <f>STOCK[[#This Row],[Costo total]]*STOCK[[#This Row],[Entradas]]</f>
        <v>32.58</v>
      </c>
      <c r="AB573" s="12">
        <f>STOCK[[#This Row],[Stock Actual]]*STOCK[[#This Row],[Costo total]]</f>
        <v>0</v>
      </c>
    </row>
    <row r="574" spans="1:28" s="7" customFormat="1" ht="50" customHeight="1" x14ac:dyDescent="0.15">
      <c r="A574" s="7" t="s">
        <v>1007</v>
      </c>
      <c r="B574" s="70"/>
      <c r="C574" s="7" t="s">
        <v>4</v>
      </c>
      <c r="D574" s="7" t="s">
        <v>1898</v>
      </c>
      <c r="E574" s="7" t="s">
        <v>2184</v>
      </c>
      <c r="F574" s="7" t="s">
        <v>2071</v>
      </c>
      <c r="G574" s="7" t="s">
        <v>69</v>
      </c>
      <c r="H574" s="7">
        <f>STOCK[[#This Row],[Precio Final]]</f>
        <v>13</v>
      </c>
      <c r="I574" s="7">
        <f>STOCK[[#This Row],[Precio Venta Ideal (x1.5)]]</f>
        <v>14.865</v>
      </c>
      <c r="J574" s="8">
        <v>3</v>
      </c>
      <c r="K574" s="8">
        <f>SUMIFS(VENTAS[Cantidad],VENTAS[Código del producto Vendido],STOCK[[#This Row],[Code]])</f>
        <v>3</v>
      </c>
      <c r="L574" s="8">
        <f>STOCK[[#This Row],[Entradas]]-STOCK[[#This Row],[Salidas]]</f>
        <v>0</v>
      </c>
      <c r="M574" s="7">
        <f>STOCK[[#This Row],[Precio Final]]*10%</f>
        <v>1.3</v>
      </c>
      <c r="N574" s="7">
        <v>0</v>
      </c>
      <c r="O574" s="7">
        <v>0</v>
      </c>
      <c r="P574" s="7">
        <v>7.61</v>
      </c>
      <c r="Q574" s="8">
        <v>0</v>
      </c>
      <c r="R574" s="7">
        <v>0</v>
      </c>
      <c r="S574" s="7">
        <v>1</v>
      </c>
      <c r="T574" s="12">
        <f>STOCK[[#This Row],[Costo Unitario (USD)]]+STOCK[[#This Row],[Costo Envío (USD)]]+STOCK[[#This Row],[Comisión 10%]]</f>
        <v>9.91</v>
      </c>
      <c r="U574" s="7">
        <f>STOCK[[#This Row],[Costo total]]*1.5</f>
        <v>14.865</v>
      </c>
      <c r="V574" s="7">
        <v>13</v>
      </c>
      <c r="W574" s="7">
        <f>STOCK[[#This Row],[Precio Final]]-STOCK[[#This Row],[Costo total]]</f>
        <v>3.09</v>
      </c>
      <c r="X574" s="7">
        <f>STOCK[[#This Row],[Ganancia Unitaria]]*STOCK[[#This Row],[Salidas]]</f>
        <v>9.27</v>
      </c>
      <c r="Y574" s="7" t="s">
        <v>1404</v>
      </c>
      <c r="AA574" s="7">
        <f>STOCK[[#This Row],[Costo total]]*STOCK[[#This Row],[Entradas]]</f>
        <v>29.73</v>
      </c>
      <c r="AB574" s="7">
        <f>STOCK[[#This Row],[Stock Actual]]*STOCK[[#This Row],[Costo total]]</f>
        <v>0</v>
      </c>
    </row>
    <row r="575" spans="1:28" s="12" customFormat="1" ht="50" customHeight="1" x14ac:dyDescent="0.15">
      <c r="A575" s="12" t="s">
        <v>1008</v>
      </c>
      <c r="B575" s="70"/>
      <c r="C575" s="12" t="s">
        <v>4</v>
      </c>
      <c r="D575" s="12" t="s">
        <v>1898</v>
      </c>
      <c r="E575" s="12" t="s">
        <v>2184</v>
      </c>
      <c r="F575" s="12" t="s">
        <v>2111</v>
      </c>
      <c r="G575" s="12" t="s">
        <v>69</v>
      </c>
      <c r="H575" s="12">
        <f>STOCK[[#This Row],[Precio Final]]</f>
        <v>13</v>
      </c>
      <c r="I575" s="12">
        <f>STOCK[[#This Row],[Precio Venta Ideal (x1.5)]]</f>
        <v>14.865</v>
      </c>
      <c r="J575" s="87">
        <v>2</v>
      </c>
      <c r="K575" s="87">
        <f>SUMIFS(VENTAS[Cantidad],VENTAS[Código del producto Vendido],STOCK[[#This Row],[Code]])</f>
        <v>2</v>
      </c>
      <c r="L575" s="87">
        <f>STOCK[[#This Row],[Entradas]]-STOCK[[#This Row],[Salidas]]</f>
        <v>0</v>
      </c>
      <c r="M575" s="12">
        <f>STOCK[[#This Row],[Precio Final]]*10%</f>
        <v>1.3</v>
      </c>
      <c r="N575" s="12">
        <v>4.72</v>
      </c>
      <c r="O575" s="12">
        <v>0</v>
      </c>
      <c r="P575" s="12">
        <v>7.61</v>
      </c>
      <c r="Q575" s="87">
        <v>0</v>
      </c>
      <c r="R575" s="12">
        <v>0</v>
      </c>
      <c r="S575" s="12">
        <v>1</v>
      </c>
      <c r="T575" s="12">
        <f>STOCK[[#This Row],[Costo Unitario (USD)]]+STOCK[[#This Row],[Costo Envío (USD)]]+STOCK[[#This Row],[Comisión 10%]]</f>
        <v>9.91</v>
      </c>
      <c r="U575" s="12">
        <f>STOCK[[#This Row],[Costo total]]*1.5</f>
        <v>14.865</v>
      </c>
      <c r="V575" s="12">
        <v>13</v>
      </c>
      <c r="W575" s="12">
        <f>STOCK[[#This Row],[Precio Final]]-STOCK[[#This Row],[Costo total]]</f>
        <v>3.09</v>
      </c>
      <c r="X575" s="12">
        <f>STOCK[[#This Row],[Ganancia Unitaria]]*STOCK[[#This Row],[Salidas]]</f>
        <v>6.18</v>
      </c>
      <c r="Y575" s="12" t="s">
        <v>1404</v>
      </c>
      <c r="AA575" s="12">
        <f>STOCK[[#This Row],[Costo total]]*STOCK[[#This Row],[Entradas]]</f>
        <v>19.82</v>
      </c>
      <c r="AB575" s="12">
        <f>STOCK[[#This Row],[Stock Actual]]*STOCK[[#This Row],[Costo total]]</f>
        <v>0</v>
      </c>
    </row>
    <row r="576" spans="1:28" s="7" customFormat="1" ht="50" customHeight="1" x14ac:dyDescent="0.15">
      <c r="A576" s="7" t="s">
        <v>1009</v>
      </c>
      <c r="B576" s="70"/>
      <c r="C576" s="7" t="s">
        <v>4</v>
      </c>
      <c r="D576" s="7" t="s">
        <v>26</v>
      </c>
      <c r="E576" s="7" t="s">
        <v>1272</v>
      </c>
      <c r="F576" s="7" t="s">
        <v>241</v>
      </c>
      <c r="G576" s="7" t="s">
        <v>69</v>
      </c>
      <c r="H576" s="7">
        <f>STOCK[[#This Row],[Precio Final]]</f>
        <v>28</v>
      </c>
      <c r="I576" s="7">
        <f>STOCK[[#This Row],[Precio Venta Ideal (x1.5)]]</f>
        <v>30.674999999999997</v>
      </c>
      <c r="J576" s="8">
        <v>1</v>
      </c>
      <c r="K576" s="8">
        <f>SUMIFS(VENTAS[Cantidad],VENTAS[Código del producto Vendido],STOCK[[#This Row],[Code]])</f>
        <v>1</v>
      </c>
      <c r="L576" s="8">
        <f>STOCK[[#This Row],[Entradas]]-STOCK[[#This Row],[Salidas]]</f>
        <v>0</v>
      </c>
      <c r="M576" s="7">
        <f>STOCK[[#This Row],[Precio Final]]*10%</f>
        <v>2.8000000000000003</v>
      </c>
      <c r="N576" s="7">
        <v>0</v>
      </c>
      <c r="O576" s="7">
        <v>0</v>
      </c>
      <c r="P576" s="7">
        <v>17.649999999999999</v>
      </c>
      <c r="Q576" s="8">
        <v>0</v>
      </c>
      <c r="R576" s="7">
        <v>0</v>
      </c>
      <c r="S576" s="7">
        <v>0</v>
      </c>
      <c r="T576" s="12">
        <f>STOCK[[#This Row],[Costo Unitario (USD)]]+STOCK[[#This Row],[Costo Envío (USD)]]+STOCK[[#This Row],[Comisión 10%]]</f>
        <v>20.45</v>
      </c>
      <c r="U576" s="7">
        <f>STOCK[[#This Row],[Costo total]]*1.5</f>
        <v>30.674999999999997</v>
      </c>
      <c r="V576" s="7">
        <v>28</v>
      </c>
      <c r="W576" s="7">
        <f>STOCK[[#This Row],[Precio Final]]-STOCK[[#This Row],[Costo total]]</f>
        <v>7.5500000000000007</v>
      </c>
      <c r="X576" s="7">
        <f>STOCK[[#This Row],[Ganancia Unitaria]]*STOCK[[#This Row],[Salidas]]</f>
        <v>7.5500000000000007</v>
      </c>
      <c r="Y576" s="7" t="s">
        <v>1404</v>
      </c>
      <c r="AA576" s="7">
        <f>STOCK[[#This Row],[Costo total]]*STOCK[[#This Row],[Entradas]]</f>
        <v>20.45</v>
      </c>
      <c r="AB576" s="7">
        <f>STOCK[[#This Row],[Stock Actual]]*STOCK[[#This Row],[Costo total]]</f>
        <v>0</v>
      </c>
    </row>
    <row r="577" spans="1:28" s="12" customFormat="1" ht="50" customHeight="1" x14ac:dyDescent="0.15">
      <c r="A577" s="12" t="s">
        <v>1010</v>
      </c>
      <c r="B577" s="70"/>
      <c r="C577" s="12" t="s">
        <v>4</v>
      </c>
      <c r="D577" s="12" t="s">
        <v>26</v>
      </c>
      <c r="E577" s="12" t="s">
        <v>1272</v>
      </c>
      <c r="F577" s="12" t="s">
        <v>243</v>
      </c>
      <c r="G577" s="12" t="s">
        <v>69</v>
      </c>
      <c r="H577" s="12">
        <f>STOCK[[#This Row],[Precio Final]]</f>
        <v>28</v>
      </c>
      <c r="I577" s="12">
        <f>STOCK[[#This Row],[Precio Venta Ideal (x1.5)]]</f>
        <v>30.674999999999997</v>
      </c>
      <c r="J577" s="87">
        <v>1</v>
      </c>
      <c r="K577" s="87">
        <f>SUMIFS(VENTAS[Cantidad],VENTAS[Código del producto Vendido],STOCK[[#This Row],[Code]])</f>
        <v>1</v>
      </c>
      <c r="L577" s="87">
        <f>STOCK[[#This Row],[Entradas]]-STOCK[[#This Row],[Salidas]]</f>
        <v>0</v>
      </c>
      <c r="M577" s="12">
        <f>STOCK[[#This Row],[Precio Final]]*10%</f>
        <v>2.8000000000000003</v>
      </c>
      <c r="N577" s="12">
        <v>0</v>
      </c>
      <c r="O577" s="12">
        <v>0</v>
      </c>
      <c r="P577" s="12">
        <v>17.649999999999999</v>
      </c>
      <c r="Q577" s="87">
        <v>0</v>
      </c>
      <c r="R577" s="12">
        <v>0</v>
      </c>
      <c r="S577" s="12">
        <v>0</v>
      </c>
      <c r="T577" s="12">
        <f>STOCK[[#This Row],[Costo Unitario (USD)]]+STOCK[[#This Row],[Costo Envío (USD)]]+STOCK[[#This Row],[Comisión 10%]]</f>
        <v>20.45</v>
      </c>
      <c r="U577" s="12">
        <f>STOCK[[#This Row],[Costo total]]*1.5</f>
        <v>30.674999999999997</v>
      </c>
      <c r="V577" s="12">
        <v>28</v>
      </c>
      <c r="W577" s="12">
        <f>STOCK[[#This Row],[Precio Final]]-STOCK[[#This Row],[Costo total]]</f>
        <v>7.5500000000000007</v>
      </c>
      <c r="X577" s="12">
        <f>STOCK[[#This Row],[Ganancia Unitaria]]*STOCK[[#This Row],[Salidas]]</f>
        <v>7.5500000000000007</v>
      </c>
      <c r="Y577" s="12" t="s">
        <v>1404</v>
      </c>
      <c r="AA577" s="12">
        <f>STOCK[[#This Row],[Costo total]]*STOCK[[#This Row],[Entradas]]</f>
        <v>20.45</v>
      </c>
      <c r="AB577" s="12">
        <f>STOCK[[#This Row],[Stock Actual]]*STOCK[[#This Row],[Costo total]]</f>
        <v>0</v>
      </c>
    </row>
    <row r="578" spans="1:28" s="7" customFormat="1" ht="50" customHeight="1" x14ac:dyDescent="0.15">
      <c r="A578" s="7" t="s">
        <v>1011</v>
      </c>
      <c r="B578" s="70"/>
      <c r="C578" s="7" t="s">
        <v>4</v>
      </c>
      <c r="D578" s="7" t="s">
        <v>26</v>
      </c>
      <c r="E578" s="7" t="s">
        <v>1272</v>
      </c>
      <c r="F578" s="7" t="s">
        <v>244</v>
      </c>
      <c r="G578" s="7" t="s">
        <v>69</v>
      </c>
      <c r="H578" s="7">
        <f>STOCK[[#This Row],[Precio Final]]</f>
        <v>28</v>
      </c>
      <c r="I578" s="7">
        <f>STOCK[[#This Row],[Precio Venta Ideal (x1.5)]]</f>
        <v>30.674999999999997</v>
      </c>
      <c r="J578" s="8">
        <v>1</v>
      </c>
      <c r="K578" s="8">
        <f>SUMIFS(VENTAS[Cantidad],VENTAS[Código del producto Vendido],STOCK[[#This Row],[Code]])</f>
        <v>1</v>
      </c>
      <c r="L578" s="8">
        <f>STOCK[[#This Row],[Entradas]]-STOCK[[#This Row],[Salidas]]</f>
        <v>0</v>
      </c>
      <c r="M578" s="7">
        <f>STOCK[[#This Row],[Precio Final]]*10%</f>
        <v>2.8000000000000003</v>
      </c>
      <c r="N578" s="7">
        <v>0</v>
      </c>
      <c r="O578" s="7">
        <v>0</v>
      </c>
      <c r="P578" s="7">
        <v>17.649999999999999</v>
      </c>
      <c r="Q578" s="8">
        <v>0</v>
      </c>
      <c r="R578" s="7">
        <v>0</v>
      </c>
      <c r="S578" s="7">
        <v>0</v>
      </c>
      <c r="T578" s="12">
        <f>STOCK[[#This Row],[Costo Unitario (USD)]]+STOCK[[#This Row],[Costo Envío (USD)]]+STOCK[[#This Row],[Comisión 10%]]</f>
        <v>20.45</v>
      </c>
      <c r="U578" s="7">
        <f>STOCK[[#This Row],[Costo total]]*1.5</f>
        <v>30.674999999999997</v>
      </c>
      <c r="V578" s="7">
        <v>28</v>
      </c>
      <c r="W578" s="7">
        <f>STOCK[[#This Row],[Precio Final]]-STOCK[[#This Row],[Costo total]]</f>
        <v>7.5500000000000007</v>
      </c>
      <c r="X578" s="7">
        <f>STOCK[[#This Row],[Ganancia Unitaria]]*STOCK[[#This Row],[Salidas]]</f>
        <v>7.5500000000000007</v>
      </c>
      <c r="Y578" s="7" t="s">
        <v>1404</v>
      </c>
      <c r="AA578" s="7">
        <f>STOCK[[#This Row],[Costo total]]*STOCK[[#This Row],[Entradas]]</f>
        <v>20.45</v>
      </c>
      <c r="AB578" s="7">
        <f>STOCK[[#This Row],[Stock Actual]]*STOCK[[#This Row],[Costo total]]</f>
        <v>0</v>
      </c>
    </row>
    <row r="579" spans="1:28" s="12" customFormat="1" ht="50" customHeight="1" x14ac:dyDescent="0.15">
      <c r="A579" s="12" t="s">
        <v>1012</v>
      </c>
      <c r="B579" s="70"/>
      <c r="C579" s="12" t="s">
        <v>4</v>
      </c>
      <c r="D579" s="12" t="s">
        <v>26</v>
      </c>
      <c r="E579" s="12" t="s">
        <v>1013</v>
      </c>
      <c r="G579" s="12" t="s">
        <v>69</v>
      </c>
      <c r="H579" s="12">
        <f>STOCK[[#This Row],[Precio Final]]</f>
        <v>0</v>
      </c>
      <c r="I579" s="12">
        <f>STOCK[[#This Row],[Precio Venta Ideal (x1.5)]]</f>
        <v>13.785</v>
      </c>
      <c r="J579" s="87">
        <v>0</v>
      </c>
      <c r="K579" s="87">
        <f>SUMIFS(VENTAS[Cantidad],VENTAS[Código del producto Vendido],STOCK[[#This Row],[Code]])</f>
        <v>0</v>
      </c>
      <c r="L579" s="87">
        <f>STOCK[[#This Row],[Entradas]]-STOCK[[#This Row],[Salidas]]</f>
        <v>0</v>
      </c>
      <c r="M579" s="12">
        <f>STOCK[[#This Row],[Precio Final]]*10%</f>
        <v>0</v>
      </c>
      <c r="N579" s="12">
        <v>0</v>
      </c>
      <c r="O579" s="12">
        <v>0</v>
      </c>
      <c r="P579" s="12">
        <v>9.19</v>
      </c>
      <c r="Q579" s="87">
        <v>0</v>
      </c>
      <c r="R579" s="12">
        <v>0</v>
      </c>
      <c r="S579" s="12">
        <v>0</v>
      </c>
      <c r="T579" s="12">
        <f>STOCK[[#This Row],[Costo Unitario (USD)]]+STOCK[[#This Row],[Costo Envío (USD)]]+STOCK[[#This Row],[Comisión 10%]]</f>
        <v>9.19</v>
      </c>
      <c r="U579" s="12">
        <f>STOCK[[#This Row],[Costo total]]*1.5</f>
        <v>13.785</v>
      </c>
      <c r="V579" s="12">
        <v>0</v>
      </c>
      <c r="W579" s="12">
        <f>STOCK[[#This Row],[Precio Final]]-STOCK[[#This Row],[Costo total]]</f>
        <v>-9.19</v>
      </c>
      <c r="X579" s="12">
        <f>STOCK[[#This Row],[Ganancia Unitaria]]*STOCK[[#This Row],[Salidas]]</f>
        <v>0</v>
      </c>
      <c r="Y579" s="12" t="s">
        <v>1404</v>
      </c>
      <c r="AA579" s="12">
        <f>STOCK[[#This Row],[Costo total]]*STOCK[[#This Row],[Entradas]]</f>
        <v>0</v>
      </c>
      <c r="AB579" s="12">
        <f>STOCK[[#This Row],[Stock Actual]]*STOCK[[#This Row],[Costo total]]</f>
        <v>0</v>
      </c>
    </row>
    <row r="580" spans="1:28" s="7" customFormat="1" ht="50" customHeight="1" x14ac:dyDescent="0.15">
      <c r="A580" s="7" t="s">
        <v>1014</v>
      </c>
      <c r="B580" s="70"/>
      <c r="C580" s="7" t="s">
        <v>4</v>
      </c>
      <c r="D580" s="7" t="s">
        <v>26</v>
      </c>
      <c r="E580" s="7" t="s">
        <v>1013</v>
      </c>
      <c r="G580" s="7" t="s">
        <v>69</v>
      </c>
      <c r="H580" s="7">
        <f>STOCK[[#This Row],[Precio Final]]</f>
        <v>0</v>
      </c>
      <c r="I580" s="7">
        <f>STOCK[[#This Row],[Precio Venta Ideal (x1.5)]]</f>
        <v>11.295</v>
      </c>
      <c r="J580" s="8">
        <v>0</v>
      </c>
      <c r="K580" s="8">
        <f>SUMIFS(VENTAS[Cantidad],VENTAS[Código del producto Vendido],STOCK[[#This Row],[Code]])</f>
        <v>0</v>
      </c>
      <c r="L580" s="8">
        <f>STOCK[[#This Row],[Entradas]]-STOCK[[#This Row],[Salidas]]</f>
        <v>0</v>
      </c>
      <c r="M580" s="7">
        <f>STOCK[[#This Row],[Precio Final]]*10%</f>
        <v>0</v>
      </c>
      <c r="N580" s="7">
        <v>0</v>
      </c>
      <c r="O580" s="7">
        <v>0</v>
      </c>
      <c r="P580" s="7">
        <v>7.53</v>
      </c>
      <c r="Q580" s="8">
        <v>0</v>
      </c>
      <c r="R580" s="7">
        <v>0</v>
      </c>
      <c r="S580" s="7">
        <v>0</v>
      </c>
      <c r="T580" s="12">
        <f>STOCK[[#This Row],[Costo Unitario (USD)]]+STOCK[[#This Row],[Costo Envío (USD)]]+STOCK[[#This Row],[Comisión 10%]]</f>
        <v>7.53</v>
      </c>
      <c r="U580" s="7">
        <f>STOCK[[#This Row],[Costo total]]*1.5</f>
        <v>11.295</v>
      </c>
      <c r="W580" s="7">
        <f>STOCK[[#This Row],[Precio Final]]-STOCK[[#This Row],[Costo total]]</f>
        <v>-7.53</v>
      </c>
      <c r="X580" s="7">
        <f>STOCK[[#This Row],[Ganancia Unitaria]]*STOCK[[#This Row],[Salidas]]</f>
        <v>0</v>
      </c>
      <c r="Y580" s="7" t="s">
        <v>1404</v>
      </c>
      <c r="AA580" s="7">
        <f>STOCK[[#This Row],[Costo total]]*STOCK[[#This Row],[Entradas]]</f>
        <v>0</v>
      </c>
      <c r="AB580" s="7">
        <f>STOCK[[#This Row],[Stock Actual]]*STOCK[[#This Row],[Costo total]]</f>
        <v>0</v>
      </c>
    </row>
    <row r="581" spans="1:28" s="12" customFormat="1" ht="50" customHeight="1" x14ac:dyDescent="0.15">
      <c r="A581" s="12" t="s">
        <v>1015</v>
      </c>
      <c r="B581" s="70"/>
      <c r="C581" s="12" t="s">
        <v>4</v>
      </c>
      <c r="D581" s="12" t="s">
        <v>26</v>
      </c>
      <c r="E581" s="12" t="s">
        <v>1016</v>
      </c>
      <c r="G581" s="12" t="s">
        <v>69</v>
      </c>
      <c r="H581" s="12">
        <f>STOCK[[#This Row],[Precio Final]]</f>
        <v>12</v>
      </c>
      <c r="I581" s="12">
        <f>STOCK[[#This Row],[Precio Venta Ideal (x1.5)]]</f>
        <v>15.885</v>
      </c>
      <c r="J581" s="87">
        <v>0</v>
      </c>
      <c r="K581" s="87">
        <f>SUMIFS(VENTAS[Cantidad],VENTAS[Código del producto Vendido],STOCK[[#This Row],[Code]])</f>
        <v>0</v>
      </c>
      <c r="L581" s="87">
        <f>STOCK[[#This Row],[Entradas]]-STOCK[[#This Row],[Salidas]]</f>
        <v>0</v>
      </c>
      <c r="M581" s="12">
        <f>STOCK[[#This Row],[Precio Final]]*10%</f>
        <v>1.2000000000000002</v>
      </c>
      <c r="N581" s="12">
        <v>0</v>
      </c>
      <c r="O581" s="12">
        <v>0</v>
      </c>
      <c r="P581" s="12">
        <v>9.39</v>
      </c>
      <c r="Q581" s="87">
        <v>0</v>
      </c>
      <c r="R581" s="12">
        <v>0</v>
      </c>
      <c r="S581" s="12">
        <v>0</v>
      </c>
      <c r="T581" s="12">
        <f>STOCK[[#This Row],[Costo Unitario (USD)]]+STOCK[[#This Row],[Costo Envío (USD)]]+STOCK[[#This Row],[Comisión 10%]]</f>
        <v>10.59</v>
      </c>
      <c r="U581" s="12">
        <f>STOCK[[#This Row],[Costo total]]*1.5</f>
        <v>15.885</v>
      </c>
      <c r="V581" s="12">
        <v>12</v>
      </c>
      <c r="W581" s="12">
        <f>STOCK[[#This Row],[Precio Final]]-STOCK[[#This Row],[Costo total]]</f>
        <v>1.4100000000000001</v>
      </c>
      <c r="X581" s="12">
        <f>STOCK[[#This Row],[Ganancia Unitaria]]*STOCK[[#This Row],[Salidas]]</f>
        <v>0</v>
      </c>
      <c r="Y581" s="12" t="s">
        <v>1404</v>
      </c>
      <c r="AA581" s="12">
        <f>STOCK[[#This Row],[Costo total]]*STOCK[[#This Row],[Entradas]]</f>
        <v>0</v>
      </c>
      <c r="AB581" s="12">
        <f>STOCK[[#This Row],[Stock Actual]]*STOCK[[#This Row],[Costo total]]</f>
        <v>0</v>
      </c>
    </row>
    <row r="582" spans="1:28" s="7" customFormat="1" ht="50" customHeight="1" x14ac:dyDescent="0.15">
      <c r="A582" s="7" t="s">
        <v>1017</v>
      </c>
      <c r="B582" s="70"/>
      <c r="C582" s="7" t="s">
        <v>4</v>
      </c>
      <c r="D582" s="7" t="s">
        <v>1517</v>
      </c>
      <c r="E582" s="7" t="s">
        <v>1018</v>
      </c>
      <c r="F582" s="7" t="s">
        <v>2091</v>
      </c>
      <c r="G582" s="7" t="s">
        <v>69</v>
      </c>
      <c r="H582" s="7">
        <f>STOCK[[#This Row],[Precio Final]]</f>
        <v>20</v>
      </c>
      <c r="I582" s="7">
        <f>STOCK[[#This Row],[Precio Venta Ideal (x1.5)]]</f>
        <v>24.434999999999999</v>
      </c>
      <c r="J582" s="8">
        <v>1</v>
      </c>
      <c r="K582" s="8">
        <f>SUMIFS(VENTAS[Cantidad],VENTAS[Código del producto Vendido],STOCK[[#This Row],[Code]])</f>
        <v>1</v>
      </c>
      <c r="L582" s="8">
        <f>STOCK[[#This Row],[Entradas]]-STOCK[[#This Row],[Salidas]]</f>
        <v>0</v>
      </c>
      <c r="M582" s="7">
        <f>STOCK[[#This Row],[Precio Final]]*10%</f>
        <v>2</v>
      </c>
      <c r="N582" s="7">
        <v>-17.37</v>
      </c>
      <c r="O582" s="7">
        <v>0</v>
      </c>
      <c r="P582" s="7">
        <v>12.29</v>
      </c>
      <c r="Q582" s="8">
        <v>0</v>
      </c>
      <c r="R582" s="7">
        <v>0</v>
      </c>
      <c r="S582" s="7">
        <v>2</v>
      </c>
      <c r="T582" s="12">
        <f>STOCK[[#This Row],[Costo Unitario (USD)]]+STOCK[[#This Row],[Costo Envío (USD)]]+STOCK[[#This Row],[Comisión 10%]]</f>
        <v>16.29</v>
      </c>
      <c r="U582" s="7">
        <f>STOCK[[#This Row],[Costo total]]*1.5</f>
        <v>24.434999999999999</v>
      </c>
      <c r="V582" s="7">
        <v>20</v>
      </c>
      <c r="W582" s="7">
        <f>STOCK[[#This Row],[Precio Final]]-STOCK[[#This Row],[Costo total]]</f>
        <v>3.7100000000000009</v>
      </c>
      <c r="X582" s="7">
        <f>STOCK[[#This Row],[Ganancia Unitaria]]*STOCK[[#This Row],[Salidas]]</f>
        <v>3.7100000000000009</v>
      </c>
      <c r="Y582" s="7" t="s">
        <v>1404</v>
      </c>
      <c r="AA582" s="7">
        <f>STOCK[[#This Row],[Costo total]]*STOCK[[#This Row],[Entradas]]</f>
        <v>16.29</v>
      </c>
      <c r="AB582" s="7">
        <f>STOCK[[#This Row],[Stock Actual]]*STOCK[[#This Row],[Costo total]]</f>
        <v>0</v>
      </c>
    </row>
    <row r="583" spans="1:28" s="12" customFormat="1" ht="50" customHeight="1" x14ac:dyDescent="0.15">
      <c r="A583" s="12" t="s">
        <v>1019</v>
      </c>
      <c r="B583" s="70"/>
      <c r="C583" s="12" t="s">
        <v>4</v>
      </c>
      <c r="D583" s="12" t="s">
        <v>1517</v>
      </c>
      <c r="E583" s="12" t="s">
        <v>1018</v>
      </c>
      <c r="F583" s="12" t="s">
        <v>241</v>
      </c>
      <c r="G583" s="12" t="s">
        <v>69</v>
      </c>
      <c r="H583" s="12">
        <f>STOCK[[#This Row],[Precio Final]]</f>
        <v>0</v>
      </c>
      <c r="I583" s="12">
        <f>STOCK[[#This Row],[Precio Venta Ideal (x1.5)]]</f>
        <v>21.434999999999999</v>
      </c>
      <c r="J583" s="87">
        <v>1</v>
      </c>
      <c r="K583" s="87">
        <f>SUMIFS(VENTAS[Cantidad],VENTAS[Código del producto Vendido],STOCK[[#This Row],[Code]])</f>
        <v>1</v>
      </c>
      <c r="L583" s="87">
        <f>STOCK[[#This Row],[Entradas]]-STOCK[[#This Row],[Salidas]]</f>
        <v>0</v>
      </c>
      <c r="M583" s="12">
        <f>STOCK[[#This Row],[Precio Final]]*10%</f>
        <v>0</v>
      </c>
      <c r="N583" s="12">
        <v>-17.37</v>
      </c>
      <c r="O583" s="12">
        <v>0</v>
      </c>
      <c r="P583" s="12">
        <v>12.29</v>
      </c>
      <c r="Q583" s="87">
        <v>0</v>
      </c>
      <c r="R583" s="12">
        <v>0</v>
      </c>
      <c r="S583" s="12">
        <v>2</v>
      </c>
      <c r="T583" s="12">
        <f>STOCK[[#This Row],[Costo Unitario (USD)]]+STOCK[[#This Row],[Costo Envío (USD)]]+STOCK[[#This Row],[Comisión 10%]]</f>
        <v>14.29</v>
      </c>
      <c r="U583" s="12">
        <f>STOCK[[#This Row],[Costo total]]*1.5</f>
        <v>21.434999999999999</v>
      </c>
      <c r="V583" s="12">
        <v>0</v>
      </c>
      <c r="W583" s="12">
        <f>STOCK[[#This Row],[Precio Final]]-STOCK[[#This Row],[Costo total]]</f>
        <v>-14.29</v>
      </c>
      <c r="X583" s="12">
        <f>STOCK[[#This Row],[Ganancia Unitaria]]*STOCK[[#This Row],[Salidas]]</f>
        <v>-14.29</v>
      </c>
      <c r="Y583" s="12" t="s">
        <v>1404</v>
      </c>
      <c r="AA583" s="12">
        <f>STOCK[[#This Row],[Costo total]]*STOCK[[#This Row],[Entradas]]</f>
        <v>14.29</v>
      </c>
      <c r="AB583" s="12">
        <f>STOCK[[#This Row],[Stock Actual]]*STOCK[[#This Row],[Costo total]]</f>
        <v>0</v>
      </c>
    </row>
    <row r="584" spans="1:28" s="7" customFormat="1" ht="50" customHeight="1" x14ac:dyDescent="0.15">
      <c r="A584" s="7" t="s">
        <v>1020</v>
      </c>
      <c r="B584" s="70"/>
      <c r="C584" s="7" t="s">
        <v>4</v>
      </c>
      <c r="D584" s="7" t="s">
        <v>451</v>
      </c>
      <c r="E584" s="7" t="s">
        <v>1021</v>
      </c>
      <c r="G584" s="7" t="s">
        <v>69</v>
      </c>
      <c r="H584" s="7">
        <f>STOCK[[#This Row],[Precio Final]]</f>
        <v>12</v>
      </c>
      <c r="I584" s="7">
        <f>STOCK[[#This Row],[Precio Venta Ideal (x1.5)]]</f>
        <v>11.445</v>
      </c>
      <c r="J584" s="8">
        <v>0</v>
      </c>
      <c r="K584" s="8">
        <f>SUMIFS(VENTAS[Cantidad],VENTAS[Código del producto Vendido],STOCK[[#This Row],[Code]])</f>
        <v>0</v>
      </c>
      <c r="L584" s="8">
        <f>STOCK[[#This Row],[Entradas]]-STOCK[[#This Row],[Salidas]]</f>
        <v>0</v>
      </c>
      <c r="M584" s="7">
        <f>STOCK[[#This Row],[Precio Final]]*10%</f>
        <v>1.2000000000000002</v>
      </c>
      <c r="N584" s="7">
        <v>0</v>
      </c>
      <c r="O584" s="7">
        <v>0</v>
      </c>
      <c r="P584" s="7">
        <v>6.43</v>
      </c>
      <c r="Q584" s="8">
        <v>0</v>
      </c>
      <c r="R584" s="7">
        <v>0</v>
      </c>
      <c r="S584" s="7">
        <v>0</v>
      </c>
      <c r="T584" s="12">
        <f>STOCK[[#This Row],[Costo Unitario (USD)]]+STOCK[[#This Row],[Costo Envío (USD)]]+STOCK[[#This Row],[Comisión 10%]]</f>
        <v>7.63</v>
      </c>
      <c r="U584" s="7">
        <f>STOCK[[#This Row],[Costo total]]*1.5</f>
        <v>11.445</v>
      </c>
      <c r="V584" s="7">
        <v>12</v>
      </c>
      <c r="W584" s="7">
        <f>STOCK[[#This Row],[Precio Final]]-STOCK[[#This Row],[Costo total]]</f>
        <v>4.37</v>
      </c>
      <c r="X584" s="7">
        <f>STOCK[[#This Row],[Ganancia Unitaria]]*STOCK[[#This Row],[Salidas]]</f>
        <v>0</v>
      </c>
      <c r="Y584" s="7" t="s">
        <v>1404</v>
      </c>
      <c r="AA584" s="7">
        <f>STOCK[[#This Row],[Costo total]]*STOCK[[#This Row],[Entradas]]</f>
        <v>0</v>
      </c>
      <c r="AB584" s="7">
        <f>STOCK[[#This Row],[Stock Actual]]*STOCK[[#This Row],[Costo total]]</f>
        <v>0</v>
      </c>
    </row>
    <row r="585" spans="1:28" s="12" customFormat="1" ht="50" customHeight="1" x14ac:dyDescent="0.15">
      <c r="A585" s="12" t="s">
        <v>1022</v>
      </c>
      <c r="B585" s="70"/>
      <c r="C585" s="12" t="s">
        <v>4</v>
      </c>
      <c r="D585" s="12" t="s">
        <v>1898</v>
      </c>
      <c r="E585" s="12" t="s">
        <v>1023</v>
      </c>
      <c r="F585" s="12" t="s">
        <v>243</v>
      </c>
      <c r="G585" s="12" t="s">
        <v>69</v>
      </c>
      <c r="H585" s="12">
        <f>STOCK[[#This Row],[Precio Final]]</f>
        <v>18</v>
      </c>
      <c r="I585" s="12">
        <f>STOCK[[#This Row],[Precio Venta Ideal (x1.5)]]</f>
        <v>21.825000000000003</v>
      </c>
      <c r="J585" s="87">
        <v>1</v>
      </c>
      <c r="K585" s="87">
        <f>SUMIFS(VENTAS[Cantidad],VENTAS[Código del producto Vendido],STOCK[[#This Row],[Code]])</f>
        <v>1</v>
      </c>
      <c r="L585" s="87">
        <f>STOCK[[#This Row],[Entradas]]-STOCK[[#This Row],[Salidas]]</f>
        <v>0</v>
      </c>
      <c r="M585" s="12">
        <f>STOCK[[#This Row],[Precio Final]]*10%</f>
        <v>1.8</v>
      </c>
      <c r="N585" s="12">
        <v>3.61</v>
      </c>
      <c r="O585" s="12">
        <v>0</v>
      </c>
      <c r="P585" s="12">
        <v>11.75</v>
      </c>
      <c r="Q585" s="87">
        <v>0</v>
      </c>
      <c r="R585" s="12">
        <v>0</v>
      </c>
      <c r="S585" s="12">
        <v>1</v>
      </c>
      <c r="T585" s="12">
        <f>STOCK[[#This Row],[Costo Unitario (USD)]]+STOCK[[#This Row],[Costo Envío (USD)]]+STOCK[[#This Row],[Comisión 10%]]</f>
        <v>14.55</v>
      </c>
      <c r="U585" s="12">
        <f>STOCK[[#This Row],[Costo total]]*1.5</f>
        <v>21.825000000000003</v>
      </c>
      <c r="V585" s="12">
        <v>18</v>
      </c>
      <c r="W585" s="12">
        <f>STOCK[[#This Row],[Precio Final]]-STOCK[[#This Row],[Costo total]]</f>
        <v>3.4499999999999993</v>
      </c>
      <c r="X585" s="12">
        <f>STOCK[[#This Row],[Ganancia Unitaria]]*STOCK[[#This Row],[Salidas]]</f>
        <v>3.4499999999999993</v>
      </c>
      <c r="Y585" s="12" t="s">
        <v>1404</v>
      </c>
      <c r="AA585" s="12">
        <f>STOCK[[#This Row],[Costo total]]*STOCK[[#This Row],[Entradas]]</f>
        <v>14.55</v>
      </c>
      <c r="AB585" s="12">
        <f>STOCK[[#This Row],[Stock Actual]]*STOCK[[#This Row],[Costo total]]</f>
        <v>0</v>
      </c>
    </row>
    <row r="586" spans="1:28" s="7" customFormat="1" ht="50" customHeight="1" x14ac:dyDescent="0.15">
      <c r="A586" s="7" t="s">
        <v>1024</v>
      </c>
      <c r="B586" s="70"/>
      <c r="C586" s="7" t="s">
        <v>4</v>
      </c>
      <c r="D586" s="7" t="s">
        <v>2281</v>
      </c>
      <c r="E586" s="7" t="s">
        <v>3011</v>
      </c>
      <c r="F586" s="7" t="s">
        <v>241</v>
      </c>
      <c r="G586" s="7" t="s">
        <v>69</v>
      </c>
      <c r="H586" s="7">
        <f>STOCK[[#This Row],[Precio Final]]</f>
        <v>20</v>
      </c>
      <c r="I586" s="7">
        <f>STOCK[[#This Row],[Precio Venta Ideal (x1.5)]]</f>
        <v>22.575000000000003</v>
      </c>
      <c r="J586" s="8">
        <v>1</v>
      </c>
      <c r="K586" s="8">
        <f>SUMIFS(VENTAS[Cantidad],VENTAS[Código del producto Vendido],STOCK[[#This Row],[Code]])</f>
        <v>0</v>
      </c>
      <c r="L586" s="8">
        <f>STOCK[[#This Row],[Entradas]]-STOCK[[#This Row],[Salidas]]</f>
        <v>1</v>
      </c>
      <c r="M586" s="7">
        <f>STOCK[[#This Row],[Precio Final]]*10%</f>
        <v>2</v>
      </c>
      <c r="N586" s="7">
        <v>0</v>
      </c>
      <c r="O586" s="7">
        <v>0</v>
      </c>
      <c r="P586" s="7">
        <v>12.05</v>
      </c>
      <c r="Q586" s="8">
        <v>0</v>
      </c>
      <c r="R586" s="7">
        <v>0</v>
      </c>
      <c r="S586" s="7">
        <v>1</v>
      </c>
      <c r="T586" s="12">
        <f>STOCK[[#This Row],[Costo Unitario (USD)]]+STOCK[[#This Row],[Costo Envío (USD)]]+STOCK[[#This Row],[Comisión 10%]]</f>
        <v>15.05</v>
      </c>
      <c r="U586" s="7">
        <f>STOCK[[#This Row],[Costo total]]*1.5</f>
        <v>22.575000000000003</v>
      </c>
      <c r="V586" s="7">
        <v>20</v>
      </c>
      <c r="W586" s="7">
        <f>STOCK[[#This Row],[Precio Final]]-STOCK[[#This Row],[Costo total]]</f>
        <v>4.9499999999999993</v>
      </c>
      <c r="X586" s="7">
        <f>STOCK[[#This Row],[Ganancia Unitaria]]*STOCK[[#This Row],[Salidas]]</f>
        <v>0</v>
      </c>
      <c r="Y586" s="7" t="s">
        <v>1404</v>
      </c>
      <c r="AA586" s="7">
        <f>STOCK[[#This Row],[Costo total]]*STOCK[[#This Row],[Entradas]]</f>
        <v>15.05</v>
      </c>
      <c r="AB586" s="7">
        <f>STOCK[[#This Row],[Stock Actual]]*STOCK[[#This Row],[Costo total]]</f>
        <v>15.05</v>
      </c>
    </row>
    <row r="587" spans="1:28" s="12" customFormat="1" ht="50" customHeight="1" x14ac:dyDescent="0.15">
      <c r="A587" s="12" t="s">
        <v>1025</v>
      </c>
      <c r="B587" s="70"/>
      <c r="C587" s="12" t="s">
        <v>4</v>
      </c>
      <c r="D587" s="12" t="s">
        <v>26</v>
      </c>
      <c r="E587" s="12" t="s">
        <v>1647</v>
      </c>
      <c r="F587" s="12" t="s">
        <v>2071</v>
      </c>
      <c r="G587" s="12" t="s">
        <v>69</v>
      </c>
      <c r="H587" s="12">
        <f>STOCK[[#This Row],[Precio Final]]</f>
        <v>35</v>
      </c>
      <c r="I587" s="12">
        <f>STOCK[[#This Row],[Precio Venta Ideal (x1.5)]]</f>
        <v>27.615000000000002</v>
      </c>
      <c r="J587" s="87">
        <v>1</v>
      </c>
      <c r="K587" s="87">
        <f>SUMIFS(VENTAS[Cantidad],VENTAS[Código del producto Vendido],STOCK[[#This Row],[Code]])</f>
        <v>1</v>
      </c>
      <c r="L587" s="87">
        <f>STOCK[[#This Row],[Entradas]]-STOCK[[#This Row],[Salidas]]</f>
        <v>0</v>
      </c>
      <c r="M587" s="12">
        <f>STOCK[[#This Row],[Precio Final]]*10%</f>
        <v>3.5</v>
      </c>
      <c r="N587" s="12">
        <v>0</v>
      </c>
      <c r="O587" s="12">
        <v>0</v>
      </c>
      <c r="P587" s="12">
        <v>13.91</v>
      </c>
      <c r="Q587" s="87">
        <v>0</v>
      </c>
      <c r="R587" s="12">
        <v>0</v>
      </c>
      <c r="S587" s="12">
        <v>1</v>
      </c>
      <c r="T587" s="12">
        <f>STOCK[[#This Row],[Costo Unitario (USD)]]+STOCK[[#This Row],[Costo Envío (USD)]]+STOCK[[#This Row],[Comisión 10%]]</f>
        <v>18.41</v>
      </c>
      <c r="U587" s="12">
        <f>STOCK[[#This Row],[Costo total]]*1.5</f>
        <v>27.615000000000002</v>
      </c>
      <c r="V587" s="12">
        <v>35</v>
      </c>
      <c r="W587" s="12">
        <f>STOCK[[#This Row],[Precio Final]]-STOCK[[#This Row],[Costo total]]</f>
        <v>16.59</v>
      </c>
      <c r="X587" s="12">
        <f>STOCK[[#This Row],[Ganancia Unitaria]]*STOCK[[#This Row],[Salidas]]</f>
        <v>16.59</v>
      </c>
      <c r="Y587" s="12" t="s">
        <v>1404</v>
      </c>
      <c r="AA587" s="12">
        <f>STOCK[[#This Row],[Costo total]]*STOCK[[#This Row],[Entradas]]</f>
        <v>18.41</v>
      </c>
      <c r="AB587" s="12">
        <f>STOCK[[#This Row],[Stock Actual]]*STOCK[[#This Row],[Costo total]]</f>
        <v>0</v>
      </c>
    </row>
    <row r="588" spans="1:28" s="7" customFormat="1" ht="50" customHeight="1" x14ac:dyDescent="0.15">
      <c r="A588" s="7" t="s">
        <v>1026</v>
      </c>
      <c r="B588" s="70"/>
      <c r="C588" s="7" t="s">
        <v>4</v>
      </c>
      <c r="D588" s="7" t="s">
        <v>451</v>
      </c>
      <c r="E588" s="7" t="s">
        <v>1013</v>
      </c>
      <c r="G588" s="7" t="s">
        <v>69</v>
      </c>
      <c r="H588" s="7">
        <f>STOCK[[#This Row],[Precio Final]]</f>
        <v>12</v>
      </c>
      <c r="I588" s="7">
        <f>STOCK[[#This Row],[Precio Venta Ideal (x1.5)]]</f>
        <v>17.384999999999998</v>
      </c>
      <c r="J588" s="8">
        <v>0</v>
      </c>
      <c r="K588" s="8">
        <f>SUMIFS(VENTAS[Cantidad],VENTAS[Código del producto Vendido],STOCK[[#This Row],[Code]])</f>
        <v>0</v>
      </c>
      <c r="L588" s="8">
        <f>STOCK[[#This Row],[Entradas]]-STOCK[[#This Row],[Salidas]]</f>
        <v>0</v>
      </c>
      <c r="M588" s="7">
        <f>STOCK[[#This Row],[Precio Final]]*10%</f>
        <v>1.2000000000000002</v>
      </c>
      <c r="N588" s="7">
        <v>0</v>
      </c>
      <c r="O588" s="7">
        <v>0</v>
      </c>
      <c r="P588" s="7">
        <v>9.39</v>
      </c>
      <c r="Q588" s="8">
        <v>0</v>
      </c>
      <c r="R588" s="7">
        <v>0</v>
      </c>
      <c r="S588" s="7">
        <v>1</v>
      </c>
      <c r="T588" s="12">
        <f>STOCK[[#This Row],[Costo Unitario (USD)]]+STOCK[[#This Row],[Costo Envío (USD)]]+STOCK[[#This Row],[Comisión 10%]]</f>
        <v>11.59</v>
      </c>
      <c r="U588" s="7">
        <f>STOCK[[#This Row],[Costo total]]*1.5</f>
        <v>17.384999999999998</v>
      </c>
      <c r="V588" s="7">
        <v>12</v>
      </c>
      <c r="W588" s="7">
        <f>STOCK[[#This Row],[Precio Final]]-STOCK[[#This Row],[Costo total]]</f>
        <v>0.41000000000000014</v>
      </c>
      <c r="X588" s="7">
        <f>STOCK[[#This Row],[Ganancia Unitaria]]*STOCK[[#This Row],[Salidas]]</f>
        <v>0</v>
      </c>
      <c r="Y588" s="7" t="s">
        <v>1404</v>
      </c>
      <c r="AA588" s="7">
        <f>STOCK[[#This Row],[Costo total]]*STOCK[[#This Row],[Entradas]]</f>
        <v>0</v>
      </c>
      <c r="AB588" s="7">
        <f>STOCK[[#This Row],[Stock Actual]]*STOCK[[#This Row],[Costo total]]</f>
        <v>0</v>
      </c>
    </row>
    <row r="589" spans="1:28" s="12" customFormat="1" ht="50" customHeight="1" x14ac:dyDescent="0.15">
      <c r="A589" s="12" t="s">
        <v>1027</v>
      </c>
      <c r="B589" s="70"/>
      <c r="C589" s="12" t="s">
        <v>4</v>
      </c>
      <c r="D589" s="12" t="s">
        <v>451</v>
      </c>
      <c r="E589" s="12" t="s">
        <v>1013</v>
      </c>
      <c r="G589" s="12" t="s">
        <v>69</v>
      </c>
      <c r="H589" s="12">
        <f>STOCK[[#This Row],[Precio Final]]</f>
        <v>12</v>
      </c>
      <c r="I589" s="12">
        <f>STOCK[[#This Row],[Precio Venta Ideal (x1.5)]]</f>
        <v>13.095000000000001</v>
      </c>
      <c r="J589" s="87">
        <v>0</v>
      </c>
      <c r="K589" s="87">
        <f>SUMIFS(VENTAS[Cantidad],VENTAS[Código del producto Vendido],STOCK[[#This Row],[Code]])</f>
        <v>0</v>
      </c>
      <c r="L589" s="87">
        <f>STOCK[[#This Row],[Entradas]]-STOCK[[#This Row],[Salidas]]</f>
        <v>0</v>
      </c>
      <c r="M589" s="12">
        <f>STOCK[[#This Row],[Precio Final]]*10%</f>
        <v>1.2000000000000002</v>
      </c>
      <c r="N589" s="12">
        <v>0</v>
      </c>
      <c r="O589" s="12">
        <v>0</v>
      </c>
      <c r="P589" s="12">
        <v>6.53</v>
      </c>
      <c r="Q589" s="87">
        <v>0</v>
      </c>
      <c r="R589" s="12">
        <v>0</v>
      </c>
      <c r="S589" s="12">
        <v>1</v>
      </c>
      <c r="T589" s="12">
        <f>STOCK[[#This Row],[Costo Unitario (USD)]]+STOCK[[#This Row],[Costo Envío (USD)]]+STOCK[[#This Row],[Comisión 10%]]</f>
        <v>8.73</v>
      </c>
      <c r="U589" s="12">
        <f>STOCK[[#This Row],[Costo total]]*1.5</f>
        <v>13.095000000000001</v>
      </c>
      <c r="V589" s="12">
        <v>12</v>
      </c>
      <c r="W589" s="12">
        <f>STOCK[[#This Row],[Precio Final]]-STOCK[[#This Row],[Costo total]]</f>
        <v>3.2699999999999996</v>
      </c>
      <c r="X589" s="12">
        <f>STOCK[[#This Row],[Ganancia Unitaria]]*STOCK[[#This Row],[Salidas]]</f>
        <v>0</v>
      </c>
      <c r="Y589" s="12" t="s">
        <v>1404</v>
      </c>
      <c r="AA589" s="12">
        <f>STOCK[[#This Row],[Costo total]]*STOCK[[#This Row],[Entradas]]</f>
        <v>0</v>
      </c>
      <c r="AB589" s="12">
        <f>STOCK[[#This Row],[Stock Actual]]*STOCK[[#This Row],[Costo total]]</f>
        <v>0</v>
      </c>
    </row>
    <row r="590" spans="1:28" s="7" customFormat="1" ht="50" customHeight="1" x14ac:dyDescent="0.15">
      <c r="A590" s="7" t="s">
        <v>1028</v>
      </c>
      <c r="B590" s="70"/>
      <c r="C590" s="7" t="s">
        <v>4</v>
      </c>
      <c r="D590" s="7" t="s">
        <v>27</v>
      </c>
      <c r="E590" s="7" t="s">
        <v>1764</v>
      </c>
      <c r="F590" s="7" t="s">
        <v>241</v>
      </c>
      <c r="G590" s="7" t="s">
        <v>69</v>
      </c>
      <c r="H590" s="7">
        <f>STOCK[[#This Row],[Precio Final]]</f>
        <v>40</v>
      </c>
      <c r="I590" s="7">
        <f>STOCK[[#This Row],[Precio Venta Ideal (x1.5)]]</f>
        <v>47.730000000000004</v>
      </c>
      <c r="J590" s="8">
        <v>2</v>
      </c>
      <c r="K590" s="8">
        <f>SUMIFS(VENTAS[Cantidad],VENTAS[Código del producto Vendido],STOCK[[#This Row],[Code]])</f>
        <v>2</v>
      </c>
      <c r="L590" s="8">
        <f>STOCK[[#This Row],[Entradas]]-STOCK[[#This Row],[Salidas]]</f>
        <v>0</v>
      </c>
      <c r="M590" s="7">
        <f>STOCK[[#This Row],[Precio Final]]*10%</f>
        <v>4</v>
      </c>
      <c r="N590" s="7">
        <v>-30.07</v>
      </c>
      <c r="O590" s="7">
        <v>30.07</v>
      </c>
      <c r="P590" s="7">
        <v>22.82</v>
      </c>
      <c r="Q590" s="8">
        <v>0</v>
      </c>
      <c r="R590" s="7">
        <v>0</v>
      </c>
      <c r="S590" s="7">
        <v>5</v>
      </c>
      <c r="T590" s="12">
        <f>STOCK[[#This Row],[Costo Unitario (USD)]]+STOCK[[#This Row],[Costo Envío (USD)]]+STOCK[[#This Row],[Comisión 10%]]</f>
        <v>31.82</v>
      </c>
      <c r="U590" s="7">
        <f>STOCK[[#This Row],[Costo total]]*1.5</f>
        <v>47.730000000000004</v>
      </c>
      <c r="V590" s="7">
        <v>40</v>
      </c>
      <c r="W590" s="7">
        <f>STOCK[[#This Row],[Precio Final]]-STOCK[[#This Row],[Costo total]]</f>
        <v>8.18</v>
      </c>
      <c r="X590" s="7">
        <f>STOCK[[#This Row],[Ganancia Unitaria]]*STOCK[[#This Row],[Salidas]]</f>
        <v>16.36</v>
      </c>
      <c r="Y590" s="7" t="s">
        <v>1404</v>
      </c>
      <c r="AA590" s="7">
        <f>STOCK[[#This Row],[Costo total]]*STOCK[[#This Row],[Entradas]]</f>
        <v>63.64</v>
      </c>
      <c r="AB590" s="7">
        <f>STOCK[[#This Row],[Stock Actual]]*STOCK[[#This Row],[Costo total]]</f>
        <v>0</v>
      </c>
    </row>
    <row r="591" spans="1:28" s="12" customFormat="1" ht="50" customHeight="1" x14ac:dyDescent="0.15">
      <c r="A591" s="12" t="s">
        <v>1030</v>
      </c>
      <c r="B591" s="70"/>
      <c r="C591" s="12" t="s">
        <v>4</v>
      </c>
      <c r="D591" s="12" t="s">
        <v>27</v>
      </c>
      <c r="E591" s="12" t="s">
        <v>1029</v>
      </c>
      <c r="F591" s="12" t="s">
        <v>243</v>
      </c>
      <c r="G591" s="12" t="s">
        <v>69</v>
      </c>
      <c r="H591" s="12">
        <f>STOCK[[#This Row],[Precio Final]]</f>
        <v>0</v>
      </c>
      <c r="I591" s="12">
        <f>STOCK[[#This Row],[Precio Venta Ideal (x1.5)]]</f>
        <v>41.730000000000004</v>
      </c>
      <c r="J591" s="87">
        <v>1</v>
      </c>
      <c r="K591" s="87">
        <f>SUMIFS(VENTAS[Cantidad],VENTAS[Código del producto Vendido],STOCK[[#This Row],[Code]])</f>
        <v>1</v>
      </c>
      <c r="L591" s="87">
        <f>STOCK[[#This Row],[Entradas]]-STOCK[[#This Row],[Salidas]]</f>
        <v>0</v>
      </c>
      <c r="M591" s="12">
        <f>STOCK[[#This Row],[Precio Final]]*10%</f>
        <v>0</v>
      </c>
      <c r="N591" s="12">
        <v>-30.07</v>
      </c>
      <c r="O591" s="12">
        <v>0</v>
      </c>
      <c r="P591" s="12">
        <v>22.82</v>
      </c>
      <c r="Q591" s="87">
        <v>0</v>
      </c>
      <c r="R591" s="12">
        <v>0</v>
      </c>
      <c r="S591" s="12">
        <v>5</v>
      </c>
      <c r="T591" s="12">
        <f>STOCK[[#This Row],[Costo Unitario (USD)]]+STOCK[[#This Row],[Costo Envío (USD)]]+STOCK[[#This Row],[Comisión 10%]]</f>
        <v>27.82</v>
      </c>
      <c r="U591" s="12">
        <f>STOCK[[#This Row],[Costo total]]*1.5</f>
        <v>41.730000000000004</v>
      </c>
      <c r="V591" s="12">
        <v>0</v>
      </c>
      <c r="W591" s="12">
        <f>STOCK[[#This Row],[Precio Final]]-STOCK[[#This Row],[Costo total]]</f>
        <v>-27.82</v>
      </c>
      <c r="X591" s="12">
        <f>STOCK[[#This Row],[Ganancia Unitaria]]*STOCK[[#This Row],[Salidas]]</f>
        <v>-27.82</v>
      </c>
      <c r="Y591" s="12" t="s">
        <v>1404</v>
      </c>
      <c r="AA591" s="12">
        <f>STOCK[[#This Row],[Costo total]]*STOCK[[#This Row],[Entradas]]</f>
        <v>27.82</v>
      </c>
      <c r="AB591" s="12">
        <f>STOCK[[#This Row],[Stock Actual]]*STOCK[[#This Row],[Costo total]]</f>
        <v>0</v>
      </c>
    </row>
    <row r="592" spans="1:28" s="7" customFormat="1" ht="50" customHeight="1" x14ac:dyDescent="0.15">
      <c r="A592" s="7" t="s">
        <v>1031</v>
      </c>
      <c r="B592" s="70"/>
      <c r="C592" s="7" t="s">
        <v>4</v>
      </c>
      <c r="D592" s="7" t="s">
        <v>134</v>
      </c>
      <c r="E592" s="7" t="s">
        <v>1032</v>
      </c>
      <c r="F592" s="7" t="s">
        <v>241</v>
      </c>
      <c r="G592" s="7" t="s">
        <v>69</v>
      </c>
      <c r="H592" s="7">
        <f>STOCK[[#This Row],[Precio Final]]</f>
        <v>12</v>
      </c>
      <c r="I592" s="7">
        <f>STOCK[[#This Row],[Precio Venta Ideal (x1.5)]]</f>
        <v>10.605</v>
      </c>
      <c r="J592" s="8">
        <v>2</v>
      </c>
      <c r="K592" s="8">
        <f>SUMIFS(VENTAS[Cantidad],VENTAS[Código del producto Vendido],STOCK[[#This Row],[Code]])</f>
        <v>2</v>
      </c>
      <c r="L592" s="8">
        <f>STOCK[[#This Row],[Entradas]]-STOCK[[#This Row],[Salidas]]</f>
        <v>0</v>
      </c>
      <c r="M592" s="7">
        <f>STOCK[[#This Row],[Precio Final]]*10%</f>
        <v>1.2000000000000002</v>
      </c>
      <c r="N592" s="7">
        <v>-6.24</v>
      </c>
      <c r="O592" s="7">
        <v>6.24</v>
      </c>
      <c r="P592" s="7">
        <v>5.37</v>
      </c>
      <c r="Q592" s="8">
        <v>0</v>
      </c>
      <c r="R592" s="7">
        <v>0</v>
      </c>
      <c r="S592" s="7">
        <v>0.5</v>
      </c>
      <c r="T592" s="12">
        <f>STOCK[[#This Row],[Costo Unitario (USD)]]+STOCK[[#This Row],[Costo Envío (USD)]]+STOCK[[#This Row],[Comisión 10%]]</f>
        <v>7.07</v>
      </c>
      <c r="U592" s="7">
        <f>STOCK[[#This Row],[Costo total]]*1.5</f>
        <v>10.605</v>
      </c>
      <c r="V592" s="7">
        <v>12</v>
      </c>
      <c r="W592" s="7">
        <f>STOCK[[#This Row],[Precio Final]]-STOCK[[#This Row],[Costo total]]</f>
        <v>4.93</v>
      </c>
      <c r="X592" s="7">
        <f>STOCK[[#This Row],[Ganancia Unitaria]]*STOCK[[#This Row],[Salidas]]</f>
        <v>9.86</v>
      </c>
      <c r="Y592" s="7" t="s">
        <v>1404</v>
      </c>
      <c r="AA592" s="7">
        <f>STOCK[[#This Row],[Costo total]]*STOCK[[#This Row],[Entradas]]</f>
        <v>14.14</v>
      </c>
      <c r="AB592" s="7">
        <f>STOCK[[#This Row],[Stock Actual]]*STOCK[[#This Row],[Costo total]]</f>
        <v>0</v>
      </c>
    </row>
    <row r="593" spans="1:28" s="12" customFormat="1" ht="50" customHeight="1" x14ac:dyDescent="0.15">
      <c r="A593" s="12" t="s">
        <v>1033</v>
      </c>
      <c r="B593" s="70"/>
      <c r="C593" s="12" t="s">
        <v>4</v>
      </c>
      <c r="D593" s="12" t="s">
        <v>1898</v>
      </c>
      <c r="E593" s="12" t="s">
        <v>1034</v>
      </c>
      <c r="F593" s="12" t="s">
        <v>243</v>
      </c>
      <c r="G593" s="12" t="s">
        <v>69</v>
      </c>
      <c r="H593" s="12">
        <f>STOCK[[#This Row],[Precio Final]]</f>
        <v>25</v>
      </c>
      <c r="I593" s="12">
        <f>STOCK[[#This Row],[Precio Venta Ideal (x1.5)]]</f>
        <v>23.1</v>
      </c>
      <c r="J593" s="87">
        <v>1</v>
      </c>
      <c r="K593" s="87">
        <f>SUMIFS(VENTAS[Cantidad],VENTAS[Código del producto Vendido],STOCK[[#This Row],[Code]])</f>
        <v>1</v>
      </c>
      <c r="L593" s="87">
        <f>STOCK[[#This Row],[Entradas]]-STOCK[[#This Row],[Salidas]]</f>
        <v>0</v>
      </c>
      <c r="M593" s="12">
        <f>STOCK[[#This Row],[Precio Final]]*10%</f>
        <v>2.5</v>
      </c>
      <c r="N593" s="12">
        <v>-14.22</v>
      </c>
      <c r="O593" s="12">
        <v>0</v>
      </c>
      <c r="P593" s="12">
        <v>10.9</v>
      </c>
      <c r="Q593" s="87">
        <v>0</v>
      </c>
      <c r="R593" s="12">
        <v>0</v>
      </c>
      <c r="S593" s="12">
        <v>2</v>
      </c>
      <c r="T593" s="12">
        <f>STOCK[[#This Row],[Costo Unitario (USD)]]+STOCK[[#This Row],[Costo Envío (USD)]]+STOCK[[#This Row],[Comisión 10%]]</f>
        <v>15.4</v>
      </c>
      <c r="U593" s="12">
        <f>STOCK[[#This Row],[Costo total]]*1.5</f>
        <v>23.1</v>
      </c>
      <c r="V593" s="12">
        <v>25</v>
      </c>
      <c r="W593" s="12">
        <f>STOCK[[#This Row],[Precio Final]]-STOCK[[#This Row],[Costo total]]</f>
        <v>9.6</v>
      </c>
      <c r="X593" s="12">
        <f>STOCK[[#This Row],[Ganancia Unitaria]]*STOCK[[#This Row],[Salidas]]</f>
        <v>9.6</v>
      </c>
      <c r="Y593" s="12" t="s">
        <v>1404</v>
      </c>
      <c r="AA593" s="12">
        <f>STOCK[[#This Row],[Costo total]]*STOCK[[#This Row],[Entradas]]</f>
        <v>15.4</v>
      </c>
      <c r="AB593" s="12">
        <f>STOCK[[#This Row],[Stock Actual]]*STOCK[[#This Row],[Costo total]]</f>
        <v>0</v>
      </c>
    </row>
    <row r="594" spans="1:28" s="7" customFormat="1" ht="50" customHeight="1" x14ac:dyDescent="0.15">
      <c r="A594" s="7" t="s">
        <v>1035</v>
      </c>
      <c r="B594" s="70"/>
      <c r="C594" s="7" t="s">
        <v>4</v>
      </c>
      <c r="D594" s="7" t="s">
        <v>1898</v>
      </c>
      <c r="E594" s="7" t="s">
        <v>1034</v>
      </c>
      <c r="F594" s="7" t="s">
        <v>2082</v>
      </c>
      <c r="G594" s="7" t="s">
        <v>69</v>
      </c>
      <c r="H594" s="7">
        <f>STOCK[[#This Row],[Precio Final]]</f>
        <v>22</v>
      </c>
      <c r="I594" s="7">
        <f>STOCK[[#This Row],[Precio Venta Ideal (x1.5)]]</f>
        <v>22.650000000000002</v>
      </c>
      <c r="J594" s="8">
        <v>3</v>
      </c>
      <c r="K594" s="8">
        <f>SUMIFS(VENTAS[Cantidad],VENTAS[Código del producto Vendido],STOCK[[#This Row],[Code]])</f>
        <v>3</v>
      </c>
      <c r="L594" s="8">
        <f>STOCK[[#This Row],[Entradas]]-STOCK[[#This Row],[Salidas]]</f>
        <v>0</v>
      </c>
      <c r="M594" s="7">
        <f>STOCK[[#This Row],[Precio Final]]*10%</f>
        <v>2.2000000000000002</v>
      </c>
      <c r="N594" s="7">
        <v>-28.45</v>
      </c>
      <c r="O594" s="7">
        <v>0</v>
      </c>
      <c r="P594" s="7">
        <v>10.9</v>
      </c>
      <c r="Q594" s="8">
        <v>0</v>
      </c>
      <c r="R594" s="7">
        <v>0</v>
      </c>
      <c r="S594" s="7">
        <v>2</v>
      </c>
      <c r="T594" s="12">
        <f>STOCK[[#This Row],[Costo Unitario (USD)]]+STOCK[[#This Row],[Costo Envío (USD)]]+STOCK[[#This Row],[Comisión 10%]]</f>
        <v>15.100000000000001</v>
      </c>
      <c r="U594" s="7">
        <f>STOCK[[#This Row],[Costo total]]*1.5</f>
        <v>22.650000000000002</v>
      </c>
      <c r="V594" s="7">
        <v>22</v>
      </c>
      <c r="W594" s="7">
        <f>STOCK[[#This Row],[Precio Final]]-STOCK[[#This Row],[Costo total]]</f>
        <v>6.8999999999999986</v>
      </c>
      <c r="X594" s="7">
        <f>STOCK[[#This Row],[Ganancia Unitaria]]*STOCK[[#This Row],[Salidas]]</f>
        <v>20.699999999999996</v>
      </c>
      <c r="Y594" s="7" t="s">
        <v>1404</v>
      </c>
      <c r="AA594" s="7">
        <f>STOCK[[#This Row],[Costo total]]*STOCK[[#This Row],[Entradas]]</f>
        <v>45.300000000000004</v>
      </c>
      <c r="AB594" s="7">
        <f>STOCK[[#This Row],[Stock Actual]]*STOCK[[#This Row],[Costo total]]</f>
        <v>0</v>
      </c>
    </row>
    <row r="595" spans="1:28" s="12" customFormat="1" ht="50" customHeight="1" x14ac:dyDescent="0.15">
      <c r="A595" s="12" t="s">
        <v>1036</v>
      </c>
      <c r="B595" s="70"/>
      <c r="C595" s="12" t="s">
        <v>4</v>
      </c>
      <c r="D595" s="12" t="s">
        <v>1898</v>
      </c>
      <c r="E595" s="12" t="s">
        <v>1034</v>
      </c>
      <c r="F595" s="12" t="s">
        <v>2071</v>
      </c>
      <c r="G595" s="12" t="s">
        <v>69</v>
      </c>
      <c r="H595" s="12">
        <f>STOCK[[#This Row],[Precio Final]]</f>
        <v>22</v>
      </c>
      <c r="I595" s="12">
        <f>STOCK[[#This Row],[Precio Venta Ideal (x1.5)]]</f>
        <v>22.650000000000002</v>
      </c>
      <c r="J595" s="87">
        <v>2</v>
      </c>
      <c r="K595" s="87">
        <f>SUMIFS(VENTAS[Cantidad],VENTAS[Código del producto Vendido],STOCK[[#This Row],[Code]])</f>
        <v>2</v>
      </c>
      <c r="L595" s="87">
        <f>STOCK[[#This Row],[Entradas]]-STOCK[[#This Row],[Salidas]]</f>
        <v>0</v>
      </c>
      <c r="M595" s="12">
        <f>STOCK[[#This Row],[Precio Final]]*10%</f>
        <v>2.2000000000000002</v>
      </c>
      <c r="N595" s="12">
        <v>-14.22</v>
      </c>
      <c r="O595" s="12">
        <v>0</v>
      </c>
      <c r="P595" s="12">
        <v>10.9</v>
      </c>
      <c r="Q595" s="87">
        <v>0</v>
      </c>
      <c r="R595" s="12">
        <v>0</v>
      </c>
      <c r="S595" s="12">
        <v>2</v>
      </c>
      <c r="T595" s="12">
        <f>STOCK[[#This Row],[Costo Unitario (USD)]]+STOCK[[#This Row],[Costo Envío (USD)]]+STOCK[[#This Row],[Comisión 10%]]</f>
        <v>15.100000000000001</v>
      </c>
      <c r="U595" s="12">
        <f>STOCK[[#This Row],[Costo total]]*1.5</f>
        <v>22.650000000000002</v>
      </c>
      <c r="V595" s="12">
        <v>22</v>
      </c>
      <c r="W595" s="12">
        <f>STOCK[[#This Row],[Precio Final]]-STOCK[[#This Row],[Costo total]]</f>
        <v>6.8999999999999986</v>
      </c>
      <c r="X595" s="12">
        <f>STOCK[[#This Row],[Ganancia Unitaria]]*STOCK[[#This Row],[Salidas]]</f>
        <v>13.799999999999997</v>
      </c>
      <c r="Y595" s="12" t="s">
        <v>1404</v>
      </c>
      <c r="AA595" s="12">
        <f>STOCK[[#This Row],[Costo total]]*STOCK[[#This Row],[Entradas]]</f>
        <v>30.200000000000003</v>
      </c>
      <c r="AB595" s="12">
        <f>STOCK[[#This Row],[Stock Actual]]*STOCK[[#This Row],[Costo total]]</f>
        <v>0</v>
      </c>
    </row>
    <row r="596" spans="1:28" s="7" customFormat="1" ht="50" customHeight="1" x14ac:dyDescent="0.15">
      <c r="A596" s="7" t="s">
        <v>1037</v>
      </c>
      <c r="B596" s="70"/>
      <c r="C596" s="7" t="s">
        <v>4</v>
      </c>
      <c r="D596" s="7" t="s">
        <v>1517</v>
      </c>
      <c r="E596" s="7" t="s">
        <v>1648</v>
      </c>
      <c r="F596" s="7" t="s">
        <v>2095</v>
      </c>
      <c r="G596" s="7" t="s">
        <v>69</v>
      </c>
      <c r="H596" s="7">
        <f>STOCK[[#This Row],[Precio Final]]</f>
        <v>20</v>
      </c>
      <c r="I596" s="7">
        <f>STOCK[[#This Row],[Precio Venta Ideal (x1.5)]]</f>
        <v>23.04</v>
      </c>
      <c r="J596" s="8">
        <v>1</v>
      </c>
      <c r="K596" s="8">
        <f>SUMIFS(VENTAS[Cantidad],VENTAS[Código del producto Vendido],STOCK[[#This Row],[Code]])</f>
        <v>1</v>
      </c>
      <c r="L596" s="8">
        <f>STOCK[[#This Row],[Entradas]]-STOCK[[#This Row],[Salidas]]</f>
        <v>0</v>
      </c>
      <c r="M596" s="7">
        <f>STOCK[[#This Row],[Precio Final]]*10%</f>
        <v>2</v>
      </c>
      <c r="N596" s="7">
        <v>0</v>
      </c>
      <c r="O596" s="7">
        <v>12.06</v>
      </c>
      <c r="P596" s="7">
        <v>10.36</v>
      </c>
      <c r="Q596" s="8">
        <v>0</v>
      </c>
      <c r="R596" s="7">
        <v>0</v>
      </c>
      <c r="S596" s="7">
        <v>3</v>
      </c>
      <c r="T596" s="12">
        <f>STOCK[[#This Row],[Costo Unitario (USD)]]+STOCK[[#This Row],[Costo Envío (USD)]]+STOCK[[#This Row],[Comisión 10%]]</f>
        <v>15.36</v>
      </c>
      <c r="U596" s="7">
        <f>STOCK[[#This Row],[Costo total]]*1.5</f>
        <v>23.04</v>
      </c>
      <c r="V596" s="7">
        <v>20</v>
      </c>
      <c r="W596" s="7">
        <f>STOCK[[#This Row],[Precio Final]]-STOCK[[#This Row],[Costo total]]</f>
        <v>4.6400000000000006</v>
      </c>
      <c r="X596" s="7">
        <f>STOCK[[#This Row],[Ganancia Unitaria]]*STOCK[[#This Row],[Salidas]]</f>
        <v>4.6400000000000006</v>
      </c>
      <c r="Y596" s="7" t="s">
        <v>1404</v>
      </c>
      <c r="AA596" s="7">
        <f>STOCK[[#This Row],[Costo total]]*STOCK[[#This Row],[Entradas]]</f>
        <v>15.36</v>
      </c>
      <c r="AB596" s="7">
        <f>STOCK[[#This Row],[Stock Actual]]*STOCK[[#This Row],[Costo total]]</f>
        <v>0</v>
      </c>
    </row>
    <row r="597" spans="1:28" s="12" customFormat="1" ht="50" customHeight="1" x14ac:dyDescent="0.15">
      <c r="A597" s="12" t="s">
        <v>1039</v>
      </c>
      <c r="B597" s="70"/>
      <c r="C597" s="12" t="s">
        <v>4</v>
      </c>
      <c r="D597" s="12" t="s">
        <v>1517</v>
      </c>
      <c r="E597" s="12" t="s">
        <v>1038</v>
      </c>
      <c r="F597" s="12" t="s">
        <v>241</v>
      </c>
      <c r="G597" s="12" t="s">
        <v>69</v>
      </c>
      <c r="H597" s="12">
        <f>STOCK[[#This Row],[Precio Final]]</f>
        <v>20</v>
      </c>
      <c r="I597" s="12">
        <f>STOCK[[#This Row],[Precio Venta Ideal (x1.5)]]</f>
        <v>23.04</v>
      </c>
      <c r="J597" s="87">
        <v>1</v>
      </c>
      <c r="K597" s="87">
        <f>SUMIFS(VENTAS[Cantidad],VENTAS[Código del producto Vendido],STOCK[[#This Row],[Code]])</f>
        <v>1</v>
      </c>
      <c r="L597" s="87">
        <f>STOCK[[#This Row],[Entradas]]-STOCK[[#This Row],[Salidas]]</f>
        <v>0</v>
      </c>
      <c r="M597" s="12">
        <f>STOCK[[#This Row],[Precio Final]]*10%</f>
        <v>2</v>
      </c>
      <c r="N597" s="12">
        <v>-12.06</v>
      </c>
      <c r="O597" s="12">
        <v>0</v>
      </c>
      <c r="P597" s="12">
        <v>10.36</v>
      </c>
      <c r="Q597" s="87">
        <v>0</v>
      </c>
      <c r="R597" s="12">
        <v>0</v>
      </c>
      <c r="S597" s="12">
        <v>3</v>
      </c>
      <c r="T597" s="12">
        <f>STOCK[[#This Row],[Costo Unitario (USD)]]+STOCK[[#This Row],[Costo Envío (USD)]]+STOCK[[#This Row],[Comisión 10%]]</f>
        <v>15.36</v>
      </c>
      <c r="U597" s="12">
        <f>STOCK[[#This Row],[Costo total]]*1.5</f>
        <v>23.04</v>
      </c>
      <c r="V597" s="12">
        <v>20</v>
      </c>
      <c r="W597" s="12">
        <f>STOCK[[#This Row],[Precio Final]]-STOCK[[#This Row],[Costo total]]</f>
        <v>4.6400000000000006</v>
      </c>
      <c r="X597" s="12">
        <f>STOCK[[#This Row],[Ganancia Unitaria]]*STOCK[[#This Row],[Salidas]]</f>
        <v>4.6400000000000006</v>
      </c>
      <c r="Y597" s="12" t="s">
        <v>1404</v>
      </c>
      <c r="AA597" s="12">
        <f>STOCK[[#This Row],[Costo total]]*STOCK[[#This Row],[Entradas]]</f>
        <v>15.36</v>
      </c>
      <c r="AB597" s="12">
        <f>STOCK[[#This Row],[Stock Actual]]*STOCK[[#This Row],[Costo total]]</f>
        <v>0</v>
      </c>
    </row>
    <row r="598" spans="1:28" s="7" customFormat="1" ht="50" customHeight="1" x14ac:dyDescent="0.15">
      <c r="A598" s="7" t="s">
        <v>1040</v>
      </c>
      <c r="B598" s="70"/>
      <c r="C598" s="7" t="s">
        <v>4</v>
      </c>
      <c r="D598" s="7" t="s">
        <v>1517</v>
      </c>
      <c r="E598" s="7" t="s">
        <v>1038</v>
      </c>
      <c r="F598" s="7" t="s">
        <v>241</v>
      </c>
      <c r="G598" s="7" t="s">
        <v>69</v>
      </c>
      <c r="H598" s="7">
        <f>STOCK[[#This Row],[Precio Final]]</f>
        <v>20</v>
      </c>
      <c r="I598" s="7">
        <f>STOCK[[#This Row],[Precio Venta Ideal (x1.5)]]</f>
        <v>23.04</v>
      </c>
      <c r="J598" s="8">
        <v>1</v>
      </c>
      <c r="K598" s="8">
        <f>SUMIFS(VENTAS[Cantidad],VENTAS[Código del producto Vendido],STOCK[[#This Row],[Code]])</f>
        <v>1</v>
      </c>
      <c r="L598" s="8">
        <f>STOCK[[#This Row],[Entradas]]-STOCK[[#This Row],[Salidas]]</f>
        <v>0</v>
      </c>
      <c r="M598" s="7">
        <f>STOCK[[#This Row],[Precio Final]]*10%</f>
        <v>2</v>
      </c>
      <c r="N598" s="7">
        <v>-12.06</v>
      </c>
      <c r="O598" s="7">
        <v>0</v>
      </c>
      <c r="P598" s="7">
        <v>10.36</v>
      </c>
      <c r="Q598" s="8">
        <v>0</v>
      </c>
      <c r="R598" s="7">
        <v>0</v>
      </c>
      <c r="S598" s="7">
        <v>3</v>
      </c>
      <c r="T598" s="12">
        <f>STOCK[[#This Row],[Costo Unitario (USD)]]+STOCK[[#This Row],[Costo Envío (USD)]]+STOCK[[#This Row],[Comisión 10%]]</f>
        <v>15.36</v>
      </c>
      <c r="U598" s="7">
        <f>STOCK[[#This Row],[Costo total]]*1.5</f>
        <v>23.04</v>
      </c>
      <c r="V598" s="7">
        <v>20</v>
      </c>
      <c r="W598" s="7">
        <f>STOCK[[#This Row],[Precio Final]]-STOCK[[#This Row],[Costo total]]</f>
        <v>4.6400000000000006</v>
      </c>
      <c r="X598" s="7">
        <f>STOCK[[#This Row],[Ganancia Unitaria]]*STOCK[[#This Row],[Salidas]]</f>
        <v>4.6400000000000006</v>
      </c>
      <c r="Y598" s="7" t="s">
        <v>1404</v>
      </c>
      <c r="AA598" s="7">
        <f>STOCK[[#This Row],[Costo total]]*STOCK[[#This Row],[Entradas]]</f>
        <v>15.36</v>
      </c>
      <c r="AB598" s="7">
        <f>STOCK[[#This Row],[Stock Actual]]*STOCK[[#This Row],[Costo total]]</f>
        <v>0</v>
      </c>
    </row>
    <row r="599" spans="1:28" s="12" customFormat="1" ht="50" customHeight="1" x14ac:dyDescent="0.15">
      <c r="A599" s="12" t="s">
        <v>1041</v>
      </c>
      <c r="B599" s="70"/>
      <c r="C599" s="12" t="s">
        <v>4</v>
      </c>
      <c r="D599" s="12" t="s">
        <v>2247</v>
      </c>
      <c r="E599" s="12" t="s">
        <v>1042</v>
      </c>
      <c r="F599" s="12" t="s">
        <v>243</v>
      </c>
      <c r="G599" s="12" t="s">
        <v>69</v>
      </c>
      <c r="H599" s="12">
        <f>STOCK[[#This Row],[Precio Final]]</f>
        <v>18</v>
      </c>
      <c r="I599" s="12">
        <f>STOCK[[#This Row],[Precio Venta Ideal (x1.5)]]</f>
        <v>18.855</v>
      </c>
      <c r="J599" s="87">
        <v>3</v>
      </c>
      <c r="K599" s="87">
        <f>SUMIFS(VENTAS[Cantidad],VENTAS[Código del producto Vendido],STOCK[[#This Row],[Code]])</f>
        <v>3</v>
      </c>
      <c r="L599" s="87">
        <f>STOCK[[#This Row],[Entradas]]-STOCK[[#This Row],[Salidas]]</f>
        <v>0</v>
      </c>
      <c r="M599" s="12">
        <f>STOCK[[#This Row],[Precio Final]]*10%</f>
        <v>1.8</v>
      </c>
      <c r="N599" s="12">
        <v>0</v>
      </c>
      <c r="O599" s="12">
        <v>0</v>
      </c>
      <c r="P599" s="12">
        <v>7.77</v>
      </c>
      <c r="Q599" s="87">
        <v>0</v>
      </c>
      <c r="R599" s="12">
        <v>0</v>
      </c>
      <c r="S599" s="12">
        <v>3</v>
      </c>
      <c r="T599" s="12">
        <f>STOCK[[#This Row],[Costo Unitario (USD)]]+STOCK[[#This Row],[Costo Envío (USD)]]+STOCK[[#This Row],[Comisión 10%]]</f>
        <v>12.57</v>
      </c>
      <c r="U599" s="12">
        <f>STOCK[[#This Row],[Costo total]]*1.5</f>
        <v>18.855</v>
      </c>
      <c r="V599" s="12">
        <v>18</v>
      </c>
      <c r="W599" s="12">
        <f>STOCK[[#This Row],[Precio Final]]-STOCK[[#This Row],[Costo total]]</f>
        <v>5.43</v>
      </c>
      <c r="X599" s="12">
        <f>STOCK[[#This Row],[Ganancia Unitaria]]*STOCK[[#This Row],[Salidas]]</f>
        <v>16.29</v>
      </c>
      <c r="Y599" s="12" t="s">
        <v>1404</v>
      </c>
      <c r="AA599" s="12">
        <f>STOCK[[#This Row],[Costo total]]*STOCK[[#This Row],[Entradas]]</f>
        <v>37.71</v>
      </c>
      <c r="AB599" s="12">
        <f>STOCK[[#This Row],[Stock Actual]]*STOCK[[#This Row],[Costo total]]</f>
        <v>0</v>
      </c>
    </row>
    <row r="600" spans="1:28" s="7" customFormat="1" ht="50" customHeight="1" x14ac:dyDescent="0.15">
      <c r="A600" s="7" t="s">
        <v>1043</v>
      </c>
      <c r="B600" s="70"/>
      <c r="C600" s="7" t="s">
        <v>4</v>
      </c>
      <c r="D600" s="7" t="s">
        <v>2247</v>
      </c>
      <c r="E600" s="7" t="s">
        <v>1042</v>
      </c>
      <c r="F600" s="7" t="s">
        <v>241</v>
      </c>
      <c r="G600" s="7" t="s">
        <v>69</v>
      </c>
      <c r="H600" s="7">
        <f>STOCK[[#This Row],[Precio Final]]</f>
        <v>18</v>
      </c>
      <c r="I600" s="7">
        <f>STOCK[[#This Row],[Precio Venta Ideal (x1.5)]]</f>
        <v>18.855</v>
      </c>
      <c r="J600" s="8">
        <v>1</v>
      </c>
      <c r="K600" s="8">
        <f>SUMIFS(VENTAS[Cantidad],VENTAS[Código del producto Vendido],STOCK[[#This Row],[Code]])</f>
        <v>1</v>
      </c>
      <c r="L600" s="8">
        <f>STOCK[[#This Row],[Entradas]]-STOCK[[#This Row],[Salidas]]</f>
        <v>0</v>
      </c>
      <c r="M600" s="7">
        <f>STOCK[[#This Row],[Precio Final]]*10%</f>
        <v>1.8</v>
      </c>
      <c r="N600" s="7">
        <v>0</v>
      </c>
      <c r="O600" s="7">
        <v>0</v>
      </c>
      <c r="P600" s="7">
        <v>7.77</v>
      </c>
      <c r="Q600" s="8">
        <v>0</v>
      </c>
      <c r="R600" s="7">
        <v>0</v>
      </c>
      <c r="S600" s="7">
        <v>3</v>
      </c>
      <c r="T600" s="12">
        <f>STOCK[[#This Row],[Costo Unitario (USD)]]+STOCK[[#This Row],[Costo Envío (USD)]]+STOCK[[#This Row],[Comisión 10%]]</f>
        <v>12.57</v>
      </c>
      <c r="U600" s="7">
        <f>STOCK[[#This Row],[Costo total]]*1.5</f>
        <v>18.855</v>
      </c>
      <c r="V600" s="7">
        <v>18</v>
      </c>
      <c r="W600" s="7">
        <f>STOCK[[#This Row],[Precio Final]]-STOCK[[#This Row],[Costo total]]</f>
        <v>5.43</v>
      </c>
      <c r="X600" s="7">
        <f>STOCK[[#This Row],[Ganancia Unitaria]]*STOCK[[#This Row],[Salidas]]</f>
        <v>5.43</v>
      </c>
      <c r="Y600" s="7" t="s">
        <v>1404</v>
      </c>
      <c r="AA600" s="7">
        <f>STOCK[[#This Row],[Costo total]]*STOCK[[#This Row],[Entradas]]</f>
        <v>12.57</v>
      </c>
      <c r="AB600" s="7">
        <f>STOCK[[#This Row],[Stock Actual]]*STOCK[[#This Row],[Costo total]]</f>
        <v>0</v>
      </c>
    </row>
    <row r="601" spans="1:28" s="12" customFormat="1" ht="50" customHeight="1" x14ac:dyDescent="0.15">
      <c r="A601" s="12" t="s">
        <v>1044</v>
      </c>
      <c r="B601" s="70"/>
      <c r="C601" s="12" t="s">
        <v>4</v>
      </c>
      <c r="D601" s="12" t="s">
        <v>451</v>
      </c>
      <c r="E601" s="12" t="s">
        <v>1013</v>
      </c>
      <c r="F601" s="12" t="s">
        <v>1560</v>
      </c>
      <c r="G601" s="12" t="s">
        <v>69</v>
      </c>
      <c r="H601" s="12">
        <f>STOCK[[#This Row],[Precio Final]]</f>
        <v>12</v>
      </c>
      <c r="I601" s="12">
        <f>STOCK[[#This Row],[Precio Venta Ideal (x1.5)]]</f>
        <v>16.964999999999996</v>
      </c>
      <c r="J601" s="87">
        <v>0</v>
      </c>
      <c r="K601" s="87">
        <f>SUMIFS(VENTAS[Cantidad],VENTAS[Código del producto Vendido],STOCK[[#This Row],[Code]])</f>
        <v>0</v>
      </c>
      <c r="L601" s="87">
        <f>STOCK[[#This Row],[Entradas]]-STOCK[[#This Row],[Salidas]]</f>
        <v>0</v>
      </c>
      <c r="M601" s="12">
        <f>STOCK[[#This Row],[Precio Final]]*10%</f>
        <v>1.2000000000000002</v>
      </c>
      <c r="N601" s="12">
        <v>0</v>
      </c>
      <c r="O601" s="12">
        <v>0</v>
      </c>
      <c r="P601" s="12">
        <v>7.11</v>
      </c>
      <c r="Q601" s="87">
        <v>0</v>
      </c>
      <c r="R601" s="12">
        <v>0</v>
      </c>
      <c r="S601" s="12">
        <v>3</v>
      </c>
      <c r="T601" s="12">
        <f>STOCK[[#This Row],[Costo Unitario (USD)]]+STOCK[[#This Row],[Costo Envío (USD)]]+STOCK[[#This Row],[Comisión 10%]]</f>
        <v>11.309999999999999</v>
      </c>
      <c r="U601" s="12">
        <f>STOCK[[#This Row],[Costo total]]*1.5</f>
        <v>16.964999999999996</v>
      </c>
      <c r="V601" s="12">
        <v>12</v>
      </c>
      <c r="W601" s="12">
        <f>STOCK[[#This Row],[Precio Final]]-STOCK[[#This Row],[Costo total]]</f>
        <v>0.69000000000000128</v>
      </c>
      <c r="X601" s="12">
        <f>STOCK[[#This Row],[Ganancia Unitaria]]*STOCK[[#This Row],[Salidas]]</f>
        <v>0</v>
      </c>
      <c r="Y601" s="12" t="s">
        <v>1404</v>
      </c>
      <c r="AA601" s="12">
        <f>STOCK[[#This Row],[Costo total]]*STOCK[[#This Row],[Entradas]]</f>
        <v>0</v>
      </c>
      <c r="AB601" s="12">
        <f>STOCK[[#This Row],[Stock Actual]]*STOCK[[#This Row],[Costo total]]</f>
        <v>0</v>
      </c>
    </row>
    <row r="602" spans="1:28" s="7" customFormat="1" ht="50" customHeight="1" x14ac:dyDescent="0.15">
      <c r="A602" s="7" t="s">
        <v>1045</v>
      </c>
      <c r="B602" s="70"/>
      <c r="C602" s="7" t="s">
        <v>4</v>
      </c>
      <c r="D602" s="7" t="s">
        <v>451</v>
      </c>
      <c r="E602" s="7" t="s">
        <v>1013</v>
      </c>
      <c r="F602" s="7" t="s">
        <v>244</v>
      </c>
      <c r="G602" s="7" t="s">
        <v>69</v>
      </c>
      <c r="H602" s="7">
        <f>STOCK[[#This Row],[Precio Final]]</f>
        <v>12</v>
      </c>
      <c r="I602" s="7">
        <f>STOCK[[#This Row],[Precio Venta Ideal (x1.5)]]</f>
        <v>17.325000000000003</v>
      </c>
      <c r="J602" s="8">
        <v>0</v>
      </c>
      <c r="K602" s="8">
        <f>SUMIFS(VENTAS[Cantidad],VENTAS[Código del producto Vendido],STOCK[[#This Row],[Code]])</f>
        <v>0</v>
      </c>
      <c r="L602" s="8">
        <f>STOCK[[#This Row],[Entradas]]-STOCK[[#This Row],[Salidas]]</f>
        <v>0</v>
      </c>
      <c r="M602" s="7">
        <f>STOCK[[#This Row],[Precio Final]]*10%</f>
        <v>1.2000000000000002</v>
      </c>
      <c r="N602" s="7">
        <v>0</v>
      </c>
      <c r="O602" s="7">
        <v>0</v>
      </c>
      <c r="P602" s="7">
        <v>7.35</v>
      </c>
      <c r="Q602" s="8">
        <v>0</v>
      </c>
      <c r="R602" s="7">
        <v>0</v>
      </c>
      <c r="S602" s="7">
        <v>3</v>
      </c>
      <c r="T602" s="12">
        <f>STOCK[[#This Row],[Costo Unitario (USD)]]+STOCK[[#This Row],[Costo Envío (USD)]]+STOCK[[#This Row],[Comisión 10%]]</f>
        <v>11.55</v>
      </c>
      <c r="U602" s="7">
        <f>STOCK[[#This Row],[Costo total]]*1.5</f>
        <v>17.325000000000003</v>
      </c>
      <c r="V602" s="7">
        <v>12</v>
      </c>
      <c r="W602" s="7">
        <f>STOCK[[#This Row],[Precio Final]]-STOCK[[#This Row],[Costo total]]</f>
        <v>0.44999999999999929</v>
      </c>
      <c r="X602" s="7">
        <f>STOCK[[#This Row],[Ganancia Unitaria]]*STOCK[[#This Row],[Salidas]]</f>
        <v>0</v>
      </c>
      <c r="Y602" s="7" t="s">
        <v>1404</v>
      </c>
      <c r="AA602" s="7">
        <f>STOCK[[#This Row],[Costo total]]*STOCK[[#This Row],[Entradas]]</f>
        <v>0</v>
      </c>
      <c r="AB602" s="7">
        <f>STOCK[[#This Row],[Stock Actual]]*STOCK[[#This Row],[Costo total]]</f>
        <v>0</v>
      </c>
    </row>
    <row r="603" spans="1:28" s="12" customFormat="1" ht="50" customHeight="1" x14ac:dyDescent="0.15">
      <c r="A603" s="12" t="s">
        <v>1046</v>
      </c>
      <c r="B603" s="70"/>
      <c r="C603" s="12" t="s">
        <v>4</v>
      </c>
      <c r="D603" s="12" t="s">
        <v>2281</v>
      </c>
      <c r="E603" s="12" t="s">
        <v>999</v>
      </c>
      <c r="F603" s="12" t="s">
        <v>2091</v>
      </c>
      <c r="G603" s="12" t="s">
        <v>69</v>
      </c>
      <c r="H603" s="12">
        <f>STOCK[[#This Row],[Precio Final]]</f>
        <v>13</v>
      </c>
      <c r="I603" s="12">
        <f>STOCK[[#This Row],[Precio Venta Ideal (x1.5)]]</f>
        <v>14.745000000000003</v>
      </c>
      <c r="J603" s="87">
        <v>2</v>
      </c>
      <c r="K603" s="87">
        <f>SUMIFS(VENTAS[Cantidad],VENTAS[Código del producto Vendido],STOCK[[#This Row],[Code]])</f>
        <v>2</v>
      </c>
      <c r="L603" s="87">
        <f>STOCK[[#This Row],[Entradas]]-STOCK[[#This Row],[Salidas]]</f>
        <v>0</v>
      </c>
      <c r="M603" s="12">
        <f>STOCK[[#This Row],[Precio Final]]*10%</f>
        <v>1.3</v>
      </c>
      <c r="N603" s="12">
        <v>5.75</v>
      </c>
      <c r="O603" s="12">
        <v>0</v>
      </c>
      <c r="P603" s="12">
        <v>6.53</v>
      </c>
      <c r="Q603" s="87">
        <v>0</v>
      </c>
      <c r="R603" s="12">
        <v>0</v>
      </c>
      <c r="S603" s="12">
        <v>2</v>
      </c>
      <c r="T603" s="12">
        <f>STOCK[[#This Row],[Costo Unitario (USD)]]+STOCK[[#This Row],[Costo Envío (USD)]]+STOCK[[#This Row],[Comisión 10%]]</f>
        <v>9.8300000000000018</v>
      </c>
      <c r="U603" s="12">
        <f>STOCK[[#This Row],[Costo total]]*1.5</f>
        <v>14.745000000000003</v>
      </c>
      <c r="V603" s="12">
        <v>13</v>
      </c>
      <c r="W603" s="12">
        <f>STOCK[[#This Row],[Precio Final]]-STOCK[[#This Row],[Costo total]]</f>
        <v>3.1699999999999982</v>
      </c>
      <c r="X603" s="12">
        <f>STOCK[[#This Row],[Ganancia Unitaria]]*STOCK[[#This Row],[Salidas]]</f>
        <v>6.3399999999999963</v>
      </c>
      <c r="Y603" s="12" t="s">
        <v>1404</v>
      </c>
      <c r="AA603" s="12">
        <f>STOCK[[#This Row],[Costo total]]*STOCK[[#This Row],[Entradas]]</f>
        <v>19.660000000000004</v>
      </c>
      <c r="AB603" s="12">
        <f>STOCK[[#This Row],[Stock Actual]]*STOCK[[#This Row],[Costo total]]</f>
        <v>0</v>
      </c>
    </row>
    <row r="604" spans="1:28" s="7" customFormat="1" ht="50" customHeight="1" x14ac:dyDescent="0.15">
      <c r="A604" s="7" t="s">
        <v>1047</v>
      </c>
      <c r="B604" s="70"/>
      <c r="C604" s="7" t="s">
        <v>4</v>
      </c>
      <c r="D604" s="7" t="s">
        <v>451</v>
      </c>
      <c r="E604" s="7" t="s">
        <v>1059</v>
      </c>
      <c r="G604" s="7" t="s">
        <v>69</v>
      </c>
      <c r="H604" s="7">
        <f>STOCK[[#This Row],[Precio Final]]</f>
        <v>13</v>
      </c>
      <c r="I604" s="7">
        <f>STOCK[[#This Row],[Precio Venta Ideal (x1.5)]]</f>
        <v>14.745000000000003</v>
      </c>
      <c r="J604" s="8">
        <v>0</v>
      </c>
      <c r="K604" s="8">
        <f>SUMIFS(VENTAS[Cantidad],VENTAS[Código del producto Vendido],STOCK[[#This Row],[Code]])</f>
        <v>0</v>
      </c>
      <c r="L604" s="8">
        <f>STOCK[[#This Row],[Entradas]]-STOCK[[#This Row],[Salidas]]</f>
        <v>0</v>
      </c>
      <c r="M604" s="7">
        <f>STOCK[[#This Row],[Precio Final]]*10%</f>
        <v>1.3</v>
      </c>
      <c r="N604" s="7">
        <v>0</v>
      </c>
      <c r="O604" s="7">
        <v>0</v>
      </c>
      <c r="P604" s="7">
        <v>6.53</v>
      </c>
      <c r="Q604" s="8">
        <v>0</v>
      </c>
      <c r="R604" s="7">
        <v>0</v>
      </c>
      <c r="S604" s="7">
        <v>2</v>
      </c>
      <c r="T604" s="12">
        <f>STOCK[[#This Row],[Costo Unitario (USD)]]+STOCK[[#This Row],[Costo Envío (USD)]]+STOCK[[#This Row],[Comisión 10%]]</f>
        <v>9.8300000000000018</v>
      </c>
      <c r="U604" s="7">
        <f>STOCK[[#This Row],[Costo total]]*1.5</f>
        <v>14.745000000000003</v>
      </c>
      <c r="V604" s="7">
        <v>13</v>
      </c>
      <c r="W604" s="7">
        <f>STOCK[[#This Row],[Precio Final]]-STOCK[[#This Row],[Costo total]]</f>
        <v>3.1699999999999982</v>
      </c>
      <c r="X604" s="7">
        <f>STOCK[[#This Row],[Ganancia Unitaria]]*STOCK[[#This Row],[Salidas]]</f>
        <v>0</v>
      </c>
      <c r="Y604" s="7" t="s">
        <v>1404</v>
      </c>
      <c r="AA604" s="7">
        <f>STOCK[[#This Row],[Costo total]]*STOCK[[#This Row],[Entradas]]</f>
        <v>0</v>
      </c>
      <c r="AB604" s="7">
        <f>STOCK[[#This Row],[Stock Actual]]*STOCK[[#This Row],[Costo total]]</f>
        <v>0</v>
      </c>
    </row>
    <row r="605" spans="1:28" s="12" customFormat="1" ht="50" customHeight="1" x14ac:dyDescent="0.15">
      <c r="A605" s="12" t="s">
        <v>1048</v>
      </c>
      <c r="B605" s="70"/>
      <c r="C605" s="12" t="s">
        <v>4</v>
      </c>
      <c r="D605" s="12" t="s">
        <v>451</v>
      </c>
      <c r="E605" s="12" t="s">
        <v>1063</v>
      </c>
      <c r="G605" s="12" t="s">
        <v>69</v>
      </c>
      <c r="H605" s="12">
        <f>STOCK[[#This Row],[Precio Final]]</f>
        <v>0</v>
      </c>
      <c r="I605" s="12">
        <f>STOCK[[#This Row],[Precio Venta Ideal (x1.5)]]</f>
        <v>0</v>
      </c>
      <c r="J605" s="87">
        <v>0</v>
      </c>
      <c r="K605" s="87">
        <f>SUMIFS(VENTAS[Cantidad],VENTAS[Código del producto Vendido],STOCK[[#This Row],[Code]])</f>
        <v>0</v>
      </c>
      <c r="L605" s="87">
        <f>STOCK[[#This Row],[Entradas]]-STOCK[[#This Row],[Salidas]]</f>
        <v>0</v>
      </c>
      <c r="M605" s="12">
        <f>STOCK[[#This Row],[Precio Final]]*10%</f>
        <v>0</v>
      </c>
      <c r="N605" s="12">
        <v>0</v>
      </c>
      <c r="O605" s="12">
        <v>0</v>
      </c>
      <c r="P605" s="12">
        <v>0</v>
      </c>
      <c r="Q605" s="87">
        <v>0</v>
      </c>
      <c r="R605" s="12">
        <v>0</v>
      </c>
      <c r="S605" s="12">
        <v>0</v>
      </c>
      <c r="T605" s="12">
        <f>STOCK[[#This Row],[Costo Unitario (USD)]]+STOCK[[#This Row],[Costo Envío (USD)]]+STOCK[[#This Row],[Comisión 10%]]</f>
        <v>0</v>
      </c>
      <c r="U605" s="12">
        <f>STOCK[[#This Row],[Costo total]]*1.5</f>
        <v>0</v>
      </c>
      <c r="V605" s="12">
        <v>0</v>
      </c>
      <c r="W605" s="12">
        <f>STOCK[[#This Row],[Precio Final]]-STOCK[[#This Row],[Costo total]]</f>
        <v>0</v>
      </c>
      <c r="X605" s="12">
        <f>STOCK[[#This Row],[Ganancia Unitaria]]*STOCK[[#This Row],[Salidas]]</f>
        <v>0</v>
      </c>
      <c r="Y605" s="12" t="s">
        <v>1404</v>
      </c>
      <c r="AA605" s="12">
        <f>STOCK[[#This Row],[Costo total]]*STOCK[[#This Row],[Entradas]]</f>
        <v>0</v>
      </c>
      <c r="AB605" s="12">
        <f>STOCK[[#This Row],[Stock Actual]]*STOCK[[#This Row],[Costo total]]</f>
        <v>0</v>
      </c>
    </row>
    <row r="606" spans="1:28" s="7" customFormat="1" ht="50" customHeight="1" x14ac:dyDescent="0.15">
      <c r="A606" s="7" t="s">
        <v>1049</v>
      </c>
      <c r="B606" s="70"/>
      <c r="C606" s="7" t="s">
        <v>4</v>
      </c>
      <c r="D606" s="7" t="s">
        <v>451</v>
      </c>
      <c r="E606" s="7" t="s">
        <v>1062</v>
      </c>
      <c r="G606" s="7" t="s">
        <v>69</v>
      </c>
      <c r="H606" s="7">
        <f>STOCK[[#This Row],[Precio Final]]</f>
        <v>0</v>
      </c>
      <c r="I606" s="7">
        <f>STOCK[[#This Row],[Precio Venta Ideal (x1.5)]]</f>
        <v>0</v>
      </c>
      <c r="J606" s="8">
        <v>0</v>
      </c>
      <c r="K606" s="8">
        <f>SUMIFS(VENTAS[Cantidad],VENTAS[Código del producto Vendido],STOCK[[#This Row],[Code]])</f>
        <v>0</v>
      </c>
      <c r="L606" s="8">
        <f>STOCK[[#This Row],[Entradas]]-STOCK[[#This Row],[Salidas]]</f>
        <v>0</v>
      </c>
      <c r="M606" s="7">
        <f>STOCK[[#This Row],[Precio Final]]*10%</f>
        <v>0</v>
      </c>
      <c r="N606" s="7">
        <v>0</v>
      </c>
      <c r="O606" s="7">
        <v>0</v>
      </c>
      <c r="P606" s="7">
        <v>0</v>
      </c>
      <c r="Q606" s="8">
        <v>0</v>
      </c>
      <c r="R606" s="7">
        <v>0</v>
      </c>
      <c r="S606" s="7">
        <v>0</v>
      </c>
      <c r="T606" s="12">
        <f>STOCK[[#This Row],[Costo Unitario (USD)]]+STOCK[[#This Row],[Costo Envío (USD)]]+STOCK[[#This Row],[Comisión 10%]]</f>
        <v>0</v>
      </c>
      <c r="U606" s="7">
        <f>STOCK[[#This Row],[Costo total]]*1.5</f>
        <v>0</v>
      </c>
      <c r="V606" s="7">
        <v>0</v>
      </c>
      <c r="W606" s="7">
        <f>STOCK[[#This Row],[Precio Final]]-STOCK[[#This Row],[Costo total]]</f>
        <v>0</v>
      </c>
      <c r="X606" s="7">
        <f>STOCK[[#This Row],[Ganancia Unitaria]]*STOCK[[#This Row],[Salidas]]</f>
        <v>0</v>
      </c>
      <c r="Y606" s="7" t="s">
        <v>1404</v>
      </c>
      <c r="AA606" s="7">
        <f>STOCK[[#This Row],[Costo total]]*STOCK[[#This Row],[Entradas]]</f>
        <v>0</v>
      </c>
      <c r="AB606" s="7">
        <f>STOCK[[#This Row],[Stock Actual]]*STOCK[[#This Row],[Costo total]]</f>
        <v>0</v>
      </c>
    </row>
    <row r="607" spans="1:28" s="12" customFormat="1" ht="50" customHeight="1" x14ac:dyDescent="0.15">
      <c r="A607" s="12" t="s">
        <v>1050</v>
      </c>
      <c r="B607" s="70"/>
      <c r="C607" s="12" t="s">
        <v>4</v>
      </c>
      <c r="D607" s="12" t="s">
        <v>2517</v>
      </c>
      <c r="E607" s="12" t="s">
        <v>1060</v>
      </c>
      <c r="F607" s="12" t="s">
        <v>2606</v>
      </c>
      <c r="G607" s="12" t="s">
        <v>69</v>
      </c>
      <c r="H607" s="12">
        <f>STOCK[[#This Row],[Precio Final]]</f>
        <v>55</v>
      </c>
      <c r="I607" s="12">
        <f>STOCK[[#This Row],[Precio Venta Ideal (x1.5)]]</f>
        <v>70.995000000000005</v>
      </c>
      <c r="J607" s="87">
        <v>1</v>
      </c>
      <c r="K607" s="87">
        <f>SUMIFS(VENTAS[Cantidad],VENTAS[Código del producto Vendido],STOCK[[#This Row],[Code]])</f>
        <v>1</v>
      </c>
      <c r="L607" s="87">
        <f>STOCK[[#This Row],[Entradas]]-STOCK[[#This Row],[Salidas]]</f>
        <v>0</v>
      </c>
      <c r="M607" s="12">
        <f>STOCK[[#This Row],[Precio Final]]*10%</f>
        <v>5.5</v>
      </c>
      <c r="N607" s="12">
        <v>0</v>
      </c>
      <c r="O607" s="12">
        <v>0</v>
      </c>
      <c r="P607" s="12">
        <v>31.83</v>
      </c>
      <c r="Q607" s="87">
        <v>0</v>
      </c>
      <c r="R607" s="12">
        <v>0</v>
      </c>
      <c r="S607" s="12">
        <v>10</v>
      </c>
      <c r="T607" s="12">
        <f>STOCK[[#This Row],[Costo Unitario (USD)]]+STOCK[[#This Row],[Costo Envío (USD)]]+STOCK[[#This Row],[Comisión 10%]]</f>
        <v>47.33</v>
      </c>
      <c r="U607" s="12">
        <f>STOCK[[#This Row],[Costo total]]*1.5</f>
        <v>70.995000000000005</v>
      </c>
      <c r="V607" s="12">
        <v>55</v>
      </c>
      <c r="W607" s="12">
        <f>STOCK[[#This Row],[Precio Final]]-STOCK[[#This Row],[Costo total]]</f>
        <v>7.6700000000000017</v>
      </c>
      <c r="X607" s="12">
        <f>STOCK[[#This Row],[Ganancia Unitaria]]*STOCK[[#This Row],[Salidas]]</f>
        <v>7.6700000000000017</v>
      </c>
      <c r="Y607" s="12" t="s">
        <v>1404</v>
      </c>
      <c r="AA607" s="12">
        <f>STOCK[[#This Row],[Costo total]]*STOCK[[#This Row],[Entradas]]</f>
        <v>47.33</v>
      </c>
      <c r="AB607" s="12">
        <f>STOCK[[#This Row],[Stock Actual]]*STOCK[[#This Row],[Costo total]]</f>
        <v>0</v>
      </c>
    </row>
    <row r="608" spans="1:28" s="7" customFormat="1" ht="50" customHeight="1" x14ac:dyDescent="0.15">
      <c r="A608" s="7" t="s">
        <v>1051</v>
      </c>
      <c r="B608" s="70"/>
      <c r="C608" s="7" t="s">
        <v>4</v>
      </c>
      <c r="D608" s="7" t="s">
        <v>451</v>
      </c>
      <c r="E608" s="7" t="s">
        <v>1061</v>
      </c>
      <c r="G608" s="7" t="s">
        <v>69</v>
      </c>
      <c r="H608" s="7">
        <f>STOCK[[#This Row],[Precio Final]]</f>
        <v>0</v>
      </c>
      <c r="I608" s="7">
        <f>STOCK[[#This Row],[Precio Venta Ideal (x1.5)]]</f>
        <v>0</v>
      </c>
      <c r="J608" s="8">
        <v>0</v>
      </c>
      <c r="K608" s="8">
        <f>SUMIFS(VENTAS[Cantidad],VENTAS[Código del producto Vendido],STOCK[[#This Row],[Code]])</f>
        <v>0</v>
      </c>
      <c r="L608" s="8">
        <f>STOCK[[#This Row],[Entradas]]-STOCK[[#This Row],[Salidas]]</f>
        <v>0</v>
      </c>
      <c r="M608" s="7">
        <f>STOCK[[#This Row],[Precio Final]]*10%</f>
        <v>0</v>
      </c>
      <c r="N608" s="7">
        <v>0</v>
      </c>
      <c r="O608" s="7">
        <v>0</v>
      </c>
      <c r="P608" s="7">
        <v>0</v>
      </c>
      <c r="Q608" s="8">
        <v>0</v>
      </c>
      <c r="R608" s="7">
        <v>0</v>
      </c>
      <c r="S608" s="7">
        <v>0</v>
      </c>
      <c r="T608" s="12">
        <f>STOCK[[#This Row],[Costo Unitario (USD)]]+STOCK[[#This Row],[Costo Envío (USD)]]+STOCK[[#This Row],[Comisión 10%]]</f>
        <v>0</v>
      </c>
      <c r="U608" s="7">
        <f>STOCK[[#This Row],[Costo total]]*1.5</f>
        <v>0</v>
      </c>
      <c r="V608" s="7">
        <v>0</v>
      </c>
      <c r="W608" s="7">
        <f>STOCK[[#This Row],[Precio Final]]-STOCK[[#This Row],[Costo total]]</f>
        <v>0</v>
      </c>
      <c r="X608" s="7">
        <f>STOCK[[#This Row],[Ganancia Unitaria]]*STOCK[[#This Row],[Salidas]]</f>
        <v>0</v>
      </c>
      <c r="Y608" s="7" t="s">
        <v>1404</v>
      </c>
      <c r="AA608" s="7">
        <f>STOCK[[#This Row],[Costo total]]*STOCK[[#This Row],[Entradas]]</f>
        <v>0</v>
      </c>
      <c r="AB608" s="7">
        <f>STOCK[[#This Row],[Stock Actual]]*STOCK[[#This Row],[Costo total]]</f>
        <v>0</v>
      </c>
    </row>
    <row r="609" spans="1:28" s="12" customFormat="1" ht="50" customHeight="1" x14ac:dyDescent="0.15">
      <c r="A609" s="12" t="s">
        <v>1052</v>
      </c>
      <c r="B609" s="70"/>
      <c r="C609" s="12" t="s">
        <v>4</v>
      </c>
      <c r="E609" s="12" t="s">
        <v>1064</v>
      </c>
      <c r="F609" s="12" t="s">
        <v>456</v>
      </c>
      <c r="G609" s="12" t="s">
        <v>69</v>
      </c>
      <c r="H609" s="12">
        <f>STOCK[[#This Row],[Precio Final]]</f>
        <v>0</v>
      </c>
      <c r="I609" s="12">
        <f>STOCK[[#This Row],[Precio Venta Ideal (x1.5)]]</f>
        <v>0</v>
      </c>
      <c r="J609" s="87">
        <v>0</v>
      </c>
      <c r="K609" s="87">
        <f>SUMIFS(VENTAS[Cantidad],VENTAS[Código del producto Vendido],STOCK[[#This Row],[Code]])</f>
        <v>0</v>
      </c>
      <c r="L609" s="87">
        <f>STOCK[[#This Row],[Entradas]]-STOCK[[#This Row],[Salidas]]</f>
        <v>0</v>
      </c>
      <c r="M609" s="12">
        <f>STOCK[[#This Row],[Precio Final]]*10%</f>
        <v>0</v>
      </c>
      <c r="N609" s="12">
        <v>0</v>
      </c>
      <c r="O609" s="12">
        <v>0</v>
      </c>
      <c r="P609" s="12">
        <v>0</v>
      </c>
      <c r="Q609" s="87">
        <v>0</v>
      </c>
      <c r="R609" s="12">
        <v>0</v>
      </c>
      <c r="S609" s="12">
        <v>0</v>
      </c>
      <c r="T609" s="12">
        <f>STOCK[[#This Row],[Costo Unitario (USD)]]+STOCK[[#This Row],[Costo Envío (USD)]]+STOCK[[#This Row],[Comisión 10%]]</f>
        <v>0</v>
      </c>
      <c r="U609" s="12">
        <f>STOCK[[#This Row],[Costo total]]*1.5</f>
        <v>0</v>
      </c>
      <c r="V609" s="12">
        <v>0</v>
      </c>
      <c r="W609" s="12">
        <f>STOCK[[#This Row],[Precio Final]]-STOCK[[#This Row],[Costo total]]</f>
        <v>0</v>
      </c>
      <c r="X609" s="12">
        <f>STOCK[[#This Row],[Ganancia Unitaria]]*STOCK[[#This Row],[Salidas]]</f>
        <v>0</v>
      </c>
      <c r="Y609" s="12" t="s">
        <v>1404</v>
      </c>
      <c r="AA609" s="12">
        <f>STOCK[[#This Row],[Costo total]]*STOCK[[#This Row],[Entradas]]</f>
        <v>0</v>
      </c>
      <c r="AB609" s="12">
        <f>STOCK[[#This Row],[Stock Actual]]*STOCK[[#This Row],[Costo total]]</f>
        <v>0</v>
      </c>
    </row>
    <row r="610" spans="1:28" s="7" customFormat="1" ht="50" customHeight="1" x14ac:dyDescent="0.15">
      <c r="A610" s="7" t="s">
        <v>1053</v>
      </c>
      <c r="B610" s="70"/>
      <c r="C610" s="7" t="s">
        <v>4</v>
      </c>
      <c r="D610" s="7" t="s">
        <v>1517</v>
      </c>
      <c r="E610" s="7" t="s">
        <v>2043</v>
      </c>
      <c r="F610" s="7" t="s">
        <v>2091</v>
      </c>
      <c r="G610" s="7" t="s">
        <v>69</v>
      </c>
      <c r="H610" s="7">
        <f>STOCK[[#This Row],[Precio Final]]</f>
        <v>22</v>
      </c>
      <c r="I610" s="7">
        <f>STOCK[[#This Row],[Precio Venta Ideal (x1.5)]]</f>
        <v>24.855</v>
      </c>
      <c r="J610" s="8">
        <v>4</v>
      </c>
      <c r="K610" s="8">
        <f>SUMIFS(VENTAS[Cantidad],VENTAS[Código del producto Vendido],STOCK[[#This Row],[Code]])</f>
        <v>4</v>
      </c>
      <c r="L610" s="8">
        <f>STOCK[[#This Row],[Entradas]]-STOCK[[#This Row],[Salidas]]</f>
        <v>0</v>
      </c>
      <c r="M610" s="7">
        <f>STOCK[[#This Row],[Precio Final]]*10%</f>
        <v>2.2000000000000002</v>
      </c>
      <c r="N610" s="7">
        <v>-27.89</v>
      </c>
      <c r="O610" s="7">
        <v>13.94</v>
      </c>
      <c r="P610" s="7">
        <v>11.37</v>
      </c>
      <c r="Q610" s="8">
        <v>0</v>
      </c>
      <c r="R610" s="7">
        <v>0</v>
      </c>
      <c r="S610" s="7">
        <v>3</v>
      </c>
      <c r="T610" s="12">
        <f>STOCK[[#This Row],[Costo Unitario (USD)]]+STOCK[[#This Row],[Costo Envío (USD)]]+STOCK[[#This Row],[Comisión 10%]]</f>
        <v>16.57</v>
      </c>
      <c r="U610" s="7">
        <f>STOCK[[#This Row],[Costo total]]*1.5</f>
        <v>24.855</v>
      </c>
      <c r="V610" s="7">
        <v>22</v>
      </c>
      <c r="W610" s="7">
        <f>STOCK[[#This Row],[Precio Final]]-STOCK[[#This Row],[Costo total]]</f>
        <v>5.43</v>
      </c>
      <c r="X610" s="7">
        <f>STOCK[[#This Row],[Ganancia Unitaria]]*STOCK[[#This Row],[Salidas]]</f>
        <v>21.72</v>
      </c>
      <c r="Y610" s="7" t="s">
        <v>1404</v>
      </c>
      <c r="AA610" s="7">
        <f>STOCK[[#This Row],[Costo total]]*STOCK[[#This Row],[Entradas]]</f>
        <v>66.28</v>
      </c>
      <c r="AB610" s="7">
        <f>STOCK[[#This Row],[Stock Actual]]*STOCK[[#This Row],[Costo total]]</f>
        <v>0</v>
      </c>
    </row>
    <row r="611" spans="1:28" s="12" customFormat="1" ht="50" customHeight="1" x14ac:dyDescent="0.15">
      <c r="A611" s="12" t="s">
        <v>1054</v>
      </c>
      <c r="B611" s="70"/>
      <c r="C611" s="12" t="s">
        <v>4</v>
      </c>
      <c r="D611" s="12" t="s">
        <v>1517</v>
      </c>
      <c r="E611" s="12" t="s">
        <v>1273</v>
      </c>
      <c r="F611" s="12" t="s">
        <v>244</v>
      </c>
      <c r="G611" s="12" t="s">
        <v>69</v>
      </c>
      <c r="H611" s="12">
        <f>STOCK[[#This Row],[Precio Final]]</f>
        <v>22</v>
      </c>
      <c r="I611" s="12">
        <f>STOCK[[#This Row],[Precio Venta Ideal (x1.5)]]</f>
        <v>24.855</v>
      </c>
      <c r="J611" s="87">
        <v>3</v>
      </c>
      <c r="K611" s="87">
        <f>SUMIFS(VENTAS[Cantidad],VENTAS[Código del producto Vendido],STOCK[[#This Row],[Code]])</f>
        <v>3</v>
      </c>
      <c r="L611" s="87">
        <f>STOCK[[#This Row],[Entradas]]-STOCK[[#This Row],[Salidas]]</f>
        <v>0</v>
      </c>
      <c r="M611" s="12">
        <f>STOCK[[#This Row],[Precio Final]]*10%</f>
        <v>2.2000000000000002</v>
      </c>
      <c r="N611" s="12">
        <v>0</v>
      </c>
      <c r="O611" s="12">
        <v>41.83</v>
      </c>
      <c r="P611" s="12">
        <v>11.37</v>
      </c>
      <c r="Q611" s="87">
        <v>0</v>
      </c>
      <c r="R611" s="12">
        <v>0</v>
      </c>
      <c r="S611" s="12">
        <v>3</v>
      </c>
      <c r="T611" s="12">
        <f>STOCK[[#This Row],[Costo Unitario (USD)]]+STOCK[[#This Row],[Costo Envío (USD)]]+STOCK[[#This Row],[Comisión 10%]]</f>
        <v>16.57</v>
      </c>
      <c r="U611" s="12">
        <f>STOCK[[#This Row],[Costo total]]*1.5</f>
        <v>24.855</v>
      </c>
      <c r="V611" s="12">
        <v>22</v>
      </c>
      <c r="W611" s="12">
        <f>STOCK[[#This Row],[Precio Final]]-STOCK[[#This Row],[Costo total]]</f>
        <v>5.43</v>
      </c>
      <c r="X611" s="12">
        <f>STOCK[[#This Row],[Ganancia Unitaria]]*STOCK[[#This Row],[Salidas]]</f>
        <v>16.29</v>
      </c>
      <c r="Y611" s="12" t="s">
        <v>1404</v>
      </c>
      <c r="AA611" s="12">
        <f>STOCK[[#This Row],[Costo total]]*STOCK[[#This Row],[Entradas]]</f>
        <v>49.71</v>
      </c>
      <c r="AB611" s="12">
        <f>STOCK[[#This Row],[Stock Actual]]*STOCK[[#This Row],[Costo total]]</f>
        <v>0</v>
      </c>
    </row>
    <row r="612" spans="1:28" s="7" customFormat="1" ht="50" customHeight="1" x14ac:dyDescent="0.15">
      <c r="A612" s="7" t="s">
        <v>1055</v>
      </c>
      <c r="B612" s="70"/>
      <c r="C612" s="7" t="s">
        <v>4</v>
      </c>
      <c r="D612" s="7" t="s">
        <v>1783</v>
      </c>
      <c r="E612" s="7" t="s">
        <v>1649</v>
      </c>
      <c r="F612" s="7" t="s">
        <v>2072</v>
      </c>
      <c r="G612" s="7" t="s">
        <v>69</v>
      </c>
      <c r="H612" s="7">
        <f>STOCK[[#This Row],[Precio Final]]</f>
        <v>10</v>
      </c>
      <c r="I612" s="7">
        <f>STOCK[[#This Row],[Precio Venta Ideal (x1.5)]]</f>
        <v>9.254999999999999</v>
      </c>
      <c r="J612" s="8">
        <v>3</v>
      </c>
      <c r="K612" s="8">
        <f>SUMIFS(VENTAS[Cantidad],VENTAS[Código del producto Vendido],STOCK[[#This Row],[Code]])</f>
        <v>3</v>
      </c>
      <c r="L612" s="8">
        <f>STOCK[[#This Row],[Entradas]]-STOCK[[#This Row],[Salidas]]</f>
        <v>0</v>
      </c>
      <c r="M612" s="7">
        <f>STOCK[[#This Row],[Precio Final]]*10%</f>
        <v>1</v>
      </c>
      <c r="N612" s="7">
        <v>-5.88</v>
      </c>
      <c r="O612" s="7">
        <v>11.76</v>
      </c>
      <c r="P612" s="7">
        <v>4.17</v>
      </c>
      <c r="Q612" s="8">
        <v>0</v>
      </c>
      <c r="R612" s="7">
        <v>0</v>
      </c>
      <c r="S612" s="7">
        <v>1</v>
      </c>
      <c r="T612" s="12">
        <f>STOCK[[#This Row],[Costo Unitario (USD)]]+STOCK[[#This Row],[Costo Envío (USD)]]+STOCK[[#This Row],[Comisión 10%]]</f>
        <v>6.17</v>
      </c>
      <c r="U612" s="7">
        <f>STOCK[[#This Row],[Costo total]]*1.5</f>
        <v>9.254999999999999</v>
      </c>
      <c r="V612" s="7">
        <v>10</v>
      </c>
      <c r="W612" s="7">
        <f>STOCK[[#This Row],[Precio Final]]-STOCK[[#This Row],[Costo total]]</f>
        <v>3.83</v>
      </c>
      <c r="X612" s="7">
        <f>STOCK[[#This Row],[Ganancia Unitaria]]*STOCK[[#This Row],[Salidas]]</f>
        <v>11.49</v>
      </c>
      <c r="Y612" s="7" t="s">
        <v>1404</v>
      </c>
      <c r="AA612" s="7">
        <f>STOCK[[#This Row],[Costo total]]*STOCK[[#This Row],[Entradas]]</f>
        <v>18.509999999999998</v>
      </c>
      <c r="AB612" s="7">
        <f>STOCK[[#This Row],[Stock Actual]]*STOCK[[#This Row],[Costo total]]</f>
        <v>0</v>
      </c>
    </row>
    <row r="613" spans="1:28" s="12" customFormat="1" ht="50" customHeight="1" x14ac:dyDescent="0.15">
      <c r="A613" s="12" t="s">
        <v>1056</v>
      </c>
      <c r="B613" s="70"/>
      <c r="C613" s="12" t="s">
        <v>4</v>
      </c>
      <c r="D613" s="12" t="s">
        <v>88</v>
      </c>
      <c r="E613" s="12" t="s">
        <v>1065</v>
      </c>
      <c r="F613" s="12" t="s">
        <v>1515</v>
      </c>
      <c r="G613" s="12" t="s">
        <v>69</v>
      </c>
      <c r="H613" s="12">
        <f>STOCK[[#This Row],[Precio Final]]</f>
        <v>12</v>
      </c>
      <c r="I613" s="12">
        <f>STOCK[[#This Row],[Precio Venta Ideal (x1.5)]]</f>
        <v>8.7149999999999999</v>
      </c>
      <c r="J613" s="87">
        <v>3</v>
      </c>
      <c r="K613" s="87">
        <f>SUMIFS(VENTAS[Cantidad],VENTAS[Código del producto Vendido],STOCK[[#This Row],[Code]])</f>
        <v>3</v>
      </c>
      <c r="L613" s="87">
        <f>STOCK[[#This Row],[Entradas]]-STOCK[[#This Row],[Salidas]]</f>
        <v>0</v>
      </c>
      <c r="M613" s="12">
        <f>STOCK[[#This Row],[Precio Final]]*10%</f>
        <v>1.2000000000000002</v>
      </c>
      <c r="N613" s="12">
        <v>-16.010000000000002</v>
      </c>
      <c r="O613" s="12">
        <v>0</v>
      </c>
      <c r="P613" s="12">
        <v>3.61</v>
      </c>
      <c r="Q613" s="87">
        <v>0</v>
      </c>
      <c r="R613" s="12">
        <v>0</v>
      </c>
      <c r="S613" s="12">
        <v>1</v>
      </c>
      <c r="T613" s="12">
        <f>STOCK[[#This Row],[Costo Unitario (USD)]]+STOCK[[#This Row],[Costo Envío (USD)]]+STOCK[[#This Row],[Comisión 10%]]</f>
        <v>5.81</v>
      </c>
      <c r="U613" s="12">
        <f>STOCK[[#This Row],[Costo total]]*1.5</f>
        <v>8.7149999999999999</v>
      </c>
      <c r="V613" s="12">
        <v>12</v>
      </c>
      <c r="W613" s="12">
        <f>STOCK[[#This Row],[Precio Final]]-STOCK[[#This Row],[Costo total]]</f>
        <v>6.19</v>
      </c>
      <c r="X613" s="12">
        <f>STOCK[[#This Row],[Ganancia Unitaria]]*STOCK[[#This Row],[Salidas]]</f>
        <v>18.57</v>
      </c>
      <c r="Y613" s="12" t="s">
        <v>1404</v>
      </c>
      <c r="AA613" s="12">
        <f>STOCK[[#This Row],[Costo total]]*STOCK[[#This Row],[Entradas]]</f>
        <v>17.43</v>
      </c>
      <c r="AB613" s="12">
        <f>STOCK[[#This Row],[Stock Actual]]*STOCK[[#This Row],[Costo total]]</f>
        <v>0</v>
      </c>
    </row>
    <row r="614" spans="1:28" s="7" customFormat="1" ht="50" customHeight="1" x14ac:dyDescent="0.15">
      <c r="A614" s="7" t="s">
        <v>1057</v>
      </c>
      <c r="B614" s="70"/>
      <c r="C614" s="7" t="s">
        <v>4</v>
      </c>
      <c r="D614" s="7" t="s">
        <v>88</v>
      </c>
      <c r="E614" s="7" t="s">
        <v>1649</v>
      </c>
      <c r="F614" s="7" t="s">
        <v>1515</v>
      </c>
      <c r="G614" s="7" t="s">
        <v>69</v>
      </c>
      <c r="H614" s="7">
        <f>STOCK[[#This Row],[Precio Final]]</f>
        <v>10</v>
      </c>
      <c r="I614" s="7">
        <f>STOCK[[#This Row],[Precio Venta Ideal (x1.5)]]</f>
        <v>7.6349999999999998</v>
      </c>
      <c r="J614" s="8">
        <v>4</v>
      </c>
      <c r="K614" s="8">
        <f>SUMIFS(VENTAS[Cantidad],VENTAS[Código del producto Vendido],STOCK[[#This Row],[Code]])</f>
        <v>2</v>
      </c>
      <c r="L614" s="8">
        <f>STOCK[[#This Row],[Entradas]]-STOCK[[#This Row],[Salidas]]</f>
        <v>2</v>
      </c>
      <c r="M614" s="7">
        <f>STOCK[[#This Row],[Precio Final]]*10%</f>
        <v>1</v>
      </c>
      <c r="N614" s="7">
        <v>-4.79</v>
      </c>
      <c r="O614" s="7">
        <v>14.37</v>
      </c>
      <c r="P614" s="7">
        <v>3.09</v>
      </c>
      <c r="Q614" s="8">
        <v>0</v>
      </c>
      <c r="R614" s="7">
        <v>0</v>
      </c>
      <c r="S614" s="7">
        <v>1</v>
      </c>
      <c r="T614" s="12">
        <f>STOCK[[#This Row],[Costo Unitario (USD)]]+STOCK[[#This Row],[Costo Envío (USD)]]+STOCK[[#This Row],[Comisión 10%]]</f>
        <v>5.09</v>
      </c>
      <c r="U614" s="7">
        <f>STOCK[[#This Row],[Costo total]]*1.5</f>
        <v>7.6349999999999998</v>
      </c>
      <c r="V614" s="7">
        <v>10</v>
      </c>
      <c r="W614" s="7">
        <f>STOCK[[#This Row],[Precio Final]]-STOCK[[#This Row],[Costo total]]</f>
        <v>4.91</v>
      </c>
      <c r="X614" s="7">
        <f>STOCK[[#This Row],[Ganancia Unitaria]]*STOCK[[#This Row],[Salidas]]</f>
        <v>9.82</v>
      </c>
      <c r="Y614" s="7" t="s">
        <v>1404</v>
      </c>
      <c r="AA614" s="7">
        <f>STOCK[[#This Row],[Costo total]]*STOCK[[#This Row],[Entradas]]</f>
        <v>20.36</v>
      </c>
      <c r="AB614" s="7">
        <f>STOCK[[#This Row],[Stock Actual]]*STOCK[[#This Row],[Costo total]]</f>
        <v>10.18</v>
      </c>
    </row>
    <row r="615" spans="1:28" s="12" customFormat="1" ht="50" customHeight="1" x14ac:dyDescent="0.15">
      <c r="A615" s="12" t="s">
        <v>1058</v>
      </c>
      <c r="B615" s="70"/>
      <c r="C615" s="12" t="s">
        <v>4</v>
      </c>
      <c r="D615" s="12" t="s">
        <v>1517</v>
      </c>
      <c r="E615" s="12" t="s">
        <v>1563</v>
      </c>
      <c r="F615" s="12" t="s">
        <v>2140</v>
      </c>
      <c r="G615" s="12" t="s">
        <v>69</v>
      </c>
      <c r="H615" s="12">
        <f>STOCK[[#This Row],[Precio Final]]</f>
        <v>25</v>
      </c>
      <c r="I615" s="12">
        <f>STOCK[[#This Row],[Precio Venta Ideal (x1.5)]]</f>
        <v>34.92</v>
      </c>
      <c r="J615" s="87">
        <v>2</v>
      </c>
      <c r="K615" s="87">
        <f>SUMIFS(VENTAS[Cantidad],VENTAS[Código del producto Vendido],STOCK[[#This Row],[Code]])</f>
        <v>2</v>
      </c>
      <c r="L615" s="87">
        <f>STOCK[[#This Row],[Entradas]]-STOCK[[#This Row],[Salidas]]</f>
        <v>0</v>
      </c>
      <c r="M615" s="12">
        <f>STOCK[[#This Row],[Precio Final]]*10%</f>
        <v>2.5</v>
      </c>
      <c r="N615" s="12">
        <v>-20.149999999999999</v>
      </c>
      <c r="O615" s="12">
        <v>20.149999999999999</v>
      </c>
      <c r="P615" s="12">
        <v>15.78</v>
      </c>
      <c r="Q615" s="87">
        <v>0</v>
      </c>
      <c r="R615" s="12">
        <v>0</v>
      </c>
      <c r="S615" s="12">
        <v>5</v>
      </c>
      <c r="T615" s="12">
        <f>STOCK[[#This Row],[Costo Unitario (USD)]]+STOCK[[#This Row],[Costo Envío (USD)]]+STOCK[[#This Row],[Comisión 10%]]</f>
        <v>23.28</v>
      </c>
      <c r="U615" s="12">
        <f>STOCK[[#This Row],[Costo total]]*1.5</f>
        <v>34.92</v>
      </c>
      <c r="V615" s="12">
        <v>25</v>
      </c>
      <c r="W615" s="12">
        <f>STOCK[[#This Row],[Precio Final]]-STOCK[[#This Row],[Costo total]]</f>
        <v>1.7199999999999989</v>
      </c>
      <c r="X615" s="12">
        <f>STOCK[[#This Row],[Ganancia Unitaria]]*STOCK[[#This Row],[Salidas]]</f>
        <v>3.4399999999999977</v>
      </c>
      <c r="Y615" s="12" t="s">
        <v>1404</v>
      </c>
      <c r="AA615" s="12">
        <f>STOCK[[#This Row],[Costo total]]*STOCK[[#This Row],[Entradas]]</f>
        <v>46.56</v>
      </c>
      <c r="AB615" s="12">
        <f>STOCK[[#This Row],[Stock Actual]]*STOCK[[#This Row],[Costo total]]</f>
        <v>0</v>
      </c>
    </row>
    <row r="616" spans="1:28" s="7" customFormat="1" ht="50" customHeight="1" x14ac:dyDescent="0.15">
      <c r="A616" s="7" t="s">
        <v>1067</v>
      </c>
      <c r="B616" s="70"/>
      <c r="C616" s="7" t="s">
        <v>4</v>
      </c>
      <c r="D616" s="7" t="s">
        <v>451</v>
      </c>
      <c r="E616" s="7" t="s">
        <v>1075</v>
      </c>
      <c r="G616" s="7" t="s">
        <v>69</v>
      </c>
      <c r="H616" s="7">
        <f>STOCK[[#This Row],[Precio Final]]</f>
        <v>18</v>
      </c>
      <c r="I616" s="7">
        <f>STOCK[[#This Row],[Precio Venta Ideal (x1.5)]]</f>
        <v>27.089999999999996</v>
      </c>
      <c r="J616" s="8">
        <v>0</v>
      </c>
      <c r="K616" s="8">
        <f>SUMIFS(VENTAS[Cantidad],VENTAS[Código del producto Vendido],STOCK[[#This Row],[Code]])</f>
        <v>0</v>
      </c>
      <c r="L616" s="8">
        <f>STOCK[[#This Row],[Entradas]]-STOCK[[#This Row],[Salidas]]</f>
        <v>0</v>
      </c>
      <c r="M616" s="7">
        <f>STOCK[[#This Row],[Precio Final]]*10%</f>
        <v>1.8</v>
      </c>
      <c r="N616" s="7">
        <v>0</v>
      </c>
      <c r="O616" s="7">
        <v>0</v>
      </c>
      <c r="P616" s="7">
        <v>13.26</v>
      </c>
      <c r="Q616" s="8">
        <v>0</v>
      </c>
      <c r="R616" s="7">
        <v>0</v>
      </c>
      <c r="S616" s="7">
        <v>3</v>
      </c>
      <c r="T616" s="12">
        <f>STOCK[[#This Row],[Costo Unitario (USD)]]+STOCK[[#This Row],[Costo Envío (USD)]]+STOCK[[#This Row],[Comisión 10%]]</f>
        <v>18.059999999999999</v>
      </c>
      <c r="U616" s="7">
        <f>STOCK[[#This Row],[Costo total]]*1.5</f>
        <v>27.089999999999996</v>
      </c>
      <c r="V616" s="7">
        <v>18</v>
      </c>
      <c r="W616" s="7">
        <f>STOCK[[#This Row],[Precio Final]]-STOCK[[#This Row],[Costo total]]</f>
        <v>-5.9999999999998721E-2</v>
      </c>
      <c r="X616" s="7">
        <f>STOCK[[#This Row],[Ganancia Unitaria]]*STOCK[[#This Row],[Salidas]]</f>
        <v>0</v>
      </c>
      <c r="Y616" s="7" t="s">
        <v>1404</v>
      </c>
      <c r="AA616" s="7">
        <f>STOCK[[#This Row],[Costo total]]*STOCK[[#This Row],[Entradas]]</f>
        <v>0</v>
      </c>
      <c r="AB616" s="7">
        <f>STOCK[[#This Row],[Stock Actual]]*STOCK[[#This Row],[Costo total]]</f>
        <v>0</v>
      </c>
    </row>
    <row r="617" spans="1:28" s="12" customFormat="1" ht="50" customHeight="1" x14ac:dyDescent="0.15">
      <c r="A617" s="12" t="s">
        <v>1068</v>
      </c>
      <c r="B617" s="70"/>
      <c r="C617" s="12" t="s">
        <v>4</v>
      </c>
      <c r="D617" s="12" t="s">
        <v>451</v>
      </c>
      <c r="E617" s="12" t="s">
        <v>1274</v>
      </c>
      <c r="G617" s="12" t="s">
        <v>69</v>
      </c>
      <c r="H617" s="12">
        <f>STOCK[[#This Row],[Precio Final]]</f>
        <v>18</v>
      </c>
      <c r="I617" s="12">
        <f>STOCK[[#This Row],[Precio Venta Ideal (x1.5)]]</f>
        <v>27.629999999999995</v>
      </c>
      <c r="J617" s="87">
        <v>0</v>
      </c>
      <c r="K617" s="87">
        <f>SUMIFS(VENTAS[Cantidad],VENTAS[Código del producto Vendido],STOCK[[#This Row],[Code]])</f>
        <v>0</v>
      </c>
      <c r="L617" s="87">
        <f>STOCK[[#This Row],[Entradas]]-STOCK[[#This Row],[Salidas]]</f>
        <v>0</v>
      </c>
      <c r="M617" s="12">
        <f>STOCK[[#This Row],[Precio Final]]*10%</f>
        <v>1.8</v>
      </c>
      <c r="N617" s="12">
        <v>0</v>
      </c>
      <c r="O617" s="12">
        <v>0</v>
      </c>
      <c r="P617" s="12">
        <v>13.62</v>
      </c>
      <c r="Q617" s="87">
        <v>0</v>
      </c>
      <c r="R617" s="12">
        <v>0</v>
      </c>
      <c r="S617" s="12">
        <v>3</v>
      </c>
      <c r="T617" s="12">
        <f>STOCK[[#This Row],[Costo Unitario (USD)]]+STOCK[[#This Row],[Costo Envío (USD)]]+STOCK[[#This Row],[Comisión 10%]]</f>
        <v>18.419999999999998</v>
      </c>
      <c r="U617" s="12">
        <f>STOCK[[#This Row],[Costo total]]*1.5</f>
        <v>27.629999999999995</v>
      </c>
      <c r="V617" s="12">
        <v>18</v>
      </c>
      <c r="W617" s="12">
        <f>STOCK[[#This Row],[Precio Final]]-STOCK[[#This Row],[Costo total]]</f>
        <v>-0.41999999999999815</v>
      </c>
      <c r="X617" s="12">
        <f>STOCK[[#This Row],[Ganancia Unitaria]]*STOCK[[#This Row],[Salidas]]</f>
        <v>0</v>
      </c>
      <c r="Y617" s="12" t="s">
        <v>1404</v>
      </c>
      <c r="AA617" s="12">
        <f>STOCK[[#This Row],[Costo total]]*STOCK[[#This Row],[Entradas]]</f>
        <v>0</v>
      </c>
      <c r="AB617" s="12">
        <f>STOCK[[#This Row],[Stock Actual]]*STOCK[[#This Row],[Costo total]]</f>
        <v>0</v>
      </c>
    </row>
    <row r="618" spans="1:28" s="7" customFormat="1" ht="50" customHeight="1" x14ac:dyDescent="0.15">
      <c r="A618" s="7" t="s">
        <v>1069</v>
      </c>
      <c r="B618" s="70"/>
      <c r="C618" s="7" t="s">
        <v>4</v>
      </c>
      <c r="D618" s="7" t="s">
        <v>451</v>
      </c>
      <c r="E618" s="7" t="s">
        <v>1076</v>
      </c>
      <c r="F618" s="7" t="s">
        <v>243</v>
      </c>
      <c r="G618" s="7" t="s">
        <v>69</v>
      </c>
      <c r="H618" s="7">
        <f>STOCK[[#This Row],[Precio Final]]</f>
        <v>18</v>
      </c>
      <c r="I618" s="7">
        <f>STOCK[[#This Row],[Precio Venta Ideal (x1.5)]]</f>
        <v>24.57</v>
      </c>
      <c r="J618" s="8">
        <v>0</v>
      </c>
      <c r="K618" s="8">
        <f>SUMIFS(VENTAS[Cantidad],VENTAS[Código del producto Vendido],STOCK[[#This Row],[Code]])</f>
        <v>0</v>
      </c>
      <c r="L618" s="8">
        <f>STOCK[[#This Row],[Entradas]]-STOCK[[#This Row],[Salidas]]</f>
        <v>0</v>
      </c>
      <c r="M618" s="7">
        <f>STOCK[[#This Row],[Precio Final]]*10%</f>
        <v>1.8</v>
      </c>
      <c r="N618" s="7">
        <v>0</v>
      </c>
      <c r="O618" s="7">
        <v>0</v>
      </c>
      <c r="P618" s="7">
        <v>11.58</v>
      </c>
      <c r="Q618" s="8">
        <v>0</v>
      </c>
      <c r="R618" s="7">
        <v>0</v>
      </c>
      <c r="S618" s="7">
        <v>3</v>
      </c>
      <c r="T618" s="12">
        <f>STOCK[[#This Row],[Costo Unitario (USD)]]+STOCK[[#This Row],[Costo Envío (USD)]]+STOCK[[#This Row],[Comisión 10%]]</f>
        <v>16.38</v>
      </c>
      <c r="U618" s="7">
        <f>STOCK[[#This Row],[Costo total]]*1.5</f>
        <v>24.57</v>
      </c>
      <c r="V618" s="7">
        <v>18</v>
      </c>
      <c r="W618" s="7">
        <f>STOCK[[#This Row],[Precio Final]]-STOCK[[#This Row],[Costo total]]</f>
        <v>1.620000000000001</v>
      </c>
      <c r="X618" s="7">
        <f>STOCK[[#This Row],[Ganancia Unitaria]]*STOCK[[#This Row],[Salidas]]</f>
        <v>0</v>
      </c>
      <c r="Y618" s="7" t="s">
        <v>1404</v>
      </c>
      <c r="AA618" s="7">
        <f>STOCK[[#This Row],[Costo total]]*STOCK[[#This Row],[Entradas]]</f>
        <v>0</v>
      </c>
      <c r="AB618" s="7">
        <f>STOCK[[#This Row],[Stock Actual]]*STOCK[[#This Row],[Costo total]]</f>
        <v>0</v>
      </c>
    </row>
    <row r="619" spans="1:28" s="12" customFormat="1" ht="50" customHeight="1" x14ac:dyDescent="0.15">
      <c r="A619" s="12" t="s">
        <v>1071</v>
      </c>
      <c r="B619" s="70"/>
      <c r="C619" s="12" t="s">
        <v>4</v>
      </c>
      <c r="D619" s="12" t="s">
        <v>1517</v>
      </c>
      <c r="E619" s="12" t="s">
        <v>1077</v>
      </c>
      <c r="F619" s="12" t="s">
        <v>243</v>
      </c>
      <c r="G619" s="12" t="s">
        <v>69</v>
      </c>
      <c r="H619" s="12">
        <f>STOCK[[#This Row],[Precio Final]]</f>
        <v>25</v>
      </c>
      <c r="I619" s="12">
        <f>STOCK[[#This Row],[Precio Venta Ideal (x1.5)]]</f>
        <v>31.200000000000003</v>
      </c>
      <c r="J619" s="87">
        <v>1</v>
      </c>
      <c r="K619" s="87">
        <f>SUMIFS(VENTAS[Cantidad],VENTAS[Código del producto Vendido],STOCK[[#This Row],[Code]])</f>
        <v>1</v>
      </c>
      <c r="L619" s="87">
        <f>STOCK[[#This Row],[Entradas]]-STOCK[[#This Row],[Salidas]]</f>
        <v>0</v>
      </c>
      <c r="M619" s="12">
        <f>STOCK[[#This Row],[Precio Final]]*10%</f>
        <v>2.5</v>
      </c>
      <c r="N619" s="12">
        <v>-18.52</v>
      </c>
      <c r="O619" s="12">
        <v>0</v>
      </c>
      <c r="P619" s="12">
        <v>13.3</v>
      </c>
      <c r="Q619" s="87">
        <v>0</v>
      </c>
      <c r="R619" s="12">
        <v>0</v>
      </c>
      <c r="S619" s="12">
        <v>5</v>
      </c>
      <c r="T619" s="12">
        <f>STOCK[[#This Row],[Costo Unitario (USD)]]+STOCK[[#This Row],[Costo Envío (USD)]]+STOCK[[#This Row],[Comisión 10%]]</f>
        <v>20.8</v>
      </c>
      <c r="U619" s="12">
        <f>STOCK[[#This Row],[Costo total]]*1.5</f>
        <v>31.200000000000003</v>
      </c>
      <c r="V619" s="12">
        <v>25</v>
      </c>
      <c r="W619" s="12">
        <f>STOCK[[#This Row],[Precio Final]]-STOCK[[#This Row],[Costo total]]</f>
        <v>4.1999999999999993</v>
      </c>
      <c r="X619" s="12">
        <f>STOCK[[#This Row],[Ganancia Unitaria]]*STOCK[[#This Row],[Salidas]]</f>
        <v>4.1999999999999993</v>
      </c>
      <c r="Y619" s="12" t="s">
        <v>1404</v>
      </c>
      <c r="AA619" s="12">
        <f>STOCK[[#This Row],[Costo total]]*STOCK[[#This Row],[Entradas]]</f>
        <v>20.8</v>
      </c>
      <c r="AB619" s="12">
        <f>STOCK[[#This Row],[Stock Actual]]*STOCK[[#This Row],[Costo total]]</f>
        <v>0</v>
      </c>
    </row>
    <row r="620" spans="1:28" s="7" customFormat="1" ht="50" customHeight="1" x14ac:dyDescent="0.15">
      <c r="A620" s="7" t="s">
        <v>1072</v>
      </c>
      <c r="B620" s="70"/>
      <c r="C620" s="7" t="s">
        <v>4</v>
      </c>
      <c r="D620" s="7" t="s">
        <v>1517</v>
      </c>
      <c r="E620" s="7" t="s">
        <v>1077</v>
      </c>
      <c r="F620" s="7" t="s">
        <v>244</v>
      </c>
      <c r="G620" s="7" t="s">
        <v>69</v>
      </c>
      <c r="H620" s="7">
        <f>STOCK[[#This Row],[Precio Final]]</f>
        <v>25</v>
      </c>
      <c r="I620" s="7">
        <f>STOCK[[#This Row],[Precio Venta Ideal (x1.5)]]</f>
        <v>31.200000000000003</v>
      </c>
      <c r="J620" s="8">
        <v>1</v>
      </c>
      <c r="K620" s="8">
        <f>SUMIFS(VENTAS[Cantidad],VENTAS[Código del producto Vendido],STOCK[[#This Row],[Code]])</f>
        <v>1</v>
      </c>
      <c r="L620" s="8">
        <f>STOCK[[#This Row],[Entradas]]-STOCK[[#This Row],[Salidas]]</f>
        <v>0</v>
      </c>
      <c r="M620" s="7">
        <f>STOCK[[#This Row],[Precio Final]]*10%</f>
        <v>2.5</v>
      </c>
      <c r="N620" s="7">
        <v>-18.52</v>
      </c>
      <c r="O620" s="7">
        <v>0</v>
      </c>
      <c r="P620" s="7">
        <v>13.3</v>
      </c>
      <c r="Q620" s="8">
        <v>0</v>
      </c>
      <c r="R620" s="7">
        <v>0</v>
      </c>
      <c r="S620" s="7">
        <v>5</v>
      </c>
      <c r="T620" s="12">
        <f>STOCK[[#This Row],[Costo Unitario (USD)]]+STOCK[[#This Row],[Costo Envío (USD)]]+STOCK[[#This Row],[Comisión 10%]]</f>
        <v>20.8</v>
      </c>
      <c r="U620" s="7">
        <f>STOCK[[#This Row],[Costo total]]*1.5</f>
        <v>31.200000000000003</v>
      </c>
      <c r="V620" s="7">
        <v>25</v>
      </c>
      <c r="W620" s="7">
        <f>STOCK[[#This Row],[Precio Final]]-STOCK[[#This Row],[Costo total]]</f>
        <v>4.1999999999999993</v>
      </c>
      <c r="X620" s="7">
        <f>STOCK[[#This Row],[Ganancia Unitaria]]*STOCK[[#This Row],[Salidas]]</f>
        <v>4.1999999999999993</v>
      </c>
      <c r="Y620" s="7" t="s">
        <v>1404</v>
      </c>
      <c r="AA620" s="7">
        <f>STOCK[[#This Row],[Costo total]]*STOCK[[#This Row],[Entradas]]</f>
        <v>20.8</v>
      </c>
      <c r="AB620" s="7">
        <f>STOCK[[#This Row],[Stock Actual]]*STOCK[[#This Row],[Costo total]]</f>
        <v>0</v>
      </c>
    </row>
    <row r="621" spans="1:28" s="12" customFormat="1" ht="50" customHeight="1" x14ac:dyDescent="0.15">
      <c r="A621" s="12" t="s">
        <v>1073</v>
      </c>
      <c r="B621" s="70"/>
      <c r="C621" s="12" t="s">
        <v>4</v>
      </c>
      <c r="D621" s="12" t="s">
        <v>1517</v>
      </c>
      <c r="E621" s="12" t="s">
        <v>1077</v>
      </c>
      <c r="F621" s="12" t="s">
        <v>243</v>
      </c>
      <c r="G621" s="12" t="s">
        <v>69</v>
      </c>
      <c r="H621" s="12">
        <f>STOCK[[#This Row],[Precio Final]]</f>
        <v>25</v>
      </c>
      <c r="I621" s="12">
        <f>STOCK[[#This Row],[Precio Venta Ideal (x1.5)]]</f>
        <v>31.200000000000003</v>
      </c>
      <c r="J621" s="87">
        <v>1</v>
      </c>
      <c r="K621" s="87">
        <f>SUMIFS(VENTAS[Cantidad],VENTAS[Código del producto Vendido],STOCK[[#This Row],[Code]])</f>
        <v>1</v>
      </c>
      <c r="L621" s="87">
        <f>STOCK[[#This Row],[Entradas]]-STOCK[[#This Row],[Salidas]]</f>
        <v>0</v>
      </c>
      <c r="M621" s="12">
        <f>STOCK[[#This Row],[Precio Final]]*10%</f>
        <v>2.5</v>
      </c>
      <c r="N621" s="12">
        <v>-18.52</v>
      </c>
      <c r="O621" s="12">
        <v>0</v>
      </c>
      <c r="P621" s="12">
        <v>13.3</v>
      </c>
      <c r="Q621" s="87">
        <v>0</v>
      </c>
      <c r="R621" s="12">
        <v>0</v>
      </c>
      <c r="S621" s="12">
        <v>5</v>
      </c>
      <c r="T621" s="12">
        <f>STOCK[[#This Row],[Costo Unitario (USD)]]+STOCK[[#This Row],[Costo Envío (USD)]]+STOCK[[#This Row],[Comisión 10%]]</f>
        <v>20.8</v>
      </c>
      <c r="U621" s="12">
        <f>STOCK[[#This Row],[Costo total]]*1.5</f>
        <v>31.200000000000003</v>
      </c>
      <c r="V621" s="12">
        <v>25</v>
      </c>
      <c r="W621" s="12">
        <f>STOCK[[#This Row],[Precio Final]]-STOCK[[#This Row],[Costo total]]</f>
        <v>4.1999999999999993</v>
      </c>
      <c r="X621" s="12">
        <f>STOCK[[#This Row],[Ganancia Unitaria]]*STOCK[[#This Row],[Salidas]]</f>
        <v>4.1999999999999993</v>
      </c>
      <c r="Y621" s="12" t="s">
        <v>1404</v>
      </c>
      <c r="AA621" s="12">
        <f>STOCK[[#This Row],[Costo total]]*STOCK[[#This Row],[Entradas]]</f>
        <v>20.8</v>
      </c>
      <c r="AB621" s="12">
        <f>STOCK[[#This Row],[Stock Actual]]*STOCK[[#This Row],[Costo total]]</f>
        <v>0</v>
      </c>
    </row>
    <row r="622" spans="1:28" s="7" customFormat="1" ht="50" customHeight="1" x14ac:dyDescent="0.15">
      <c r="A622" s="7" t="s">
        <v>1074</v>
      </c>
      <c r="B622" s="70"/>
      <c r="C622" s="7" t="s">
        <v>4</v>
      </c>
      <c r="D622" s="7" t="s">
        <v>26</v>
      </c>
      <c r="E622" s="7" t="s">
        <v>1078</v>
      </c>
      <c r="F622" s="7" t="s">
        <v>243</v>
      </c>
      <c r="G622" s="7" t="s">
        <v>69</v>
      </c>
      <c r="H622" s="7">
        <f>STOCK[[#This Row],[Precio Final]]</f>
        <v>35</v>
      </c>
      <c r="I622" s="7">
        <f>STOCK[[#This Row],[Precio Venta Ideal (x1.5)]]</f>
        <v>40.380000000000003</v>
      </c>
      <c r="J622" s="8">
        <v>1</v>
      </c>
      <c r="K622" s="8">
        <f>SUMIFS(VENTAS[Cantidad],VENTAS[Código del producto Vendido],STOCK[[#This Row],[Code]])</f>
        <v>1</v>
      </c>
      <c r="L622" s="8">
        <f>STOCK[[#This Row],[Entradas]]-STOCK[[#This Row],[Salidas]]</f>
        <v>0</v>
      </c>
      <c r="M622" s="7">
        <f>STOCK[[#This Row],[Precio Final]]*10%</f>
        <v>3.5</v>
      </c>
      <c r="N622" s="7">
        <v>-25.28</v>
      </c>
      <c r="O622" s="7">
        <v>0</v>
      </c>
      <c r="P622" s="7">
        <v>18.420000000000002</v>
      </c>
      <c r="Q622" s="8">
        <v>0</v>
      </c>
      <c r="R622" s="7">
        <v>0</v>
      </c>
      <c r="S622" s="7">
        <v>5</v>
      </c>
      <c r="T622" s="12">
        <f>STOCK[[#This Row],[Costo Unitario (USD)]]+STOCK[[#This Row],[Costo Envío (USD)]]+STOCK[[#This Row],[Comisión 10%]]</f>
        <v>26.92</v>
      </c>
      <c r="U622" s="7">
        <f>STOCK[[#This Row],[Costo total]]*1.5</f>
        <v>40.380000000000003</v>
      </c>
      <c r="V622" s="7">
        <v>35</v>
      </c>
      <c r="W622" s="7">
        <f>STOCK[[#This Row],[Precio Final]]-STOCK[[#This Row],[Costo total]]</f>
        <v>8.0799999999999983</v>
      </c>
      <c r="X622" s="7">
        <f>STOCK[[#This Row],[Ganancia Unitaria]]*STOCK[[#This Row],[Salidas]]</f>
        <v>8.0799999999999983</v>
      </c>
      <c r="Y622" s="7" t="s">
        <v>1404</v>
      </c>
      <c r="AA622" s="7">
        <f>STOCK[[#This Row],[Costo total]]*STOCK[[#This Row],[Entradas]]</f>
        <v>26.92</v>
      </c>
      <c r="AB622" s="7">
        <f>STOCK[[#This Row],[Stock Actual]]*STOCK[[#This Row],[Costo total]]</f>
        <v>0</v>
      </c>
    </row>
    <row r="623" spans="1:28" s="12" customFormat="1" ht="50" customHeight="1" x14ac:dyDescent="0.15">
      <c r="A623" s="12" t="s">
        <v>1081</v>
      </c>
      <c r="B623" s="70"/>
      <c r="C623" s="12" t="s">
        <v>4</v>
      </c>
      <c r="D623" s="12" t="s">
        <v>2612</v>
      </c>
      <c r="E623" s="12" t="s">
        <v>1651</v>
      </c>
      <c r="F623" s="12" t="s">
        <v>2100</v>
      </c>
      <c r="G623" s="12" t="s">
        <v>69</v>
      </c>
      <c r="H623" s="12">
        <f>STOCK[[#This Row],[Precio Final]]</f>
        <v>35</v>
      </c>
      <c r="I623" s="12">
        <f>STOCK[[#This Row],[Precio Venta Ideal (x1.5)]]</f>
        <v>41.174999999999997</v>
      </c>
      <c r="J623" s="87">
        <v>2</v>
      </c>
      <c r="K623" s="87">
        <f>SUMIFS(VENTAS[Cantidad],VENTAS[Código del producto Vendido],STOCK[[#This Row],[Code]])</f>
        <v>2</v>
      </c>
      <c r="L623" s="87">
        <f>STOCK[[#This Row],[Entradas]]-STOCK[[#This Row],[Salidas]]</f>
        <v>0</v>
      </c>
      <c r="M623" s="12">
        <f>STOCK[[#This Row],[Precio Final]]*10%</f>
        <v>3.5</v>
      </c>
      <c r="N623" s="12">
        <v>0</v>
      </c>
      <c r="O623" s="12">
        <v>49.6</v>
      </c>
      <c r="P623" s="12">
        <v>17.95</v>
      </c>
      <c r="Q623" s="87">
        <v>0</v>
      </c>
      <c r="R623" s="12">
        <v>0</v>
      </c>
      <c r="S623" s="12">
        <v>6</v>
      </c>
      <c r="T623" s="12">
        <f>STOCK[[#This Row],[Costo Unitario (USD)]]+STOCK[[#This Row],[Costo Envío (USD)]]+STOCK[[#This Row],[Comisión 10%]]</f>
        <v>27.45</v>
      </c>
      <c r="U623" s="12">
        <f>STOCK[[#This Row],[Costo total]]*1.5</f>
        <v>41.174999999999997</v>
      </c>
      <c r="V623" s="12">
        <v>35</v>
      </c>
      <c r="W623" s="12">
        <f>STOCK[[#This Row],[Precio Final]]-STOCK[[#This Row],[Costo total]]</f>
        <v>7.5500000000000007</v>
      </c>
      <c r="X623" s="12">
        <f>STOCK[[#This Row],[Ganancia Unitaria]]*STOCK[[#This Row],[Salidas]]</f>
        <v>15.100000000000001</v>
      </c>
      <c r="Y623" s="12" t="s">
        <v>1404</v>
      </c>
      <c r="AA623" s="12">
        <f>STOCK[[#This Row],[Costo total]]*STOCK[[#This Row],[Entradas]]</f>
        <v>54.9</v>
      </c>
      <c r="AB623" s="12">
        <f>STOCK[[#This Row],[Stock Actual]]*STOCK[[#This Row],[Costo total]]</f>
        <v>0</v>
      </c>
    </row>
    <row r="624" spans="1:28" s="7" customFormat="1" ht="50" customHeight="1" x14ac:dyDescent="0.15">
      <c r="A624" s="7" t="s">
        <v>1082</v>
      </c>
      <c r="B624" s="70"/>
      <c r="C624" s="7" t="s">
        <v>4</v>
      </c>
      <c r="D624" s="7" t="s">
        <v>26</v>
      </c>
      <c r="E624" s="7" t="s">
        <v>1079</v>
      </c>
      <c r="F624" s="7" t="s">
        <v>244</v>
      </c>
      <c r="G624" s="7" t="s">
        <v>69</v>
      </c>
      <c r="H624" s="7">
        <f>STOCK[[#This Row],[Precio Final]]</f>
        <v>35</v>
      </c>
      <c r="I624" s="7">
        <f>STOCK[[#This Row],[Precio Venta Ideal (x1.5)]]</f>
        <v>41.174999999999997</v>
      </c>
      <c r="J624" s="8">
        <v>2</v>
      </c>
      <c r="K624" s="8">
        <f>SUMIFS(VENTAS[Cantidad],VENTAS[Código del producto Vendido],STOCK[[#This Row],[Code]])</f>
        <v>2</v>
      </c>
      <c r="L624" s="8">
        <f>STOCK[[#This Row],[Entradas]]-STOCK[[#This Row],[Salidas]]</f>
        <v>0</v>
      </c>
      <c r="M624" s="7">
        <f>STOCK[[#This Row],[Precio Final]]*10%</f>
        <v>3.5</v>
      </c>
      <c r="N624" s="7">
        <v>-49.6</v>
      </c>
      <c r="O624" s="7">
        <v>0</v>
      </c>
      <c r="P624" s="7">
        <v>17.95</v>
      </c>
      <c r="Q624" s="8">
        <v>0</v>
      </c>
      <c r="R624" s="7">
        <v>0</v>
      </c>
      <c r="S624" s="7">
        <v>6</v>
      </c>
      <c r="T624" s="12">
        <f>STOCK[[#This Row],[Costo Unitario (USD)]]+STOCK[[#This Row],[Costo Envío (USD)]]+STOCK[[#This Row],[Comisión 10%]]</f>
        <v>27.45</v>
      </c>
      <c r="U624" s="7">
        <f>STOCK[[#This Row],[Costo total]]*1.5</f>
        <v>41.174999999999997</v>
      </c>
      <c r="V624" s="7">
        <v>35</v>
      </c>
      <c r="W624" s="7">
        <f>STOCK[[#This Row],[Precio Final]]-STOCK[[#This Row],[Costo total]]</f>
        <v>7.5500000000000007</v>
      </c>
      <c r="X624" s="7">
        <f>STOCK[[#This Row],[Ganancia Unitaria]]*STOCK[[#This Row],[Salidas]]</f>
        <v>15.100000000000001</v>
      </c>
      <c r="Y624" s="7" t="s">
        <v>1404</v>
      </c>
      <c r="AA624" s="7">
        <f>STOCK[[#This Row],[Costo total]]*STOCK[[#This Row],[Entradas]]</f>
        <v>54.9</v>
      </c>
      <c r="AB624" s="7">
        <f>STOCK[[#This Row],[Stock Actual]]*STOCK[[#This Row],[Costo total]]</f>
        <v>0</v>
      </c>
    </row>
    <row r="625" spans="1:28" s="12" customFormat="1" ht="50" customHeight="1" x14ac:dyDescent="0.15">
      <c r="A625" s="12" t="s">
        <v>1083</v>
      </c>
      <c r="B625" s="70"/>
      <c r="C625" s="12" t="s">
        <v>4</v>
      </c>
      <c r="D625" s="12" t="s">
        <v>26</v>
      </c>
      <c r="E625" s="12" t="s">
        <v>1079</v>
      </c>
      <c r="F625" s="12" t="s">
        <v>241</v>
      </c>
      <c r="G625" s="12" t="s">
        <v>69</v>
      </c>
      <c r="H625" s="12">
        <f>STOCK[[#This Row],[Precio Final]]</f>
        <v>35</v>
      </c>
      <c r="I625" s="12">
        <f>STOCK[[#This Row],[Precio Venta Ideal (x1.5)]]</f>
        <v>41.174999999999997</v>
      </c>
      <c r="J625" s="87">
        <v>2</v>
      </c>
      <c r="K625" s="87">
        <f>SUMIFS(VENTAS[Cantidad],VENTAS[Código del producto Vendido],STOCK[[#This Row],[Code]])</f>
        <v>2</v>
      </c>
      <c r="L625" s="87">
        <f>STOCK[[#This Row],[Entradas]]-STOCK[[#This Row],[Salidas]]</f>
        <v>0</v>
      </c>
      <c r="M625" s="12">
        <f>STOCK[[#This Row],[Precio Final]]*10%</f>
        <v>3.5</v>
      </c>
      <c r="N625" s="12">
        <v>0</v>
      </c>
      <c r="O625" s="12">
        <v>24.8</v>
      </c>
      <c r="P625" s="12">
        <v>17.95</v>
      </c>
      <c r="Q625" s="87">
        <v>0</v>
      </c>
      <c r="R625" s="12">
        <v>0</v>
      </c>
      <c r="S625" s="12">
        <v>6</v>
      </c>
      <c r="T625" s="12">
        <f>STOCK[[#This Row],[Costo Unitario (USD)]]+STOCK[[#This Row],[Costo Envío (USD)]]+STOCK[[#This Row],[Comisión 10%]]</f>
        <v>27.45</v>
      </c>
      <c r="U625" s="12">
        <f>STOCK[[#This Row],[Costo total]]*1.5</f>
        <v>41.174999999999997</v>
      </c>
      <c r="V625" s="12">
        <v>35</v>
      </c>
      <c r="W625" s="12">
        <f>STOCK[[#This Row],[Precio Final]]-STOCK[[#This Row],[Costo total]]</f>
        <v>7.5500000000000007</v>
      </c>
      <c r="X625" s="12">
        <f>STOCK[[#This Row],[Ganancia Unitaria]]*STOCK[[#This Row],[Salidas]]</f>
        <v>15.100000000000001</v>
      </c>
      <c r="Y625" s="12" t="s">
        <v>1404</v>
      </c>
      <c r="AA625" s="12">
        <f>STOCK[[#This Row],[Costo total]]*STOCK[[#This Row],[Entradas]]</f>
        <v>54.9</v>
      </c>
      <c r="AB625" s="12">
        <f>STOCK[[#This Row],[Stock Actual]]*STOCK[[#This Row],[Costo total]]</f>
        <v>0</v>
      </c>
    </row>
    <row r="626" spans="1:28" s="7" customFormat="1" ht="50" customHeight="1" x14ac:dyDescent="0.15">
      <c r="A626" s="7" t="s">
        <v>1085</v>
      </c>
      <c r="B626" s="70"/>
      <c r="C626" s="7" t="s">
        <v>4</v>
      </c>
      <c r="D626" s="7" t="s">
        <v>1517</v>
      </c>
      <c r="E626" s="7" t="s">
        <v>1080</v>
      </c>
      <c r="F626" s="7" t="s">
        <v>244</v>
      </c>
      <c r="G626" s="7" t="s">
        <v>69</v>
      </c>
      <c r="H626" s="7">
        <f>STOCK[[#This Row],[Precio Final]]</f>
        <v>23</v>
      </c>
      <c r="I626" s="7">
        <f>STOCK[[#This Row],[Precio Venta Ideal (x1.5)]]</f>
        <v>26.28</v>
      </c>
      <c r="J626" s="8">
        <v>2</v>
      </c>
      <c r="K626" s="8">
        <f>SUMIFS(VENTAS[Cantidad],VENTAS[Código del producto Vendido],STOCK[[#This Row],[Code]])</f>
        <v>2</v>
      </c>
      <c r="L626" s="8">
        <f>STOCK[[#This Row],[Entradas]]-STOCK[[#This Row],[Salidas]]</f>
        <v>0</v>
      </c>
      <c r="M626" s="7">
        <f>STOCK[[#This Row],[Precio Final]]*10%</f>
        <v>2.3000000000000003</v>
      </c>
      <c r="N626" s="7">
        <v>-29.83</v>
      </c>
      <c r="O626" s="7">
        <v>0</v>
      </c>
      <c r="P626" s="7">
        <v>10.220000000000001</v>
      </c>
      <c r="Q626" s="8">
        <v>0</v>
      </c>
      <c r="R626" s="7">
        <v>0</v>
      </c>
      <c r="S626" s="7">
        <v>5</v>
      </c>
      <c r="T626" s="12">
        <f>STOCK[[#This Row],[Costo Unitario (USD)]]+STOCK[[#This Row],[Costo Envío (USD)]]+STOCK[[#This Row],[Comisión 10%]]</f>
        <v>17.52</v>
      </c>
      <c r="U626" s="7">
        <f>STOCK[[#This Row],[Costo total]]*1.5</f>
        <v>26.28</v>
      </c>
      <c r="V626" s="7">
        <v>23</v>
      </c>
      <c r="W626" s="7">
        <f>STOCK[[#This Row],[Precio Final]]-STOCK[[#This Row],[Costo total]]</f>
        <v>5.48</v>
      </c>
      <c r="X626" s="7">
        <f>STOCK[[#This Row],[Ganancia Unitaria]]*STOCK[[#This Row],[Salidas]]</f>
        <v>10.96</v>
      </c>
      <c r="Y626" s="7" t="s">
        <v>1404</v>
      </c>
      <c r="AA626" s="7">
        <f>STOCK[[#This Row],[Costo total]]*STOCK[[#This Row],[Entradas]]</f>
        <v>35.04</v>
      </c>
      <c r="AB626" s="7">
        <f>STOCK[[#This Row],[Stock Actual]]*STOCK[[#This Row],[Costo total]]</f>
        <v>0</v>
      </c>
    </row>
    <row r="627" spans="1:28" s="12" customFormat="1" ht="50" customHeight="1" x14ac:dyDescent="0.15">
      <c r="A627" s="12" t="s">
        <v>1087</v>
      </c>
      <c r="B627" s="70"/>
      <c r="C627" s="12" t="s">
        <v>4</v>
      </c>
      <c r="D627" s="12" t="s">
        <v>1898</v>
      </c>
      <c r="E627" s="12" t="s">
        <v>1121</v>
      </c>
      <c r="F627" s="12" t="s">
        <v>238</v>
      </c>
      <c r="G627" s="12" t="s">
        <v>69</v>
      </c>
      <c r="H627" s="12">
        <f>STOCK[[#This Row],[Precio Final]]</f>
        <v>10</v>
      </c>
      <c r="I627" s="12">
        <f>STOCK[[#This Row],[Precio Venta Ideal (x1.5)]]</f>
        <v>10.154999999999999</v>
      </c>
      <c r="J627" s="87">
        <v>2</v>
      </c>
      <c r="K627" s="87">
        <f>SUMIFS(VENTAS[Cantidad],VENTAS[Código del producto Vendido],STOCK[[#This Row],[Code]])</f>
        <v>2</v>
      </c>
      <c r="L627" s="87">
        <f>STOCK[[#This Row],[Entradas]]-STOCK[[#This Row],[Salidas]]</f>
        <v>0</v>
      </c>
      <c r="M627" s="12">
        <f>STOCK[[#This Row],[Precio Final]]*10%</f>
        <v>1</v>
      </c>
      <c r="N627" s="12">
        <v>-9.17</v>
      </c>
      <c r="O627" s="12">
        <v>0</v>
      </c>
      <c r="P627" s="12">
        <v>3.77</v>
      </c>
      <c r="Q627" s="87">
        <v>0</v>
      </c>
      <c r="R627" s="12">
        <v>0</v>
      </c>
      <c r="S627" s="12">
        <v>2</v>
      </c>
      <c r="T627" s="12">
        <f>STOCK[[#This Row],[Costo Unitario (USD)]]+STOCK[[#This Row],[Costo Envío (USD)]]+STOCK[[#This Row],[Comisión 10%]]</f>
        <v>6.77</v>
      </c>
      <c r="U627" s="12">
        <f>STOCK[[#This Row],[Costo total]]*1.5</f>
        <v>10.154999999999999</v>
      </c>
      <c r="V627" s="12">
        <v>10</v>
      </c>
      <c r="W627" s="12">
        <f>STOCK[[#This Row],[Precio Final]]-STOCK[[#This Row],[Costo total]]</f>
        <v>3.2300000000000004</v>
      </c>
      <c r="X627" s="12">
        <f>STOCK[[#This Row],[Ganancia Unitaria]]*STOCK[[#This Row],[Salidas]]</f>
        <v>6.4600000000000009</v>
      </c>
      <c r="Y627" s="12" t="s">
        <v>1404</v>
      </c>
      <c r="AA627" s="12">
        <f>STOCK[[#This Row],[Costo total]]*STOCK[[#This Row],[Entradas]]</f>
        <v>13.54</v>
      </c>
      <c r="AB627" s="12">
        <f>STOCK[[#This Row],[Stock Actual]]*STOCK[[#This Row],[Costo total]]</f>
        <v>0</v>
      </c>
    </row>
    <row r="628" spans="1:28" s="7" customFormat="1" ht="50" customHeight="1" x14ac:dyDescent="0.15">
      <c r="A628" s="7" t="s">
        <v>1088</v>
      </c>
      <c r="B628" s="70"/>
      <c r="C628" s="7" t="s">
        <v>4</v>
      </c>
      <c r="D628" s="7" t="s">
        <v>1898</v>
      </c>
      <c r="E628" s="7" t="s">
        <v>1561</v>
      </c>
      <c r="F628" s="7" t="s">
        <v>2106</v>
      </c>
      <c r="G628" s="7" t="s">
        <v>69</v>
      </c>
      <c r="H628" s="7">
        <f>STOCK[[#This Row],[Precio Final]]</f>
        <v>10</v>
      </c>
      <c r="I628" s="7">
        <f>STOCK[[#This Row],[Precio Venta Ideal (x1.5)]]</f>
        <v>10.154999999999999</v>
      </c>
      <c r="J628" s="8">
        <v>2</v>
      </c>
      <c r="K628" s="8">
        <f>SUMIFS(VENTAS[Cantidad],VENTAS[Código del producto Vendido],STOCK[[#This Row],[Code]])</f>
        <v>2</v>
      </c>
      <c r="L628" s="8">
        <f>STOCK[[#This Row],[Entradas]]-STOCK[[#This Row],[Salidas]]</f>
        <v>0</v>
      </c>
      <c r="M628" s="7">
        <f>STOCK[[#This Row],[Precio Final]]*10%</f>
        <v>1</v>
      </c>
      <c r="N628" s="7">
        <v>0</v>
      </c>
      <c r="O628" s="7">
        <v>9.17</v>
      </c>
      <c r="P628" s="7">
        <v>3.77</v>
      </c>
      <c r="Q628" s="8">
        <v>0</v>
      </c>
      <c r="R628" s="7">
        <v>0</v>
      </c>
      <c r="S628" s="7">
        <v>2</v>
      </c>
      <c r="T628" s="12">
        <f>STOCK[[#This Row],[Costo Unitario (USD)]]+STOCK[[#This Row],[Costo Envío (USD)]]+STOCK[[#This Row],[Comisión 10%]]</f>
        <v>6.77</v>
      </c>
      <c r="U628" s="7">
        <f>STOCK[[#This Row],[Costo total]]*1.5</f>
        <v>10.154999999999999</v>
      </c>
      <c r="V628" s="7">
        <v>10</v>
      </c>
      <c r="W628" s="7">
        <f>STOCK[[#This Row],[Precio Final]]-STOCK[[#This Row],[Costo total]]</f>
        <v>3.2300000000000004</v>
      </c>
      <c r="X628" s="7">
        <f>STOCK[[#This Row],[Ganancia Unitaria]]*STOCK[[#This Row],[Salidas]]</f>
        <v>6.4600000000000009</v>
      </c>
      <c r="Y628" s="7" t="s">
        <v>1404</v>
      </c>
      <c r="AA628" s="7">
        <f>STOCK[[#This Row],[Costo total]]*STOCK[[#This Row],[Entradas]]</f>
        <v>13.54</v>
      </c>
      <c r="AB628" s="7">
        <f>STOCK[[#This Row],[Stock Actual]]*STOCK[[#This Row],[Costo total]]</f>
        <v>0</v>
      </c>
    </row>
    <row r="629" spans="1:28" s="12" customFormat="1" ht="50" customHeight="1" x14ac:dyDescent="0.15">
      <c r="A629" s="12" t="s">
        <v>1089</v>
      </c>
      <c r="B629" s="70"/>
      <c r="C629" s="12" t="s">
        <v>4</v>
      </c>
      <c r="D629" s="12" t="s">
        <v>1898</v>
      </c>
      <c r="E629" s="12" t="s">
        <v>1122</v>
      </c>
      <c r="F629" s="12" t="s">
        <v>238</v>
      </c>
      <c r="G629" s="12" t="s">
        <v>69</v>
      </c>
      <c r="H629" s="12">
        <f>STOCK[[#This Row],[Precio Final]]</f>
        <v>12</v>
      </c>
      <c r="I629" s="12">
        <f>STOCK[[#This Row],[Precio Venta Ideal (x1.5)]]</f>
        <v>13.754999999999999</v>
      </c>
      <c r="J629" s="87">
        <v>2</v>
      </c>
      <c r="K629" s="87">
        <f>SUMIFS(VENTAS[Cantidad],VENTAS[Código del producto Vendido],STOCK[[#This Row],[Code]])</f>
        <v>2</v>
      </c>
      <c r="L629" s="87">
        <f>STOCK[[#This Row],[Entradas]]-STOCK[[#This Row],[Salidas]]</f>
        <v>0</v>
      </c>
      <c r="M629" s="12">
        <f>STOCK[[#This Row],[Precio Final]]*10%</f>
        <v>1.2000000000000002</v>
      </c>
      <c r="N629" s="12">
        <v>-11.76</v>
      </c>
      <c r="O629" s="12">
        <v>5.88</v>
      </c>
      <c r="P629" s="12">
        <v>4.97</v>
      </c>
      <c r="Q629" s="87">
        <v>0</v>
      </c>
      <c r="R629" s="12">
        <v>0</v>
      </c>
      <c r="S629" s="12">
        <v>3</v>
      </c>
      <c r="T629" s="12">
        <f>STOCK[[#This Row],[Costo Unitario (USD)]]+STOCK[[#This Row],[Costo Envío (USD)]]+STOCK[[#This Row],[Comisión 10%]]</f>
        <v>9.17</v>
      </c>
      <c r="U629" s="12">
        <f>STOCK[[#This Row],[Costo total]]*1.5</f>
        <v>13.754999999999999</v>
      </c>
      <c r="V629" s="12">
        <v>12</v>
      </c>
      <c r="W629" s="12">
        <f>STOCK[[#This Row],[Precio Final]]-STOCK[[#This Row],[Costo total]]</f>
        <v>2.83</v>
      </c>
      <c r="X629" s="12">
        <f>STOCK[[#This Row],[Ganancia Unitaria]]*STOCK[[#This Row],[Salidas]]</f>
        <v>5.66</v>
      </c>
      <c r="Y629" s="12" t="s">
        <v>1404</v>
      </c>
      <c r="AA629" s="12">
        <f>STOCK[[#This Row],[Costo total]]*STOCK[[#This Row],[Entradas]]</f>
        <v>18.34</v>
      </c>
      <c r="AB629" s="12">
        <f>STOCK[[#This Row],[Stock Actual]]*STOCK[[#This Row],[Costo total]]</f>
        <v>0</v>
      </c>
    </row>
    <row r="630" spans="1:28" s="7" customFormat="1" ht="50" customHeight="1" x14ac:dyDescent="0.15">
      <c r="A630" s="7" t="s">
        <v>1090</v>
      </c>
      <c r="B630" s="70"/>
      <c r="C630" s="7" t="s">
        <v>4</v>
      </c>
      <c r="D630" s="7" t="s">
        <v>1898</v>
      </c>
      <c r="E630" s="7" t="s">
        <v>1122</v>
      </c>
      <c r="F630" s="7" t="s">
        <v>244</v>
      </c>
      <c r="G630" s="7" t="s">
        <v>69</v>
      </c>
      <c r="H630" s="7">
        <f>STOCK[[#This Row],[Precio Final]]</f>
        <v>12</v>
      </c>
      <c r="I630" s="7">
        <f>STOCK[[#This Row],[Precio Venta Ideal (x1.5)]]</f>
        <v>13.754999999999999</v>
      </c>
      <c r="J630" s="8">
        <v>3</v>
      </c>
      <c r="K630" s="8">
        <f>SUMIFS(VENTAS[Cantidad],VENTAS[Código del producto Vendido],STOCK[[#This Row],[Code]])</f>
        <v>3</v>
      </c>
      <c r="L630" s="8">
        <f>STOCK[[#This Row],[Entradas]]-STOCK[[#This Row],[Salidas]]</f>
        <v>0</v>
      </c>
      <c r="M630" s="7">
        <f>STOCK[[#This Row],[Precio Final]]*10%</f>
        <v>1.2000000000000002</v>
      </c>
      <c r="N630" s="7">
        <v>-21.21</v>
      </c>
      <c r="O630" s="7">
        <v>0</v>
      </c>
      <c r="P630" s="7">
        <v>4.97</v>
      </c>
      <c r="Q630" s="8">
        <v>0</v>
      </c>
      <c r="R630" s="7">
        <v>0</v>
      </c>
      <c r="S630" s="7">
        <v>3</v>
      </c>
      <c r="T630" s="12">
        <f>STOCK[[#This Row],[Costo Unitario (USD)]]+STOCK[[#This Row],[Costo Envío (USD)]]+STOCK[[#This Row],[Comisión 10%]]</f>
        <v>9.17</v>
      </c>
      <c r="U630" s="7">
        <f>STOCK[[#This Row],[Costo total]]*1.5</f>
        <v>13.754999999999999</v>
      </c>
      <c r="V630" s="7">
        <v>12</v>
      </c>
      <c r="W630" s="7">
        <f>STOCK[[#This Row],[Precio Final]]-STOCK[[#This Row],[Costo total]]</f>
        <v>2.83</v>
      </c>
      <c r="X630" s="7">
        <f>STOCK[[#This Row],[Ganancia Unitaria]]*STOCK[[#This Row],[Salidas]]</f>
        <v>8.49</v>
      </c>
      <c r="Y630" s="7" t="s">
        <v>1404</v>
      </c>
      <c r="AA630" s="7">
        <f>STOCK[[#This Row],[Costo total]]*STOCK[[#This Row],[Entradas]]</f>
        <v>27.509999999999998</v>
      </c>
      <c r="AB630" s="7">
        <f>STOCK[[#This Row],[Stock Actual]]*STOCK[[#This Row],[Costo total]]</f>
        <v>0</v>
      </c>
    </row>
    <row r="631" spans="1:28" s="12" customFormat="1" ht="50" customHeight="1" x14ac:dyDescent="0.15">
      <c r="A631" s="12" t="s">
        <v>1091</v>
      </c>
      <c r="B631" s="70"/>
      <c r="C631" s="12" t="s">
        <v>4</v>
      </c>
      <c r="D631" s="12" t="s">
        <v>1898</v>
      </c>
      <c r="E631" s="12" t="s">
        <v>1652</v>
      </c>
      <c r="F631" s="12" t="s">
        <v>2079</v>
      </c>
      <c r="G631" s="12" t="s">
        <v>69</v>
      </c>
      <c r="H631" s="12">
        <f>STOCK[[#This Row],[Precio Final]]</f>
        <v>12</v>
      </c>
      <c r="I631" s="12">
        <f>STOCK[[#This Row],[Precio Venta Ideal (x1.5)]]</f>
        <v>13.754999999999999</v>
      </c>
      <c r="J631" s="87">
        <v>3</v>
      </c>
      <c r="K631" s="87">
        <f>SUMIFS(VENTAS[Cantidad],VENTAS[Código del producto Vendido],STOCK[[#This Row],[Code]])</f>
        <v>3</v>
      </c>
      <c r="L631" s="87">
        <f>STOCK[[#This Row],[Entradas]]-STOCK[[#This Row],[Salidas]]</f>
        <v>0</v>
      </c>
      <c r="M631" s="12">
        <f>STOCK[[#This Row],[Precio Final]]*10%</f>
        <v>1.2000000000000002</v>
      </c>
      <c r="N631" s="12">
        <v>-14.14</v>
      </c>
      <c r="O631" s="12">
        <v>0</v>
      </c>
      <c r="P631" s="12">
        <v>4.97</v>
      </c>
      <c r="Q631" s="87">
        <v>0</v>
      </c>
      <c r="R631" s="12">
        <v>0</v>
      </c>
      <c r="S631" s="12">
        <v>3</v>
      </c>
      <c r="T631" s="12">
        <f>STOCK[[#This Row],[Costo Unitario (USD)]]+STOCK[[#This Row],[Costo Envío (USD)]]+STOCK[[#This Row],[Comisión 10%]]</f>
        <v>9.17</v>
      </c>
      <c r="U631" s="12">
        <f>STOCK[[#This Row],[Costo total]]*1.5</f>
        <v>13.754999999999999</v>
      </c>
      <c r="V631" s="12">
        <v>12</v>
      </c>
      <c r="W631" s="12">
        <f>STOCK[[#This Row],[Precio Final]]-STOCK[[#This Row],[Costo total]]</f>
        <v>2.83</v>
      </c>
      <c r="X631" s="12">
        <f>STOCK[[#This Row],[Ganancia Unitaria]]*STOCK[[#This Row],[Salidas]]</f>
        <v>8.49</v>
      </c>
      <c r="Y631" s="12" t="s">
        <v>1404</v>
      </c>
      <c r="AA631" s="12">
        <f>STOCK[[#This Row],[Costo total]]*STOCK[[#This Row],[Entradas]]</f>
        <v>27.509999999999998</v>
      </c>
      <c r="AB631" s="12">
        <f>STOCK[[#This Row],[Stock Actual]]*STOCK[[#This Row],[Costo total]]</f>
        <v>0</v>
      </c>
    </row>
    <row r="632" spans="1:28" s="7" customFormat="1" ht="50" customHeight="1" x14ac:dyDescent="0.15">
      <c r="A632" s="7" t="s">
        <v>1092</v>
      </c>
      <c r="B632" s="70"/>
      <c r="C632" s="7" t="s">
        <v>4</v>
      </c>
      <c r="D632" s="7" t="s">
        <v>1898</v>
      </c>
      <c r="E632" s="7" t="s">
        <v>3060</v>
      </c>
      <c r="F632" s="7" t="s">
        <v>3037</v>
      </c>
      <c r="G632" s="7" t="s">
        <v>69</v>
      </c>
      <c r="H632" s="7">
        <f>STOCK[[#This Row],[Precio Final]]</f>
        <v>12</v>
      </c>
      <c r="I632" s="7">
        <f>STOCK[[#This Row],[Precio Venta Ideal (x1.5)]]</f>
        <v>13.934999999999999</v>
      </c>
      <c r="J632" s="8">
        <v>2</v>
      </c>
      <c r="K632" s="8">
        <f>SUMIFS(VENTAS[Cantidad],VENTAS[Código del producto Vendido],STOCK[[#This Row],[Code]])</f>
        <v>0</v>
      </c>
      <c r="L632" s="8">
        <f>STOCK[[#This Row],[Entradas]]-STOCK[[#This Row],[Salidas]]</f>
        <v>2</v>
      </c>
      <c r="M632" s="7">
        <f>STOCK[[#This Row],[Precio Final]]*10%</f>
        <v>1.2000000000000002</v>
      </c>
      <c r="N632" s="7">
        <v>0</v>
      </c>
      <c r="O632" s="7">
        <v>14.26</v>
      </c>
      <c r="P632" s="7">
        <v>5.09</v>
      </c>
      <c r="Q632" s="8">
        <v>0</v>
      </c>
      <c r="R632" s="7">
        <v>0</v>
      </c>
      <c r="S632" s="7">
        <v>3</v>
      </c>
      <c r="T632" s="12">
        <f>STOCK[[#This Row],[Costo Unitario (USD)]]+STOCK[[#This Row],[Costo Envío (USD)]]+STOCK[[#This Row],[Comisión 10%]]</f>
        <v>9.2899999999999991</v>
      </c>
      <c r="U632" s="7">
        <f>STOCK[[#This Row],[Costo total]]*1.5</f>
        <v>13.934999999999999</v>
      </c>
      <c r="V632" s="7">
        <v>12</v>
      </c>
      <c r="W632" s="7">
        <f>STOCK[[#This Row],[Precio Final]]-STOCK[[#This Row],[Costo total]]</f>
        <v>2.7100000000000009</v>
      </c>
      <c r="X632" s="7">
        <f>STOCK[[#This Row],[Ganancia Unitaria]]*STOCK[[#This Row],[Salidas]]</f>
        <v>0</v>
      </c>
      <c r="Y632" s="7" t="s">
        <v>1404</v>
      </c>
      <c r="AA632" s="7">
        <f>STOCK[[#This Row],[Costo total]]*STOCK[[#This Row],[Entradas]]</f>
        <v>18.579999999999998</v>
      </c>
      <c r="AB632" s="7">
        <f>STOCK[[#This Row],[Stock Actual]]*STOCK[[#This Row],[Costo total]]</f>
        <v>18.579999999999998</v>
      </c>
    </row>
    <row r="633" spans="1:28" s="12" customFormat="1" ht="50" customHeight="1" x14ac:dyDescent="0.15">
      <c r="A633" s="12" t="s">
        <v>1093</v>
      </c>
      <c r="B633" s="70"/>
      <c r="C633" s="12" t="s">
        <v>4</v>
      </c>
      <c r="D633" s="12" t="s">
        <v>1898</v>
      </c>
      <c r="E633" s="12" t="s">
        <v>1275</v>
      </c>
      <c r="F633" s="12" t="s">
        <v>244</v>
      </c>
      <c r="G633" s="12" t="s">
        <v>69</v>
      </c>
      <c r="H633" s="12">
        <f>STOCK[[#This Row],[Precio Final]]</f>
        <v>12</v>
      </c>
      <c r="I633" s="12">
        <f>STOCK[[#This Row],[Precio Venta Ideal (x1.5)]]</f>
        <v>13.934999999999999</v>
      </c>
      <c r="J633" s="87">
        <v>3</v>
      </c>
      <c r="K633" s="87">
        <f>SUMIFS(VENTAS[Cantidad],VENTAS[Código del producto Vendido],STOCK[[#This Row],[Code]])</f>
        <v>3</v>
      </c>
      <c r="L633" s="87">
        <f>STOCK[[#This Row],[Entradas]]-STOCK[[#This Row],[Salidas]]</f>
        <v>0</v>
      </c>
      <c r="M633" s="12">
        <f>STOCK[[#This Row],[Precio Final]]*10%</f>
        <v>1.2000000000000002</v>
      </c>
      <c r="N633" s="12">
        <v>-21.39</v>
      </c>
      <c r="O633" s="12">
        <v>0</v>
      </c>
      <c r="P633" s="12">
        <v>5.09</v>
      </c>
      <c r="Q633" s="87">
        <v>0</v>
      </c>
      <c r="R633" s="12">
        <v>0</v>
      </c>
      <c r="S633" s="12">
        <v>3</v>
      </c>
      <c r="T633" s="12">
        <f>STOCK[[#This Row],[Costo Unitario (USD)]]+STOCK[[#This Row],[Costo Envío (USD)]]+STOCK[[#This Row],[Comisión 10%]]</f>
        <v>9.2899999999999991</v>
      </c>
      <c r="U633" s="12">
        <f>STOCK[[#This Row],[Costo total]]*1.5</f>
        <v>13.934999999999999</v>
      </c>
      <c r="V633" s="12">
        <v>12</v>
      </c>
      <c r="W633" s="12">
        <f>STOCK[[#This Row],[Precio Final]]-STOCK[[#This Row],[Costo total]]</f>
        <v>2.7100000000000009</v>
      </c>
      <c r="X633" s="12">
        <f>STOCK[[#This Row],[Ganancia Unitaria]]*STOCK[[#This Row],[Salidas]]</f>
        <v>8.1300000000000026</v>
      </c>
      <c r="Y633" s="12" t="s">
        <v>1404</v>
      </c>
      <c r="AA633" s="12">
        <f>STOCK[[#This Row],[Costo total]]*STOCK[[#This Row],[Entradas]]</f>
        <v>27.869999999999997</v>
      </c>
      <c r="AB633" s="12">
        <f>STOCK[[#This Row],[Stock Actual]]*STOCK[[#This Row],[Costo total]]</f>
        <v>0</v>
      </c>
    </row>
    <row r="634" spans="1:28" s="7" customFormat="1" ht="50" customHeight="1" x14ac:dyDescent="0.15">
      <c r="A634" s="7" t="s">
        <v>1094</v>
      </c>
      <c r="B634" s="70"/>
      <c r="C634" s="7" t="s">
        <v>4</v>
      </c>
      <c r="D634" s="7" t="s">
        <v>1517</v>
      </c>
      <c r="E634" s="7" t="s">
        <v>1276</v>
      </c>
      <c r="F634" s="7" t="s">
        <v>241</v>
      </c>
      <c r="G634" s="7" t="s">
        <v>69</v>
      </c>
      <c r="H634" s="7">
        <f>STOCK[[#This Row],[Precio Final]]</f>
        <v>22</v>
      </c>
      <c r="I634" s="7">
        <f>STOCK[[#This Row],[Precio Venta Ideal (x1.5)]]</f>
        <v>24.855</v>
      </c>
      <c r="J634" s="8">
        <v>3</v>
      </c>
      <c r="K634" s="8">
        <f>SUMIFS(VENTAS[Cantidad],VENTAS[Código del producto Vendido],STOCK[[#This Row],[Code]])</f>
        <v>3</v>
      </c>
      <c r="L634" s="8">
        <f>STOCK[[#This Row],[Entradas]]-STOCK[[#This Row],[Salidas]]</f>
        <v>0</v>
      </c>
      <c r="M634" s="7">
        <f>STOCK[[#This Row],[Precio Final]]*10%</f>
        <v>2.2000000000000002</v>
      </c>
      <c r="N634" s="7">
        <v>0</v>
      </c>
      <c r="O634" s="7">
        <v>13.94</v>
      </c>
      <c r="P634" s="7">
        <v>11.37</v>
      </c>
      <c r="Q634" s="8">
        <v>0</v>
      </c>
      <c r="R634" s="7">
        <v>0</v>
      </c>
      <c r="S634" s="7">
        <v>3</v>
      </c>
      <c r="T634" s="12">
        <f>STOCK[[#This Row],[Costo Unitario (USD)]]+STOCK[[#This Row],[Costo Envío (USD)]]+STOCK[[#This Row],[Comisión 10%]]</f>
        <v>16.57</v>
      </c>
      <c r="U634" s="7">
        <f>STOCK[[#This Row],[Costo total]]*1.5</f>
        <v>24.855</v>
      </c>
      <c r="V634" s="7">
        <v>22</v>
      </c>
      <c r="W634" s="7">
        <f>STOCK[[#This Row],[Precio Final]]-STOCK[[#This Row],[Costo total]]</f>
        <v>5.43</v>
      </c>
      <c r="X634" s="7">
        <f>STOCK[[#This Row],[Ganancia Unitaria]]*STOCK[[#This Row],[Salidas]]</f>
        <v>16.29</v>
      </c>
      <c r="Y634" s="7" t="s">
        <v>1404</v>
      </c>
      <c r="AA634" s="7">
        <f>STOCK[[#This Row],[Costo total]]*STOCK[[#This Row],[Entradas]]</f>
        <v>49.71</v>
      </c>
      <c r="AB634" s="7">
        <f>STOCK[[#This Row],[Stock Actual]]*STOCK[[#This Row],[Costo total]]</f>
        <v>0</v>
      </c>
    </row>
    <row r="635" spans="1:28" s="12" customFormat="1" ht="50" customHeight="1" x14ac:dyDescent="0.15">
      <c r="A635" s="12" t="s">
        <v>1095</v>
      </c>
      <c r="B635" s="70"/>
      <c r="C635" s="12" t="s">
        <v>4</v>
      </c>
      <c r="D635" s="12" t="s">
        <v>1517</v>
      </c>
      <c r="E635" s="12" t="s">
        <v>1066</v>
      </c>
      <c r="F635" s="12" t="s">
        <v>238</v>
      </c>
      <c r="G635" s="12" t="s">
        <v>69</v>
      </c>
      <c r="H635" s="12">
        <f>STOCK[[#This Row],[Precio Final]]</f>
        <v>28</v>
      </c>
      <c r="I635" s="12">
        <f>STOCK[[#This Row],[Precio Venta Ideal (x1.5)]]</f>
        <v>35.370000000000005</v>
      </c>
      <c r="J635" s="87">
        <v>2</v>
      </c>
      <c r="K635" s="87">
        <f>SUMIFS(VENTAS[Cantidad],VENTAS[Código del producto Vendido],STOCK[[#This Row],[Code]])</f>
        <v>2</v>
      </c>
      <c r="L635" s="87">
        <f>STOCK[[#This Row],[Entradas]]-STOCK[[#This Row],[Salidas]]</f>
        <v>0</v>
      </c>
      <c r="M635" s="12">
        <f>STOCK[[#This Row],[Precio Final]]*10%</f>
        <v>2.8000000000000003</v>
      </c>
      <c r="N635" s="12">
        <v>-40.31</v>
      </c>
      <c r="O635" s="12">
        <v>0</v>
      </c>
      <c r="P635" s="12">
        <v>15.78</v>
      </c>
      <c r="Q635" s="87">
        <v>0</v>
      </c>
      <c r="R635" s="12">
        <v>0</v>
      </c>
      <c r="S635" s="12">
        <v>5</v>
      </c>
      <c r="T635" s="12">
        <f>STOCK[[#This Row],[Costo Unitario (USD)]]+STOCK[[#This Row],[Costo Envío (USD)]]+STOCK[[#This Row],[Comisión 10%]]</f>
        <v>23.580000000000002</v>
      </c>
      <c r="U635" s="12">
        <f>STOCK[[#This Row],[Costo total]]*1.5</f>
        <v>35.370000000000005</v>
      </c>
      <c r="V635" s="12">
        <v>28</v>
      </c>
      <c r="W635" s="12">
        <f>STOCK[[#This Row],[Precio Final]]-STOCK[[#This Row],[Costo total]]</f>
        <v>4.4199999999999982</v>
      </c>
      <c r="X635" s="12">
        <f>STOCK[[#This Row],[Ganancia Unitaria]]*STOCK[[#This Row],[Salidas]]</f>
        <v>8.8399999999999963</v>
      </c>
      <c r="Y635" s="12" t="s">
        <v>1404</v>
      </c>
      <c r="AA635" s="12">
        <f>STOCK[[#This Row],[Costo total]]*STOCK[[#This Row],[Entradas]]</f>
        <v>47.160000000000004</v>
      </c>
      <c r="AB635" s="12">
        <f>STOCK[[#This Row],[Stock Actual]]*STOCK[[#This Row],[Costo total]]</f>
        <v>0</v>
      </c>
    </row>
    <row r="636" spans="1:28" s="7" customFormat="1" ht="50" customHeight="1" x14ac:dyDescent="0.15">
      <c r="A636" s="7" t="s">
        <v>1096</v>
      </c>
      <c r="B636" s="70"/>
      <c r="C636" s="7" t="s">
        <v>4</v>
      </c>
      <c r="D636" s="7" t="s">
        <v>1517</v>
      </c>
      <c r="E636" s="7" t="s">
        <v>1650</v>
      </c>
      <c r="F636" s="7" t="s">
        <v>241</v>
      </c>
      <c r="G636" s="7" t="s">
        <v>69</v>
      </c>
      <c r="H636" s="7">
        <f>STOCK[[#This Row],[Precio Final]]</f>
        <v>28</v>
      </c>
      <c r="I636" s="7">
        <f>STOCK[[#This Row],[Precio Venta Ideal (x1.5)]]</f>
        <v>35.370000000000005</v>
      </c>
      <c r="J636" s="8">
        <v>2</v>
      </c>
      <c r="K636" s="8">
        <f>SUMIFS(VENTAS[Cantidad],VENTAS[Código del producto Vendido],STOCK[[#This Row],[Code]])</f>
        <v>1</v>
      </c>
      <c r="L636" s="8">
        <f>STOCK[[#This Row],[Entradas]]-STOCK[[#This Row],[Salidas]]</f>
        <v>1</v>
      </c>
      <c r="M636" s="7">
        <f>STOCK[[#This Row],[Precio Final]]*10%</f>
        <v>2.8000000000000003</v>
      </c>
      <c r="N636" s="7">
        <v>10.7</v>
      </c>
      <c r="O636" s="7">
        <v>19.3</v>
      </c>
      <c r="P636" s="7">
        <v>15.78</v>
      </c>
      <c r="Q636" s="8">
        <v>0</v>
      </c>
      <c r="R636" s="7">
        <v>0</v>
      </c>
      <c r="S636" s="7">
        <v>5</v>
      </c>
      <c r="T636" s="12">
        <f>STOCK[[#This Row],[Costo Unitario (USD)]]+STOCK[[#This Row],[Costo Envío (USD)]]+STOCK[[#This Row],[Comisión 10%]]</f>
        <v>23.580000000000002</v>
      </c>
      <c r="U636" s="7">
        <f>STOCK[[#This Row],[Costo total]]*1.5</f>
        <v>35.370000000000005</v>
      </c>
      <c r="V636" s="7">
        <v>28</v>
      </c>
      <c r="W636" s="7">
        <f>STOCK[[#This Row],[Precio Final]]-STOCK[[#This Row],[Costo total]]</f>
        <v>4.4199999999999982</v>
      </c>
      <c r="X636" s="7">
        <f>STOCK[[#This Row],[Ganancia Unitaria]]*STOCK[[#This Row],[Salidas]]</f>
        <v>4.4199999999999982</v>
      </c>
      <c r="Y636" s="7" t="s">
        <v>1404</v>
      </c>
      <c r="AA636" s="7">
        <f>STOCK[[#This Row],[Costo total]]*STOCK[[#This Row],[Entradas]]</f>
        <v>47.160000000000004</v>
      </c>
      <c r="AB636" s="7">
        <f>STOCK[[#This Row],[Stock Actual]]*STOCK[[#This Row],[Costo total]]</f>
        <v>23.580000000000002</v>
      </c>
    </row>
    <row r="637" spans="1:28" s="12" customFormat="1" ht="50" customHeight="1" x14ac:dyDescent="0.15">
      <c r="A637" s="12" t="s">
        <v>1097</v>
      </c>
      <c r="B637" s="70"/>
      <c r="C637" s="12" t="s">
        <v>4</v>
      </c>
      <c r="D637" s="12" t="s">
        <v>1517</v>
      </c>
      <c r="E637" s="12" t="s">
        <v>1650</v>
      </c>
      <c r="F637" s="12" t="s">
        <v>243</v>
      </c>
      <c r="G637" s="12" t="s">
        <v>69</v>
      </c>
      <c r="H637" s="12">
        <f>STOCK[[#This Row],[Precio Final]]</f>
        <v>28</v>
      </c>
      <c r="I637" s="12">
        <f>STOCK[[#This Row],[Precio Venta Ideal (x1.5)]]</f>
        <v>35.370000000000005</v>
      </c>
      <c r="J637" s="87">
        <v>1</v>
      </c>
      <c r="K637" s="87">
        <f>SUMIFS(VENTAS[Cantidad],VENTAS[Código del producto Vendido],STOCK[[#This Row],[Code]])</f>
        <v>1</v>
      </c>
      <c r="L637" s="87">
        <f>STOCK[[#This Row],[Entradas]]-STOCK[[#This Row],[Salidas]]</f>
        <v>0</v>
      </c>
      <c r="M637" s="12">
        <f>STOCK[[#This Row],[Precio Final]]*10%</f>
        <v>2.8000000000000003</v>
      </c>
      <c r="N637" s="12">
        <v>0</v>
      </c>
      <c r="O637" s="12">
        <v>19.3</v>
      </c>
      <c r="P637" s="12">
        <v>15.78</v>
      </c>
      <c r="Q637" s="87">
        <v>0</v>
      </c>
      <c r="R637" s="12">
        <v>0</v>
      </c>
      <c r="S637" s="12">
        <v>5</v>
      </c>
      <c r="T637" s="12">
        <f>STOCK[[#This Row],[Costo Unitario (USD)]]+STOCK[[#This Row],[Costo Envío (USD)]]+STOCK[[#This Row],[Comisión 10%]]</f>
        <v>23.580000000000002</v>
      </c>
      <c r="U637" s="12">
        <f>STOCK[[#This Row],[Costo total]]*1.5</f>
        <v>35.370000000000005</v>
      </c>
      <c r="V637" s="12">
        <v>28</v>
      </c>
      <c r="W637" s="12">
        <f>STOCK[[#This Row],[Precio Final]]-STOCK[[#This Row],[Costo total]]</f>
        <v>4.4199999999999982</v>
      </c>
      <c r="X637" s="12">
        <f>STOCK[[#This Row],[Ganancia Unitaria]]*STOCK[[#This Row],[Salidas]]</f>
        <v>4.4199999999999982</v>
      </c>
      <c r="Y637" s="12" t="s">
        <v>1404</v>
      </c>
      <c r="AA637" s="12">
        <f>STOCK[[#This Row],[Costo total]]*STOCK[[#This Row],[Entradas]]</f>
        <v>23.580000000000002</v>
      </c>
      <c r="AB637" s="12">
        <f>STOCK[[#This Row],[Stock Actual]]*STOCK[[#This Row],[Costo total]]</f>
        <v>0</v>
      </c>
    </row>
    <row r="638" spans="1:28" s="7" customFormat="1" ht="50" customHeight="1" x14ac:dyDescent="0.15">
      <c r="A638" s="7" t="s">
        <v>1098</v>
      </c>
      <c r="B638" s="70"/>
      <c r="C638" s="7" t="s">
        <v>4</v>
      </c>
      <c r="D638" s="7" t="s">
        <v>1517</v>
      </c>
      <c r="E638" s="7" t="s">
        <v>1123</v>
      </c>
      <c r="F638" s="7" t="s">
        <v>238</v>
      </c>
      <c r="G638" s="7" t="s">
        <v>69</v>
      </c>
      <c r="H638" s="7">
        <f>STOCK[[#This Row],[Precio Final]]</f>
        <v>0</v>
      </c>
      <c r="I638" s="7">
        <f>STOCK[[#This Row],[Precio Venta Ideal (x1.5)]]</f>
        <v>31.17</v>
      </c>
      <c r="J638" s="8">
        <v>1</v>
      </c>
      <c r="K638" s="8">
        <f>SUMIFS(VENTAS[Cantidad],VENTAS[Código del producto Vendido],STOCK[[#This Row],[Code]])</f>
        <v>1</v>
      </c>
      <c r="L638" s="8">
        <f>STOCK[[#This Row],[Entradas]]-STOCK[[#This Row],[Salidas]]</f>
        <v>0</v>
      </c>
      <c r="M638" s="7">
        <f>STOCK[[#This Row],[Precio Final]]*10%</f>
        <v>0</v>
      </c>
      <c r="N638" s="7">
        <v>10.7</v>
      </c>
      <c r="O638" s="7">
        <v>0</v>
      </c>
      <c r="P638" s="7">
        <v>15.78</v>
      </c>
      <c r="Q638" s="8">
        <v>0</v>
      </c>
      <c r="R638" s="7">
        <v>0</v>
      </c>
      <c r="S638" s="7">
        <v>5</v>
      </c>
      <c r="T638" s="12">
        <f>STOCK[[#This Row],[Costo Unitario (USD)]]+STOCK[[#This Row],[Costo Envío (USD)]]+STOCK[[#This Row],[Comisión 10%]]</f>
        <v>20.78</v>
      </c>
      <c r="U638" s="7">
        <f>STOCK[[#This Row],[Costo total]]*1.5</f>
        <v>31.17</v>
      </c>
      <c r="W638" s="7">
        <f>STOCK[[#This Row],[Precio Final]]-STOCK[[#This Row],[Costo total]]</f>
        <v>-20.78</v>
      </c>
      <c r="X638" s="7">
        <f>STOCK[[#This Row],[Ganancia Unitaria]]*STOCK[[#This Row],[Salidas]]</f>
        <v>-20.78</v>
      </c>
      <c r="Y638" s="7" t="s">
        <v>1404</v>
      </c>
      <c r="AA638" s="7">
        <f>STOCK[[#This Row],[Costo total]]*STOCK[[#This Row],[Entradas]]</f>
        <v>20.78</v>
      </c>
      <c r="AB638" s="7">
        <f>STOCK[[#This Row],[Stock Actual]]*STOCK[[#This Row],[Costo total]]</f>
        <v>0</v>
      </c>
    </row>
    <row r="639" spans="1:28" s="12" customFormat="1" ht="50" customHeight="1" x14ac:dyDescent="0.15">
      <c r="A639" s="12" t="s">
        <v>1099</v>
      </c>
      <c r="B639" s="70"/>
      <c r="C639" s="12" t="s">
        <v>4</v>
      </c>
      <c r="D639" s="12" t="s">
        <v>1898</v>
      </c>
      <c r="E639" s="12" t="s">
        <v>1561</v>
      </c>
      <c r="F639" s="12" t="s">
        <v>2118</v>
      </c>
      <c r="G639" s="12" t="s">
        <v>69</v>
      </c>
      <c r="H639" s="12">
        <f>STOCK[[#This Row],[Precio Final]]</f>
        <v>10</v>
      </c>
      <c r="I639" s="12">
        <f>STOCK[[#This Row],[Precio Venta Ideal (x1.5)]]</f>
        <v>11.595000000000001</v>
      </c>
      <c r="J639" s="87">
        <v>1</v>
      </c>
      <c r="K639" s="87">
        <f>SUMIFS(VENTAS[Cantidad],VENTAS[Código del producto Vendido],STOCK[[#This Row],[Code]])</f>
        <v>1</v>
      </c>
      <c r="L639" s="87">
        <f>STOCK[[#This Row],[Entradas]]-STOCK[[#This Row],[Salidas]]</f>
        <v>0</v>
      </c>
      <c r="M639" s="12">
        <f>STOCK[[#This Row],[Precio Final]]*10%</f>
        <v>1</v>
      </c>
      <c r="N639" s="12">
        <v>0</v>
      </c>
      <c r="O639" s="12">
        <v>4.5199999999999996</v>
      </c>
      <c r="P639" s="12">
        <v>3.73</v>
      </c>
      <c r="Q639" s="87">
        <v>0</v>
      </c>
      <c r="R639" s="12">
        <v>0</v>
      </c>
      <c r="S639" s="12">
        <v>3</v>
      </c>
      <c r="T639" s="12">
        <f>STOCK[[#This Row],[Costo Unitario (USD)]]+STOCK[[#This Row],[Costo Envío (USD)]]+STOCK[[#This Row],[Comisión 10%]]</f>
        <v>7.73</v>
      </c>
      <c r="U639" s="12">
        <f>STOCK[[#This Row],[Costo total]]*1.5</f>
        <v>11.595000000000001</v>
      </c>
      <c r="V639" s="12">
        <v>10</v>
      </c>
      <c r="W639" s="12">
        <f>STOCK[[#This Row],[Precio Final]]-STOCK[[#This Row],[Costo total]]</f>
        <v>2.2699999999999996</v>
      </c>
      <c r="X639" s="12">
        <f>STOCK[[#This Row],[Ganancia Unitaria]]*STOCK[[#This Row],[Salidas]]</f>
        <v>2.2699999999999996</v>
      </c>
      <c r="Y639" s="12" t="s">
        <v>1404</v>
      </c>
      <c r="AA639" s="12">
        <f>STOCK[[#This Row],[Costo total]]*STOCK[[#This Row],[Entradas]]</f>
        <v>7.73</v>
      </c>
      <c r="AB639" s="12">
        <f>STOCK[[#This Row],[Stock Actual]]*STOCK[[#This Row],[Costo total]]</f>
        <v>0</v>
      </c>
    </row>
    <row r="640" spans="1:28" s="7" customFormat="1" ht="50" customHeight="1" x14ac:dyDescent="0.15">
      <c r="A640" s="7" t="s">
        <v>2670</v>
      </c>
      <c r="B640" s="70"/>
      <c r="C640" s="7" t="s">
        <v>4</v>
      </c>
      <c r="D640" s="7" t="s">
        <v>1898</v>
      </c>
      <c r="E640" s="7" t="s">
        <v>3061</v>
      </c>
      <c r="F640" s="7" t="s">
        <v>238</v>
      </c>
      <c r="G640" s="7" t="s">
        <v>69</v>
      </c>
      <c r="H640" s="7">
        <f>STOCK[[#This Row],[Precio Final]]</f>
        <v>10</v>
      </c>
      <c r="I640" s="7">
        <f>STOCK[[#This Row],[Precio Venta Ideal (x1.5)]]</f>
        <v>11.595000000000001</v>
      </c>
      <c r="J640" s="8">
        <v>2</v>
      </c>
      <c r="K640" s="8">
        <f>SUMIFS(VENTAS[Cantidad],VENTAS[Código del producto Vendido],STOCK[[#This Row],[Code]])</f>
        <v>0</v>
      </c>
      <c r="L640" s="8">
        <f>STOCK[[#This Row],[Entradas]]-STOCK[[#This Row],[Salidas]]</f>
        <v>2</v>
      </c>
      <c r="M640" s="7">
        <f>STOCK[[#This Row],[Precio Final]]*10%</f>
        <v>1</v>
      </c>
      <c r="N640" s="7">
        <v>0</v>
      </c>
      <c r="O640" s="7">
        <v>4.5199999999999996</v>
      </c>
      <c r="P640" s="7">
        <v>3.73</v>
      </c>
      <c r="Q640" s="8">
        <v>0</v>
      </c>
      <c r="R640" s="7">
        <v>0</v>
      </c>
      <c r="S640" s="7">
        <v>3</v>
      </c>
      <c r="T640" s="12">
        <f>STOCK[[#This Row],[Costo Unitario (USD)]]+STOCK[[#This Row],[Costo Envío (USD)]]+STOCK[[#This Row],[Comisión 10%]]</f>
        <v>7.73</v>
      </c>
      <c r="U640" s="7">
        <f>STOCK[[#This Row],[Costo total]]*1.5</f>
        <v>11.595000000000001</v>
      </c>
      <c r="V640" s="7">
        <v>10</v>
      </c>
      <c r="W640" s="7">
        <f>STOCK[[#This Row],[Precio Final]]-STOCK[[#This Row],[Costo total]]</f>
        <v>2.2699999999999996</v>
      </c>
      <c r="X640" s="7">
        <f>STOCK[[#This Row],[Ganancia Unitaria]]*STOCK[[#This Row],[Salidas]]</f>
        <v>0</v>
      </c>
      <c r="Y640" s="7" t="s">
        <v>1404</v>
      </c>
      <c r="AA640" s="7">
        <f>STOCK[[#This Row],[Costo total]]*STOCK[[#This Row],[Entradas]]</f>
        <v>15.46</v>
      </c>
      <c r="AB640" s="7">
        <f>STOCK[[#This Row],[Stock Actual]]*STOCK[[#This Row],[Costo total]]</f>
        <v>15.46</v>
      </c>
    </row>
    <row r="641" spans="1:28" s="12" customFormat="1" ht="50" customHeight="1" x14ac:dyDescent="0.15">
      <c r="A641" s="12" t="s">
        <v>1100</v>
      </c>
      <c r="B641" s="70"/>
      <c r="C641" s="12" t="s">
        <v>4</v>
      </c>
      <c r="D641" s="12" t="s">
        <v>1517</v>
      </c>
      <c r="E641" s="12" t="s">
        <v>2027</v>
      </c>
      <c r="F641" s="12" t="s">
        <v>3072</v>
      </c>
      <c r="G641" s="12" t="s">
        <v>1143</v>
      </c>
      <c r="H641" s="12">
        <f>STOCK[[#This Row],[Precio Final]]</f>
        <v>30</v>
      </c>
      <c r="I641" s="12">
        <f>STOCK[[#This Row],[Precio Venta Ideal (x1.5)]]</f>
        <v>35.685000000000002</v>
      </c>
      <c r="J641" s="87">
        <v>7</v>
      </c>
      <c r="K641" s="87">
        <f>SUMIFS(VENTAS[Cantidad],VENTAS[Código del producto Vendido],STOCK[[#This Row],[Code]])</f>
        <v>4</v>
      </c>
      <c r="L641" s="87">
        <f>STOCK[[#This Row],[Entradas]]-STOCK[[#This Row],[Salidas]]</f>
        <v>3</v>
      </c>
      <c r="M641" s="12">
        <f>STOCK[[#This Row],[Precio Final]]*10%</f>
        <v>3</v>
      </c>
      <c r="N641" s="12">
        <v>7.21</v>
      </c>
      <c r="O641" s="12">
        <v>113.95</v>
      </c>
      <c r="P641" s="12">
        <v>15.79</v>
      </c>
      <c r="Q641" s="87">
        <v>0</v>
      </c>
      <c r="R641" s="12">
        <v>0</v>
      </c>
      <c r="S641" s="12">
        <v>5</v>
      </c>
      <c r="T641" s="12">
        <f>STOCK[[#This Row],[Costo Unitario (USD)]]+STOCK[[#This Row],[Costo Envío (USD)]]+STOCK[[#This Row],[Comisión 10%]]</f>
        <v>23.79</v>
      </c>
      <c r="U641" s="12">
        <f>STOCK[[#This Row],[Costo total]]*1.5</f>
        <v>35.685000000000002</v>
      </c>
      <c r="V641" s="12">
        <v>30</v>
      </c>
      <c r="W641" s="12">
        <f>STOCK[[#This Row],[Precio Final]]-STOCK[[#This Row],[Costo total]]</f>
        <v>6.2100000000000009</v>
      </c>
      <c r="X641" s="12">
        <f>STOCK[[#This Row],[Ganancia Unitaria]]*STOCK[[#This Row],[Salidas]]</f>
        <v>24.840000000000003</v>
      </c>
      <c r="AA641" s="12">
        <f>STOCK[[#This Row],[Costo total]]*STOCK[[#This Row],[Entradas]]</f>
        <v>166.53</v>
      </c>
      <c r="AB641" s="12">
        <f>STOCK[[#This Row],[Stock Actual]]*STOCK[[#This Row],[Costo total]]</f>
        <v>71.37</v>
      </c>
    </row>
    <row r="642" spans="1:28" s="7" customFormat="1" ht="50" customHeight="1" x14ac:dyDescent="0.15">
      <c r="B642" s="70"/>
      <c r="H642" s="7">
        <f>STOCK[[#This Row],[Precio Final]]</f>
        <v>0</v>
      </c>
      <c r="I642" s="7">
        <f>STOCK[[#This Row],[Precio Venta Ideal (x1.5)]]</f>
        <v>0</v>
      </c>
      <c r="J642" s="8"/>
      <c r="K642" s="8">
        <f>SUMIFS(VENTAS[Cantidad],VENTAS[Código del producto Vendido],STOCK[[#This Row],[Code]])</f>
        <v>0</v>
      </c>
      <c r="L642" s="8">
        <f>STOCK[[#This Row],[Entradas]]-STOCK[[#This Row],[Salidas]]</f>
        <v>0</v>
      </c>
      <c r="M642" s="7">
        <f>STOCK[[#This Row],[Precio Final]]*10%</f>
        <v>0</v>
      </c>
      <c r="Q642" s="8">
        <v>0</v>
      </c>
      <c r="R642" s="7">
        <v>0</v>
      </c>
      <c r="T642" s="12">
        <f>STOCK[[#This Row],[Costo Unitario (USD)]]+STOCK[[#This Row],[Costo Envío (USD)]]+STOCK[[#This Row],[Comisión 10%]]</f>
        <v>0</v>
      </c>
      <c r="U642" s="7">
        <f>STOCK[[#This Row],[Costo total]]*1.5</f>
        <v>0</v>
      </c>
      <c r="W642" s="7">
        <f>STOCK[[#This Row],[Precio Final]]-STOCK[[#This Row],[Costo total]]</f>
        <v>0</v>
      </c>
      <c r="X642" s="7">
        <f>STOCK[[#This Row],[Ganancia Unitaria]]*STOCK[[#This Row],[Salidas]]</f>
        <v>0</v>
      </c>
      <c r="AA642" s="7">
        <f>STOCK[[#This Row],[Costo total]]*STOCK[[#This Row],[Entradas]]</f>
        <v>0</v>
      </c>
      <c r="AB642" s="7">
        <f>STOCK[[#This Row],[Stock Actual]]*STOCK[[#This Row],[Costo total]]</f>
        <v>0</v>
      </c>
    </row>
    <row r="643" spans="1:28" s="12" customFormat="1" ht="50" customHeight="1" x14ac:dyDescent="0.15">
      <c r="A643" s="12" t="s">
        <v>1102</v>
      </c>
      <c r="B643" s="70"/>
      <c r="C643" s="12" t="s">
        <v>4</v>
      </c>
      <c r="D643" s="12" t="s">
        <v>1517</v>
      </c>
      <c r="E643" s="12" t="s">
        <v>1653</v>
      </c>
      <c r="F643" s="12" t="s">
        <v>243</v>
      </c>
      <c r="G643" s="12" t="s">
        <v>1143</v>
      </c>
      <c r="H643" s="12">
        <f>STOCK[[#This Row],[Precio Final]]</f>
        <v>28</v>
      </c>
      <c r="I643" s="12">
        <f>STOCK[[#This Row],[Precio Venta Ideal (x1.5)]]</f>
        <v>31.200000000000003</v>
      </c>
      <c r="J643" s="87">
        <v>4</v>
      </c>
      <c r="K643" s="87">
        <f>SUMIFS(VENTAS[Cantidad],VENTAS[Código del producto Vendido],STOCK[[#This Row],[Code]])</f>
        <v>1</v>
      </c>
      <c r="L643" s="87">
        <f>STOCK[[#This Row],[Entradas]]-STOCK[[#This Row],[Salidas]]</f>
        <v>3</v>
      </c>
      <c r="M643" s="12">
        <f>STOCK[[#This Row],[Precio Final]]*10%</f>
        <v>2.8000000000000003</v>
      </c>
      <c r="N643" s="12">
        <v>10.47</v>
      </c>
      <c r="O643" s="12">
        <v>17.53</v>
      </c>
      <c r="P643" s="12">
        <v>13</v>
      </c>
      <c r="Q643" s="87">
        <v>0</v>
      </c>
      <c r="R643" s="12">
        <v>0</v>
      </c>
      <c r="S643" s="12">
        <v>5</v>
      </c>
      <c r="T643" s="12">
        <f>STOCK[[#This Row],[Costo Unitario (USD)]]+STOCK[[#This Row],[Costo Envío (USD)]]+STOCK[[#This Row],[Comisión 10%]]</f>
        <v>20.8</v>
      </c>
      <c r="U643" s="12">
        <f>STOCK[[#This Row],[Costo total]]*1.5</f>
        <v>31.200000000000003</v>
      </c>
      <c r="V643" s="12">
        <v>28</v>
      </c>
      <c r="W643" s="12">
        <f>STOCK[[#This Row],[Precio Final]]-STOCK[[#This Row],[Costo total]]</f>
        <v>7.1999999999999993</v>
      </c>
      <c r="X643" s="12">
        <f>STOCK[[#This Row],[Ganancia Unitaria]]*STOCK[[#This Row],[Salidas]]</f>
        <v>7.1999999999999993</v>
      </c>
      <c r="AA643" s="12">
        <f>STOCK[[#This Row],[Costo total]]*STOCK[[#This Row],[Entradas]]</f>
        <v>83.2</v>
      </c>
      <c r="AB643" s="12">
        <f>STOCK[[#This Row],[Stock Actual]]*STOCK[[#This Row],[Costo total]]</f>
        <v>62.400000000000006</v>
      </c>
    </row>
    <row r="644" spans="1:28" s="7" customFormat="1" ht="50" customHeight="1" x14ac:dyDescent="0.15">
      <c r="A644" s="7" t="s">
        <v>1103</v>
      </c>
      <c r="B644" s="70"/>
      <c r="C644" s="7" t="s">
        <v>4</v>
      </c>
      <c r="D644" s="7" t="s">
        <v>101</v>
      </c>
      <c r="E644" s="7" t="s">
        <v>1177</v>
      </c>
      <c r="F644" s="7" t="s">
        <v>1516</v>
      </c>
      <c r="G644" s="7" t="s">
        <v>1143</v>
      </c>
      <c r="H644" s="7">
        <f>STOCK[[#This Row],[Precio Final]]</f>
        <v>30</v>
      </c>
      <c r="I644" s="7">
        <f>STOCK[[#This Row],[Precio Venta Ideal (x1.5)]]</f>
        <v>33.734999999999999</v>
      </c>
      <c r="J644" s="8">
        <v>2</v>
      </c>
      <c r="K644" s="8">
        <f>SUMIFS(VENTAS[Cantidad],VENTAS[Código del producto Vendido],STOCK[[#This Row],[Code]])</f>
        <v>2</v>
      </c>
      <c r="L644" s="8">
        <f>STOCK[[#This Row],[Entradas]]-STOCK[[#This Row],[Salidas]]</f>
        <v>0</v>
      </c>
      <c r="M644" s="7">
        <f>STOCK[[#This Row],[Precio Final]]*10%</f>
        <v>3</v>
      </c>
      <c r="N644" s="7">
        <v>7.88</v>
      </c>
      <c r="O644" s="7">
        <v>0</v>
      </c>
      <c r="P644" s="7">
        <v>11.49</v>
      </c>
      <c r="Q644" s="8">
        <v>0</v>
      </c>
      <c r="R644" s="7">
        <v>0</v>
      </c>
      <c r="S644" s="7">
        <v>8</v>
      </c>
      <c r="T644" s="12">
        <f>STOCK[[#This Row],[Costo Unitario (USD)]]+STOCK[[#This Row],[Costo Envío (USD)]]+STOCK[[#This Row],[Comisión 10%]]</f>
        <v>22.490000000000002</v>
      </c>
      <c r="U644" s="7">
        <f>STOCK[[#This Row],[Costo total]]*1.5</f>
        <v>33.734999999999999</v>
      </c>
      <c r="V644" s="7">
        <v>30</v>
      </c>
      <c r="W644" s="7">
        <f>STOCK[[#This Row],[Precio Final]]-STOCK[[#This Row],[Costo total]]</f>
        <v>7.509999999999998</v>
      </c>
      <c r="X644" s="7">
        <f>STOCK[[#This Row],[Ganancia Unitaria]]*STOCK[[#This Row],[Salidas]]</f>
        <v>15.019999999999996</v>
      </c>
      <c r="AA644" s="7">
        <f>STOCK[[#This Row],[Costo total]]*STOCK[[#This Row],[Entradas]]</f>
        <v>44.980000000000004</v>
      </c>
      <c r="AB644" s="7">
        <f>STOCK[[#This Row],[Stock Actual]]*STOCK[[#This Row],[Costo total]]</f>
        <v>0</v>
      </c>
    </row>
    <row r="645" spans="1:28" s="12" customFormat="1" ht="50" customHeight="1" x14ac:dyDescent="0.15">
      <c r="A645" s="12" t="s">
        <v>1104</v>
      </c>
      <c r="B645" s="70"/>
      <c r="C645" s="12" t="s">
        <v>4</v>
      </c>
      <c r="D645" s="12" t="s">
        <v>101</v>
      </c>
      <c r="E645" s="12" t="s">
        <v>1277</v>
      </c>
      <c r="F645" s="12" t="s">
        <v>243</v>
      </c>
      <c r="G645" s="12" t="s">
        <v>1143</v>
      </c>
      <c r="H645" s="12">
        <f>STOCK[[#This Row],[Precio Final]]</f>
        <v>18</v>
      </c>
      <c r="I645" s="12">
        <f>STOCK[[#This Row],[Precio Venta Ideal (x1.5)]]</f>
        <v>20.700000000000003</v>
      </c>
      <c r="J645" s="87">
        <v>1</v>
      </c>
      <c r="K645" s="87">
        <f>SUMIFS(VENTAS[Cantidad],VENTAS[Código del producto Vendido],STOCK[[#This Row],[Code]])</f>
        <v>1</v>
      </c>
      <c r="L645" s="87">
        <f>STOCK[[#This Row],[Entradas]]-STOCK[[#This Row],[Salidas]]</f>
        <v>0</v>
      </c>
      <c r="M645" s="12">
        <f>STOCK[[#This Row],[Precio Final]]*10%</f>
        <v>1.8</v>
      </c>
      <c r="N645" s="12">
        <v>7.88</v>
      </c>
      <c r="O645" s="12">
        <v>0</v>
      </c>
      <c r="P645" s="12">
        <v>7</v>
      </c>
      <c r="Q645" s="87">
        <v>0</v>
      </c>
      <c r="R645" s="12">
        <v>0</v>
      </c>
      <c r="S645" s="12">
        <v>5</v>
      </c>
      <c r="T645" s="12">
        <f>STOCK[[#This Row],[Costo Unitario (USD)]]+STOCK[[#This Row],[Costo Envío (USD)]]+STOCK[[#This Row],[Comisión 10%]]</f>
        <v>13.8</v>
      </c>
      <c r="U645" s="12">
        <f>STOCK[[#This Row],[Costo total]]*1.5</f>
        <v>20.700000000000003</v>
      </c>
      <c r="V645" s="12">
        <v>18</v>
      </c>
      <c r="W645" s="12">
        <f>STOCK[[#This Row],[Precio Final]]-STOCK[[#This Row],[Costo total]]</f>
        <v>4.1999999999999993</v>
      </c>
      <c r="X645" s="12">
        <f>STOCK[[#This Row],[Ganancia Unitaria]]*STOCK[[#This Row],[Salidas]]</f>
        <v>4.1999999999999993</v>
      </c>
      <c r="AA645" s="12">
        <f>STOCK[[#This Row],[Costo total]]*STOCK[[#This Row],[Entradas]]</f>
        <v>13.8</v>
      </c>
      <c r="AB645" s="12">
        <f>STOCK[[#This Row],[Stock Actual]]*STOCK[[#This Row],[Costo total]]</f>
        <v>0</v>
      </c>
    </row>
    <row r="646" spans="1:28" s="7" customFormat="1" ht="50" customHeight="1" x14ac:dyDescent="0.15">
      <c r="A646" s="7" t="s">
        <v>1105</v>
      </c>
      <c r="B646" s="70"/>
      <c r="C646" s="7" t="s">
        <v>4</v>
      </c>
      <c r="D646" s="7" t="s">
        <v>1517</v>
      </c>
      <c r="E646" s="7" t="s">
        <v>1507</v>
      </c>
      <c r="F646" s="7" t="s">
        <v>2078</v>
      </c>
      <c r="G646" s="7" t="s">
        <v>1143</v>
      </c>
      <c r="H646" s="7">
        <f>STOCK[[#This Row],[Precio Final]]</f>
        <v>32</v>
      </c>
      <c r="I646" s="7">
        <f>STOCK[[#This Row],[Precio Venta Ideal (x1.5)]]</f>
        <v>40.484999999999999</v>
      </c>
      <c r="J646" s="8">
        <v>6</v>
      </c>
      <c r="K646" s="8">
        <f>SUMIFS(VENTAS[Cantidad],VENTAS[Código del producto Vendido],STOCK[[#This Row],[Code]])</f>
        <v>6</v>
      </c>
      <c r="L646" s="8">
        <f>STOCK[[#This Row],[Entradas]]-STOCK[[#This Row],[Salidas]]</f>
        <v>0</v>
      </c>
      <c r="M646" s="7">
        <f>STOCK[[#This Row],[Precio Final]]*10%</f>
        <v>3.2</v>
      </c>
      <c r="N646" s="7">
        <v>0</v>
      </c>
      <c r="O646" s="7">
        <v>25.79</v>
      </c>
      <c r="P646" s="7">
        <v>15.79</v>
      </c>
      <c r="Q646" s="8">
        <v>0</v>
      </c>
      <c r="R646" s="7">
        <v>0</v>
      </c>
      <c r="S646" s="7">
        <v>8</v>
      </c>
      <c r="T646" s="12">
        <f>STOCK[[#This Row],[Costo Unitario (USD)]]+STOCK[[#This Row],[Costo Envío (USD)]]+STOCK[[#This Row],[Comisión 10%]]</f>
        <v>26.99</v>
      </c>
      <c r="U646" s="7">
        <f>STOCK[[#This Row],[Costo total]]*1.5</f>
        <v>40.484999999999999</v>
      </c>
      <c r="V646" s="7">
        <v>32</v>
      </c>
      <c r="W646" s="7">
        <f>STOCK[[#This Row],[Precio Final]]-STOCK[[#This Row],[Costo total]]</f>
        <v>5.0100000000000016</v>
      </c>
      <c r="X646" s="7">
        <f>STOCK[[#This Row],[Ganancia Unitaria]]*STOCK[[#This Row],[Salidas]]</f>
        <v>30.060000000000009</v>
      </c>
      <c r="AA646" s="7">
        <f>STOCK[[#This Row],[Costo total]]*STOCK[[#This Row],[Entradas]]</f>
        <v>161.94</v>
      </c>
      <c r="AB646" s="7">
        <f>STOCK[[#This Row],[Stock Actual]]*STOCK[[#This Row],[Costo total]]</f>
        <v>0</v>
      </c>
    </row>
    <row r="647" spans="1:28" s="12" customFormat="1" ht="50" customHeight="1" x14ac:dyDescent="0.15">
      <c r="A647" s="12" t="s">
        <v>1106</v>
      </c>
      <c r="B647" s="70"/>
      <c r="C647" s="12" t="s">
        <v>4</v>
      </c>
      <c r="D647" s="12" t="s">
        <v>1517</v>
      </c>
      <c r="E647" s="12" t="s">
        <v>1183</v>
      </c>
      <c r="F647" s="12" t="s">
        <v>243</v>
      </c>
      <c r="G647" s="12" t="s">
        <v>1143</v>
      </c>
      <c r="H647" s="12">
        <f>STOCK[[#This Row],[Precio Final]]</f>
        <v>32</v>
      </c>
      <c r="I647" s="12">
        <f>STOCK[[#This Row],[Precio Venta Ideal (x1.5)]]</f>
        <v>40.484999999999999</v>
      </c>
      <c r="J647" s="87">
        <v>2</v>
      </c>
      <c r="K647" s="87">
        <f>SUMIFS(VENTAS[Cantidad],VENTAS[Código del producto Vendido],STOCK[[#This Row],[Code]])</f>
        <v>2</v>
      </c>
      <c r="L647" s="87">
        <f>STOCK[[#This Row],[Entradas]]-STOCK[[#This Row],[Salidas]]</f>
        <v>0</v>
      </c>
      <c r="M647" s="12">
        <f>STOCK[[#This Row],[Precio Final]]*10%</f>
        <v>3.2</v>
      </c>
      <c r="N647" s="12">
        <v>-21.21</v>
      </c>
      <c r="O647" s="12">
        <v>0</v>
      </c>
      <c r="P647" s="12">
        <v>15.79</v>
      </c>
      <c r="Q647" s="87">
        <v>0</v>
      </c>
      <c r="R647" s="12">
        <v>0</v>
      </c>
      <c r="S647" s="12">
        <v>8</v>
      </c>
      <c r="T647" s="12">
        <f>STOCK[[#This Row],[Costo Unitario (USD)]]+STOCK[[#This Row],[Costo Envío (USD)]]+STOCK[[#This Row],[Comisión 10%]]</f>
        <v>26.99</v>
      </c>
      <c r="U647" s="12">
        <f>STOCK[[#This Row],[Costo total]]*1.5</f>
        <v>40.484999999999999</v>
      </c>
      <c r="V647" s="12">
        <v>32</v>
      </c>
      <c r="W647" s="12">
        <f>STOCK[[#This Row],[Precio Final]]-STOCK[[#This Row],[Costo total]]</f>
        <v>5.0100000000000016</v>
      </c>
      <c r="X647" s="12">
        <f>STOCK[[#This Row],[Ganancia Unitaria]]*STOCK[[#This Row],[Salidas]]</f>
        <v>10.020000000000003</v>
      </c>
      <c r="AA647" s="12">
        <f>STOCK[[#This Row],[Costo total]]*STOCK[[#This Row],[Entradas]]</f>
        <v>53.98</v>
      </c>
      <c r="AB647" s="12">
        <f>STOCK[[#This Row],[Stock Actual]]*STOCK[[#This Row],[Costo total]]</f>
        <v>0</v>
      </c>
    </row>
    <row r="648" spans="1:28" s="7" customFormat="1" ht="50" customHeight="1" x14ac:dyDescent="0.15">
      <c r="A648" s="7" t="s">
        <v>1107</v>
      </c>
      <c r="B648" s="70"/>
      <c r="C648" s="7" t="s">
        <v>4</v>
      </c>
      <c r="D648" s="7" t="s">
        <v>101</v>
      </c>
      <c r="E648" s="7" t="s">
        <v>1177</v>
      </c>
      <c r="F648" s="7" t="s">
        <v>550</v>
      </c>
      <c r="G648" s="7" t="s">
        <v>1143</v>
      </c>
      <c r="H648" s="7">
        <f>STOCK[[#This Row],[Precio Final]]</f>
        <v>35</v>
      </c>
      <c r="I648" s="7">
        <f>STOCK[[#This Row],[Precio Venta Ideal (x1.5)]]</f>
        <v>34.484999999999999</v>
      </c>
      <c r="J648" s="8">
        <v>1</v>
      </c>
      <c r="K648" s="8">
        <f>SUMIFS(VENTAS[Cantidad],VENTAS[Código del producto Vendido],STOCK[[#This Row],[Code]])</f>
        <v>1</v>
      </c>
      <c r="L648" s="8">
        <f>STOCK[[#This Row],[Entradas]]-STOCK[[#This Row],[Salidas]]</f>
        <v>0</v>
      </c>
      <c r="M648" s="7">
        <f>STOCK[[#This Row],[Precio Final]]*10%</f>
        <v>3.5</v>
      </c>
      <c r="N648" s="7">
        <v>-6.67</v>
      </c>
      <c r="O648" s="7">
        <v>0</v>
      </c>
      <c r="P648" s="7">
        <v>11.49</v>
      </c>
      <c r="Q648" s="8">
        <v>0</v>
      </c>
      <c r="R648" s="7">
        <v>0</v>
      </c>
      <c r="S648" s="7">
        <v>8</v>
      </c>
      <c r="T648" s="12">
        <f>STOCK[[#This Row],[Costo Unitario (USD)]]+STOCK[[#This Row],[Costo Envío (USD)]]+STOCK[[#This Row],[Comisión 10%]]</f>
        <v>22.990000000000002</v>
      </c>
      <c r="U648" s="7">
        <f>STOCK[[#This Row],[Costo total]]*1.5</f>
        <v>34.484999999999999</v>
      </c>
      <c r="V648" s="7">
        <v>35</v>
      </c>
      <c r="W648" s="7">
        <f>STOCK[[#This Row],[Precio Final]]-STOCK[[#This Row],[Costo total]]</f>
        <v>12.009999999999998</v>
      </c>
      <c r="X648" s="7">
        <f>STOCK[[#This Row],[Ganancia Unitaria]]*STOCK[[#This Row],[Salidas]]</f>
        <v>12.009999999999998</v>
      </c>
      <c r="AA648" s="7">
        <f>STOCK[[#This Row],[Costo total]]*STOCK[[#This Row],[Entradas]]</f>
        <v>22.990000000000002</v>
      </c>
      <c r="AB648" s="7">
        <f>STOCK[[#This Row],[Stock Actual]]*STOCK[[#This Row],[Costo total]]</f>
        <v>0</v>
      </c>
    </row>
    <row r="649" spans="1:28" s="12" customFormat="1" ht="50" customHeight="1" x14ac:dyDescent="0.15">
      <c r="A649" s="12" t="s">
        <v>1108</v>
      </c>
      <c r="B649" s="70"/>
      <c r="C649" s="12" t="s">
        <v>4</v>
      </c>
      <c r="D649" s="12" t="s">
        <v>101</v>
      </c>
      <c r="E649" s="12" t="s">
        <v>1193</v>
      </c>
      <c r="F649" s="12" t="s">
        <v>243</v>
      </c>
      <c r="G649" s="12" t="s">
        <v>1143</v>
      </c>
      <c r="H649" s="12">
        <f>STOCK[[#This Row],[Precio Final]]</f>
        <v>18</v>
      </c>
      <c r="I649" s="12">
        <f>STOCK[[#This Row],[Precio Venta Ideal (x1.5)]]</f>
        <v>21.435000000000002</v>
      </c>
      <c r="J649" s="87">
        <v>1</v>
      </c>
      <c r="K649" s="87">
        <f>SUMIFS(VENTAS[Cantidad],VENTAS[Código del producto Vendido],STOCK[[#This Row],[Code]])</f>
        <v>1</v>
      </c>
      <c r="L649" s="87">
        <f>STOCK[[#This Row],[Entradas]]-STOCK[[#This Row],[Salidas]]</f>
        <v>0</v>
      </c>
      <c r="M649" s="12">
        <f>STOCK[[#This Row],[Precio Final]]*10%</f>
        <v>1.8</v>
      </c>
      <c r="N649" s="12">
        <v>7.12</v>
      </c>
      <c r="O649" s="12">
        <v>0</v>
      </c>
      <c r="P649" s="12">
        <v>7.49</v>
      </c>
      <c r="Q649" s="87">
        <v>0</v>
      </c>
      <c r="R649" s="12">
        <v>0</v>
      </c>
      <c r="S649" s="12">
        <v>5</v>
      </c>
      <c r="T649" s="12">
        <f>STOCK[[#This Row],[Costo Unitario (USD)]]+STOCK[[#This Row],[Costo Envío (USD)]]+STOCK[[#This Row],[Comisión 10%]]</f>
        <v>14.290000000000001</v>
      </c>
      <c r="U649" s="12">
        <f>STOCK[[#This Row],[Costo total]]*1.5</f>
        <v>21.435000000000002</v>
      </c>
      <c r="V649" s="12">
        <v>18</v>
      </c>
      <c r="W649" s="12">
        <f>STOCK[[#This Row],[Precio Final]]-STOCK[[#This Row],[Costo total]]</f>
        <v>3.7099999999999991</v>
      </c>
      <c r="X649" s="12">
        <f>STOCK[[#This Row],[Ganancia Unitaria]]*STOCK[[#This Row],[Salidas]]</f>
        <v>3.7099999999999991</v>
      </c>
      <c r="AA649" s="12">
        <f>STOCK[[#This Row],[Costo total]]*STOCK[[#This Row],[Entradas]]</f>
        <v>14.290000000000001</v>
      </c>
      <c r="AB649" s="12">
        <f>STOCK[[#This Row],[Stock Actual]]*STOCK[[#This Row],[Costo total]]</f>
        <v>0</v>
      </c>
    </row>
    <row r="650" spans="1:28" s="7" customFormat="1" ht="50" customHeight="1" x14ac:dyDescent="0.15">
      <c r="A650" s="7" t="s">
        <v>1109</v>
      </c>
      <c r="B650" s="70"/>
      <c r="C650" s="7" t="s">
        <v>4</v>
      </c>
      <c r="D650" s="7" t="s">
        <v>1517</v>
      </c>
      <c r="E650" s="7" t="s">
        <v>1654</v>
      </c>
      <c r="F650" s="7" t="s">
        <v>241</v>
      </c>
      <c r="G650" s="7" t="s">
        <v>1143</v>
      </c>
      <c r="H650" s="7">
        <f>STOCK[[#This Row],[Precio Final]]</f>
        <v>20</v>
      </c>
      <c r="I650" s="7">
        <f>STOCK[[#This Row],[Precio Venta Ideal (x1.5)]]</f>
        <v>19.5</v>
      </c>
      <c r="J650" s="8">
        <v>2</v>
      </c>
      <c r="K650" s="8">
        <f>SUMIFS(VENTAS[Cantidad],VENTAS[Código del producto Vendido],STOCK[[#This Row],[Code]])</f>
        <v>2</v>
      </c>
      <c r="L650" s="8">
        <f>STOCK[[#This Row],[Entradas]]-STOCK[[#This Row],[Salidas]]</f>
        <v>0</v>
      </c>
      <c r="M650" s="7">
        <f>STOCK[[#This Row],[Precio Final]]*10%</f>
        <v>2</v>
      </c>
      <c r="N650" s="7">
        <v>10</v>
      </c>
      <c r="O650" s="7">
        <v>0</v>
      </c>
      <c r="P650" s="7">
        <v>7</v>
      </c>
      <c r="Q650" s="8">
        <v>0</v>
      </c>
      <c r="R650" s="7">
        <v>0</v>
      </c>
      <c r="S650" s="7">
        <v>4</v>
      </c>
      <c r="T650" s="12">
        <f>STOCK[[#This Row],[Costo Unitario (USD)]]+STOCK[[#This Row],[Costo Envío (USD)]]+STOCK[[#This Row],[Comisión 10%]]</f>
        <v>13</v>
      </c>
      <c r="U650" s="7">
        <f>STOCK[[#This Row],[Costo total]]*1.5</f>
        <v>19.5</v>
      </c>
      <c r="V650" s="7">
        <v>20</v>
      </c>
      <c r="W650" s="7">
        <f>STOCK[[#This Row],[Precio Final]]-STOCK[[#This Row],[Costo total]]</f>
        <v>7</v>
      </c>
      <c r="X650" s="7">
        <f>STOCK[[#This Row],[Ganancia Unitaria]]*STOCK[[#This Row],[Salidas]]</f>
        <v>14</v>
      </c>
      <c r="AA650" s="7">
        <f>STOCK[[#This Row],[Costo total]]*STOCK[[#This Row],[Entradas]]</f>
        <v>26</v>
      </c>
      <c r="AB650" s="7">
        <f>STOCK[[#This Row],[Stock Actual]]*STOCK[[#This Row],[Costo total]]</f>
        <v>0</v>
      </c>
    </row>
    <row r="651" spans="1:28" s="12" customFormat="1" ht="50" customHeight="1" x14ac:dyDescent="0.15">
      <c r="B651" s="70"/>
      <c r="H651" s="12">
        <f>STOCK[[#This Row],[Precio Final]]</f>
        <v>0</v>
      </c>
      <c r="I651" s="12">
        <f>STOCK[[#This Row],[Precio Venta Ideal (x1.5)]]</f>
        <v>0</v>
      </c>
      <c r="J651" s="87"/>
      <c r="K651" s="87">
        <f>SUMIFS(VENTAS[Cantidad],VENTAS[Código del producto Vendido],STOCK[[#This Row],[Code]])</f>
        <v>0</v>
      </c>
      <c r="L651" s="87">
        <f>STOCK[[#This Row],[Entradas]]-STOCK[[#This Row],[Salidas]]</f>
        <v>0</v>
      </c>
      <c r="M651" s="12">
        <f>STOCK[[#This Row],[Precio Final]]*10%</f>
        <v>0</v>
      </c>
      <c r="Q651" s="87">
        <v>0</v>
      </c>
      <c r="R651" s="12">
        <v>0</v>
      </c>
      <c r="T651" s="12">
        <f>STOCK[[#This Row],[Costo Unitario (USD)]]+STOCK[[#This Row],[Costo Envío (USD)]]+STOCK[[#This Row],[Comisión 10%]]</f>
        <v>0</v>
      </c>
      <c r="U651" s="12">
        <f>STOCK[[#This Row],[Costo total]]*1.5</f>
        <v>0</v>
      </c>
      <c r="W651" s="12">
        <f>STOCK[[#This Row],[Precio Final]]-STOCK[[#This Row],[Costo total]]</f>
        <v>0</v>
      </c>
      <c r="X651" s="12">
        <f>STOCK[[#This Row],[Ganancia Unitaria]]*STOCK[[#This Row],[Salidas]]</f>
        <v>0</v>
      </c>
      <c r="AA651" s="12">
        <f>STOCK[[#This Row],[Costo total]]*STOCK[[#This Row],[Entradas]]</f>
        <v>0</v>
      </c>
      <c r="AB651" s="12">
        <f>STOCK[[#This Row],[Stock Actual]]*STOCK[[#This Row],[Costo total]]</f>
        <v>0</v>
      </c>
    </row>
    <row r="652" spans="1:28" s="7" customFormat="1" ht="50" customHeight="1" x14ac:dyDescent="0.15">
      <c r="A652" s="7" t="s">
        <v>1110</v>
      </c>
      <c r="B652" s="70"/>
      <c r="C652" s="7" t="s">
        <v>4</v>
      </c>
      <c r="D652" s="7" t="s">
        <v>1898</v>
      </c>
      <c r="E652" s="7" t="s">
        <v>1655</v>
      </c>
      <c r="F652" s="7" t="s">
        <v>241</v>
      </c>
      <c r="G652" s="7" t="s">
        <v>214</v>
      </c>
      <c r="H652" s="7">
        <f>STOCK[[#This Row],[Precio Final]]</f>
        <v>20</v>
      </c>
      <c r="I652" s="7">
        <f>STOCK[[#This Row],[Precio Venta Ideal (x1.5)]]</f>
        <v>15</v>
      </c>
      <c r="J652" s="8">
        <v>1</v>
      </c>
      <c r="K652" s="8">
        <f>SUMIFS(VENTAS[Cantidad],VENTAS[Código del producto Vendido],STOCK[[#This Row],[Code]])</f>
        <v>0</v>
      </c>
      <c r="L652" s="8">
        <f>STOCK[[#This Row],[Entradas]]-STOCK[[#This Row],[Salidas]]</f>
        <v>1</v>
      </c>
      <c r="M652" s="7">
        <f>STOCK[[#This Row],[Precio Final]]*10%</f>
        <v>2</v>
      </c>
      <c r="N652" s="7">
        <v>0</v>
      </c>
      <c r="O652" s="7">
        <v>13.94</v>
      </c>
      <c r="P652" s="7">
        <v>6</v>
      </c>
      <c r="Q652" s="8">
        <v>0</v>
      </c>
      <c r="R652" s="7">
        <v>0</v>
      </c>
      <c r="S652" s="7">
        <v>2</v>
      </c>
      <c r="T652" s="12">
        <f>STOCK[[#This Row],[Costo Unitario (USD)]]+STOCK[[#This Row],[Costo Envío (USD)]]+STOCK[[#This Row],[Comisión 10%]]</f>
        <v>10</v>
      </c>
      <c r="U652" s="7">
        <f>STOCK[[#This Row],[Costo total]]*1.5</f>
        <v>15</v>
      </c>
      <c r="V652" s="7">
        <v>20</v>
      </c>
      <c r="W652" s="7">
        <f>STOCK[[#This Row],[Precio Final]]-STOCK[[#This Row],[Costo total]]</f>
        <v>10</v>
      </c>
      <c r="X652" s="7">
        <f>STOCK[[#This Row],[Ganancia Unitaria]]*STOCK[[#This Row],[Salidas]]</f>
        <v>0</v>
      </c>
      <c r="AA652" s="7">
        <f>STOCK[[#This Row],[Costo total]]*STOCK[[#This Row],[Entradas]]</f>
        <v>10</v>
      </c>
      <c r="AB652" s="7">
        <f>STOCK[[#This Row],[Stock Actual]]*STOCK[[#This Row],[Costo total]]</f>
        <v>10</v>
      </c>
    </row>
    <row r="653" spans="1:28" s="12" customFormat="1" ht="50" customHeight="1" x14ac:dyDescent="0.15">
      <c r="A653" s="12" t="s">
        <v>1111</v>
      </c>
      <c r="B653" s="70"/>
      <c r="C653" s="12" t="s">
        <v>4</v>
      </c>
      <c r="D653" s="12" t="s">
        <v>1898</v>
      </c>
      <c r="E653" s="12" t="s">
        <v>1202</v>
      </c>
      <c r="F653" s="12" t="s">
        <v>241</v>
      </c>
      <c r="G653" s="12" t="s">
        <v>214</v>
      </c>
      <c r="H653" s="12">
        <f>STOCK[[#This Row],[Precio Final]]</f>
        <v>40</v>
      </c>
      <c r="I653" s="12">
        <f>STOCK[[#This Row],[Precio Venta Ideal (x1.5)]]</f>
        <v>51</v>
      </c>
      <c r="J653" s="87">
        <v>2</v>
      </c>
      <c r="K653" s="87">
        <f>SUMIFS(VENTAS[Cantidad],VENTAS[Código del producto Vendido],STOCK[[#This Row],[Code]])</f>
        <v>2</v>
      </c>
      <c r="L653" s="87">
        <f>STOCK[[#This Row],[Entradas]]-STOCK[[#This Row],[Salidas]]</f>
        <v>0</v>
      </c>
      <c r="M653" s="12">
        <f>STOCK[[#This Row],[Precio Final]]*10%</f>
        <v>4</v>
      </c>
      <c r="N653" s="12">
        <v>0</v>
      </c>
      <c r="O653" s="12">
        <v>58.06</v>
      </c>
      <c r="P653" s="12">
        <v>24</v>
      </c>
      <c r="Q653" s="87">
        <v>0</v>
      </c>
      <c r="R653" s="12">
        <v>0</v>
      </c>
      <c r="S653" s="12">
        <v>6</v>
      </c>
      <c r="T653" s="12">
        <f>STOCK[[#This Row],[Costo Unitario (USD)]]+STOCK[[#This Row],[Costo Envío (USD)]]+STOCK[[#This Row],[Comisión 10%]]</f>
        <v>34</v>
      </c>
      <c r="U653" s="12">
        <f>STOCK[[#This Row],[Costo total]]*1.5</f>
        <v>51</v>
      </c>
      <c r="V653" s="12">
        <v>40</v>
      </c>
      <c r="W653" s="12">
        <f>STOCK[[#This Row],[Precio Final]]-STOCK[[#This Row],[Costo total]]</f>
        <v>6</v>
      </c>
      <c r="X653" s="12">
        <f>STOCK[[#This Row],[Ganancia Unitaria]]*STOCK[[#This Row],[Salidas]]</f>
        <v>12</v>
      </c>
      <c r="AA653" s="12">
        <f>STOCK[[#This Row],[Costo total]]*STOCK[[#This Row],[Entradas]]</f>
        <v>68</v>
      </c>
      <c r="AB653" s="12">
        <f>STOCK[[#This Row],[Stock Actual]]*STOCK[[#This Row],[Costo total]]</f>
        <v>0</v>
      </c>
    </row>
    <row r="654" spans="1:28" s="7" customFormat="1" ht="50" customHeight="1" x14ac:dyDescent="0.15">
      <c r="A654" s="7" t="s">
        <v>1112</v>
      </c>
      <c r="B654" s="70"/>
      <c r="C654" s="7" t="s">
        <v>4</v>
      </c>
      <c r="D654" s="7" t="s">
        <v>1898</v>
      </c>
      <c r="E654" s="7" t="s">
        <v>2152</v>
      </c>
      <c r="F654" s="7" t="s">
        <v>2131</v>
      </c>
      <c r="G654" s="7" t="s">
        <v>214</v>
      </c>
      <c r="H654" s="7">
        <f>STOCK[[#This Row],[Precio Final]]</f>
        <v>40</v>
      </c>
      <c r="I654" s="7">
        <f>STOCK[[#This Row],[Precio Venta Ideal (x1.5)]]</f>
        <v>51</v>
      </c>
      <c r="J654" s="8">
        <v>0</v>
      </c>
      <c r="K654" s="8">
        <f>SUMIFS(VENTAS[Cantidad],VENTAS[Código del producto Vendido],STOCK[[#This Row],[Code]])</f>
        <v>0</v>
      </c>
      <c r="L654" s="8">
        <f>STOCK[[#This Row],[Entradas]]-STOCK[[#This Row],[Salidas]]</f>
        <v>0</v>
      </c>
      <c r="M654" s="7">
        <f>STOCK[[#This Row],[Precio Final]]*10%</f>
        <v>4</v>
      </c>
      <c r="N654" s="7">
        <v>0</v>
      </c>
      <c r="O654" s="7">
        <v>23.03</v>
      </c>
      <c r="P654" s="7">
        <v>24</v>
      </c>
      <c r="Q654" s="8">
        <v>0</v>
      </c>
      <c r="R654" s="7">
        <v>0</v>
      </c>
      <c r="S654" s="7">
        <v>6</v>
      </c>
      <c r="T654" s="12">
        <f>STOCK[[#This Row],[Costo Unitario (USD)]]+STOCK[[#This Row],[Costo Envío (USD)]]+STOCK[[#This Row],[Comisión 10%]]</f>
        <v>34</v>
      </c>
      <c r="U654" s="7">
        <f>STOCK[[#This Row],[Costo total]]*1.5</f>
        <v>51</v>
      </c>
      <c r="V654" s="7">
        <v>40</v>
      </c>
      <c r="W654" s="7">
        <f>STOCK[[#This Row],[Precio Final]]-STOCK[[#This Row],[Costo total]]</f>
        <v>6</v>
      </c>
      <c r="X654" s="7">
        <f>STOCK[[#This Row],[Ganancia Unitaria]]*STOCK[[#This Row],[Salidas]]</f>
        <v>0</v>
      </c>
      <c r="AA654" s="7">
        <f>STOCK[[#This Row],[Costo total]]*STOCK[[#This Row],[Entradas]]</f>
        <v>0</v>
      </c>
      <c r="AB654" s="7">
        <f>STOCK[[#This Row],[Stock Actual]]*STOCK[[#This Row],[Costo total]]</f>
        <v>0</v>
      </c>
    </row>
    <row r="655" spans="1:28" s="12" customFormat="1" ht="50" customHeight="1" x14ac:dyDescent="0.15">
      <c r="A655" s="12" t="s">
        <v>1113</v>
      </c>
      <c r="B655" s="70"/>
      <c r="C655" s="12" t="s">
        <v>4</v>
      </c>
      <c r="D655" s="12" t="s">
        <v>1898</v>
      </c>
      <c r="E655" s="12" t="s">
        <v>2153</v>
      </c>
      <c r="F655" s="12" t="s">
        <v>2085</v>
      </c>
      <c r="G655" s="12" t="s">
        <v>214</v>
      </c>
      <c r="H655" s="12">
        <f>STOCK[[#This Row],[Precio Final]]</f>
        <v>40</v>
      </c>
      <c r="I655" s="12">
        <f>STOCK[[#This Row],[Precio Venta Ideal (x1.5)]]</f>
        <v>43.125</v>
      </c>
      <c r="J655" s="87">
        <v>1</v>
      </c>
      <c r="K655" s="87">
        <f>SUMIFS(VENTAS[Cantidad],VENTAS[Código del producto Vendido],STOCK[[#This Row],[Code]])</f>
        <v>1</v>
      </c>
      <c r="L655" s="87">
        <f>STOCK[[#This Row],[Entradas]]-STOCK[[#This Row],[Salidas]]</f>
        <v>0</v>
      </c>
      <c r="M655" s="12">
        <f>STOCK[[#This Row],[Precio Final]]*10%</f>
        <v>4</v>
      </c>
      <c r="N655" s="12">
        <v>0</v>
      </c>
      <c r="O655" s="12">
        <v>23.03</v>
      </c>
      <c r="P655" s="12">
        <v>18.75</v>
      </c>
      <c r="Q655" s="87">
        <v>0</v>
      </c>
      <c r="R655" s="12">
        <v>0</v>
      </c>
      <c r="S655" s="12">
        <v>6</v>
      </c>
      <c r="T655" s="12">
        <f>STOCK[[#This Row],[Costo Unitario (USD)]]+STOCK[[#This Row],[Costo Envío (USD)]]+STOCK[[#This Row],[Comisión 10%]]</f>
        <v>28.75</v>
      </c>
      <c r="U655" s="12">
        <f>STOCK[[#This Row],[Costo total]]*1.5</f>
        <v>43.125</v>
      </c>
      <c r="V655" s="12">
        <v>40</v>
      </c>
      <c r="W655" s="12">
        <f>STOCK[[#This Row],[Precio Final]]-STOCK[[#This Row],[Costo total]]</f>
        <v>11.25</v>
      </c>
      <c r="X655" s="12">
        <f>STOCK[[#This Row],[Ganancia Unitaria]]*STOCK[[#This Row],[Salidas]]</f>
        <v>11.25</v>
      </c>
      <c r="AA655" s="12">
        <f>STOCK[[#This Row],[Costo total]]*STOCK[[#This Row],[Entradas]]</f>
        <v>28.75</v>
      </c>
      <c r="AB655" s="12">
        <f>STOCK[[#This Row],[Stock Actual]]*STOCK[[#This Row],[Costo total]]</f>
        <v>0</v>
      </c>
    </row>
    <row r="656" spans="1:28" s="7" customFormat="1" ht="50" customHeight="1" x14ac:dyDescent="0.15">
      <c r="A656" s="7" t="s">
        <v>1114</v>
      </c>
      <c r="B656" s="70"/>
      <c r="C656" s="7" t="s">
        <v>4</v>
      </c>
      <c r="D656" s="7" t="s">
        <v>1898</v>
      </c>
      <c r="E656" s="7" t="s">
        <v>1203</v>
      </c>
      <c r="F656" s="7" t="s">
        <v>239</v>
      </c>
      <c r="G656" s="7" t="s">
        <v>214</v>
      </c>
      <c r="H656" s="7">
        <f>STOCK[[#This Row],[Precio Final]]</f>
        <v>25</v>
      </c>
      <c r="I656" s="7">
        <f>STOCK[[#This Row],[Precio Venta Ideal (x1.5)]]</f>
        <v>32.25</v>
      </c>
      <c r="J656" s="8">
        <v>1</v>
      </c>
      <c r="K656" s="8">
        <f>SUMIFS(VENTAS[Cantidad],VENTAS[Código del producto Vendido],STOCK[[#This Row],[Code]])</f>
        <v>0</v>
      </c>
      <c r="L656" s="8">
        <f>STOCK[[#This Row],[Entradas]]-STOCK[[#This Row],[Salidas]]</f>
        <v>1</v>
      </c>
      <c r="M656" s="7">
        <f>STOCK[[#This Row],[Precio Final]]*10%</f>
        <v>2.5</v>
      </c>
      <c r="N656" s="7">
        <v>0</v>
      </c>
      <c r="O656" s="7">
        <v>15.15</v>
      </c>
      <c r="P656" s="7">
        <v>16</v>
      </c>
      <c r="Q656" s="8">
        <v>0</v>
      </c>
      <c r="R656" s="7">
        <v>0</v>
      </c>
      <c r="S656" s="7">
        <v>3</v>
      </c>
      <c r="T656" s="12">
        <f>STOCK[[#This Row],[Costo Unitario (USD)]]+STOCK[[#This Row],[Costo Envío (USD)]]+STOCK[[#This Row],[Comisión 10%]]</f>
        <v>21.5</v>
      </c>
      <c r="U656" s="7">
        <f>STOCK[[#This Row],[Costo total]]*1.5</f>
        <v>32.25</v>
      </c>
      <c r="V656" s="7">
        <v>25</v>
      </c>
      <c r="W656" s="7">
        <f>STOCK[[#This Row],[Precio Final]]-STOCK[[#This Row],[Costo total]]</f>
        <v>3.5</v>
      </c>
      <c r="X656" s="7">
        <f>STOCK[[#This Row],[Ganancia Unitaria]]*STOCK[[#This Row],[Salidas]]</f>
        <v>0</v>
      </c>
      <c r="AA656" s="7">
        <f>STOCK[[#This Row],[Costo total]]*STOCK[[#This Row],[Entradas]]</f>
        <v>21.5</v>
      </c>
      <c r="AB656" s="7">
        <f>STOCK[[#This Row],[Stock Actual]]*STOCK[[#This Row],[Costo total]]</f>
        <v>21.5</v>
      </c>
    </row>
    <row r="657" spans="1:28" s="12" customFormat="1" ht="50" customHeight="1" x14ac:dyDescent="0.15">
      <c r="A657" s="12" t="s">
        <v>1115</v>
      </c>
      <c r="B657" s="70"/>
      <c r="C657" s="12" t="s">
        <v>4</v>
      </c>
      <c r="D657" s="12" t="s">
        <v>1898</v>
      </c>
      <c r="E657" s="12" t="s">
        <v>1278</v>
      </c>
      <c r="F657" s="12" t="s">
        <v>239</v>
      </c>
      <c r="G657" s="12" t="s">
        <v>214</v>
      </c>
      <c r="H657" s="12">
        <f>STOCK[[#This Row],[Precio Final]]</f>
        <v>25</v>
      </c>
      <c r="I657" s="12">
        <f>STOCK[[#This Row],[Precio Venta Ideal (x1.5)]]</f>
        <v>21</v>
      </c>
      <c r="J657" s="87">
        <v>1</v>
      </c>
      <c r="K657" s="87">
        <f>SUMIFS(VENTAS[Cantidad],VENTAS[Código del producto Vendido],STOCK[[#This Row],[Code]])</f>
        <v>0</v>
      </c>
      <c r="L657" s="87">
        <f>STOCK[[#This Row],[Entradas]]-STOCK[[#This Row],[Salidas]]</f>
        <v>1</v>
      </c>
      <c r="M657" s="12">
        <f>STOCK[[#This Row],[Precio Final]]*10%</f>
        <v>2.5</v>
      </c>
      <c r="N657" s="12">
        <v>0</v>
      </c>
      <c r="O657" s="12">
        <v>15.15</v>
      </c>
      <c r="P657" s="12">
        <v>8.5</v>
      </c>
      <c r="Q657" s="87">
        <v>0</v>
      </c>
      <c r="R657" s="12">
        <v>0</v>
      </c>
      <c r="S657" s="12">
        <v>3</v>
      </c>
      <c r="T657" s="12">
        <f>STOCK[[#This Row],[Costo Unitario (USD)]]+STOCK[[#This Row],[Costo Envío (USD)]]+STOCK[[#This Row],[Comisión 10%]]</f>
        <v>14</v>
      </c>
      <c r="U657" s="12">
        <f>STOCK[[#This Row],[Costo total]]*1.5</f>
        <v>21</v>
      </c>
      <c r="V657" s="12">
        <v>25</v>
      </c>
      <c r="W657" s="12">
        <f>STOCK[[#This Row],[Precio Final]]-STOCK[[#This Row],[Costo total]]</f>
        <v>11</v>
      </c>
      <c r="X657" s="12">
        <f>STOCK[[#This Row],[Ganancia Unitaria]]*STOCK[[#This Row],[Salidas]]</f>
        <v>0</v>
      </c>
      <c r="AA657" s="12">
        <f>STOCK[[#This Row],[Costo total]]*STOCK[[#This Row],[Entradas]]</f>
        <v>14</v>
      </c>
      <c r="AB657" s="12">
        <f>STOCK[[#This Row],[Stock Actual]]*STOCK[[#This Row],[Costo total]]</f>
        <v>14</v>
      </c>
    </row>
    <row r="658" spans="1:28" s="7" customFormat="1" ht="50" customHeight="1" x14ac:dyDescent="0.15">
      <c r="A658" s="7" t="s">
        <v>1116</v>
      </c>
      <c r="B658" s="70"/>
      <c r="C658" s="7" t="s">
        <v>4</v>
      </c>
      <c r="D658" s="7" t="s">
        <v>1898</v>
      </c>
      <c r="E658" s="7" t="s">
        <v>2046</v>
      </c>
      <c r="F658" s="7" t="s">
        <v>241</v>
      </c>
      <c r="G658" s="7" t="s">
        <v>214</v>
      </c>
      <c r="H658" s="7">
        <f>STOCK[[#This Row],[Precio Final]]</f>
        <v>25</v>
      </c>
      <c r="I658" s="7">
        <f>STOCK[[#This Row],[Precio Venta Ideal (x1.5)]]</f>
        <v>32.25</v>
      </c>
      <c r="J658" s="8">
        <v>2</v>
      </c>
      <c r="K658" s="8">
        <f>SUMIFS(VENTAS[Cantidad],VENTAS[Código del producto Vendido],STOCK[[#This Row],[Code]])</f>
        <v>1</v>
      </c>
      <c r="L658" s="8">
        <f>STOCK[[#This Row],[Entradas]]-STOCK[[#This Row],[Salidas]]</f>
        <v>1</v>
      </c>
      <c r="M658" s="7">
        <f>STOCK[[#This Row],[Precio Final]]*10%</f>
        <v>2.5</v>
      </c>
      <c r="N658" s="7">
        <v>0</v>
      </c>
      <c r="O658" s="7">
        <v>30.3</v>
      </c>
      <c r="P658" s="7">
        <v>16</v>
      </c>
      <c r="Q658" s="8">
        <v>0</v>
      </c>
      <c r="R658" s="7">
        <v>0</v>
      </c>
      <c r="S658" s="7">
        <v>3</v>
      </c>
      <c r="T658" s="12">
        <f>STOCK[[#This Row],[Costo Unitario (USD)]]+STOCK[[#This Row],[Costo Envío (USD)]]+STOCK[[#This Row],[Comisión 10%]]</f>
        <v>21.5</v>
      </c>
      <c r="U658" s="7">
        <f>STOCK[[#This Row],[Costo total]]*1.5</f>
        <v>32.25</v>
      </c>
      <c r="V658" s="7">
        <v>25</v>
      </c>
      <c r="W658" s="7">
        <f>STOCK[[#This Row],[Precio Final]]-STOCK[[#This Row],[Costo total]]</f>
        <v>3.5</v>
      </c>
      <c r="X658" s="7">
        <f>STOCK[[#This Row],[Ganancia Unitaria]]*STOCK[[#This Row],[Salidas]]</f>
        <v>3.5</v>
      </c>
      <c r="AA658" s="7">
        <f>STOCK[[#This Row],[Costo total]]*STOCK[[#This Row],[Entradas]]</f>
        <v>43</v>
      </c>
      <c r="AB658" s="7">
        <f>STOCK[[#This Row],[Stock Actual]]*STOCK[[#This Row],[Costo total]]</f>
        <v>21.5</v>
      </c>
    </row>
    <row r="659" spans="1:28" s="12" customFormat="1" ht="50" customHeight="1" x14ac:dyDescent="0.15">
      <c r="A659" s="12" t="s">
        <v>1117</v>
      </c>
      <c r="B659" s="70"/>
      <c r="C659" s="12" t="s">
        <v>4</v>
      </c>
      <c r="D659" s="12" t="s">
        <v>1898</v>
      </c>
      <c r="E659" s="12" t="s">
        <v>1529</v>
      </c>
      <c r="F659" s="12" t="s">
        <v>2138</v>
      </c>
      <c r="G659" s="12" t="s">
        <v>69</v>
      </c>
      <c r="H659" s="12">
        <f>STOCK[[#This Row],[Precio Final]]</f>
        <v>20</v>
      </c>
      <c r="I659" s="12">
        <f>STOCK[[#This Row],[Precio Venta Ideal (x1.5)]]</f>
        <v>22.86</v>
      </c>
      <c r="J659" s="87">
        <v>1</v>
      </c>
      <c r="K659" s="87">
        <f>SUMIFS(VENTAS[Cantidad],VENTAS[Código del producto Vendido],STOCK[[#This Row],[Code]])</f>
        <v>1</v>
      </c>
      <c r="L659" s="87">
        <f>STOCK[[#This Row],[Entradas]]-STOCK[[#This Row],[Salidas]]</f>
        <v>0</v>
      </c>
      <c r="M659" s="12">
        <f>STOCK[[#This Row],[Precio Final]]*10%</f>
        <v>2</v>
      </c>
      <c r="N659" s="12">
        <v>0</v>
      </c>
      <c r="O659" s="12">
        <v>14.25</v>
      </c>
      <c r="P659" s="12">
        <v>11.53</v>
      </c>
      <c r="Q659" s="87">
        <v>0</v>
      </c>
      <c r="R659" s="12">
        <v>0</v>
      </c>
      <c r="S659" s="12">
        <v>1.71</v>
      </c>
      <c r="T659" s="12">
        <f>STOCK[[#This Row],[Costo Unitario (USD)]]+STOCK[[#This Row],[Costo Envío (USD)]]+STOCK[[#This Row],[Comisión 10%]]</f>
        <v>15.239999999999998</v>
      </c>
      <c r="U659" s="12">
        <f>STOCK[[#This Row],[Costo total]]*1.5</f>
        <v>22.86</v>
      </c>
      <c r="V659" s="12">
        <v>20</v>
      </c>
      <c r="W659" s="12">
        <f>STOCK[[#This Row],[Precio Final]]-STOCK[[#This Row],[Costo total]]</f>
        <v>4.7600000000000016</v>
      </c>
      <c r="X659" s="12">
        <f>STOCK[[#This Row],[Ganancia Unitaria]]*STOCK[[#This Row],[Salidas]]</f>
        <v>4.7600000000000016</v>
      </c>
      <c r="AA659" s="12">
        <f>STOCK[[#This Row],[Costo total]]*STOCK[[#This Row],[Entradas]]</f>
        <v>15.239999999999998</v>
      </c>
      <c r="AB659" s="12">
        <f>STOCK[[#This Row],[Stock Actual]]*STOCK[[#This Row],[Costo total]]</f>
        <v>0</v>
      </c>
    </row>
    <row r="660" spans="1:28" s="7" customFormat="1" ht="50" customHeight="1" x14ac:dyDescent="0.15">
      <c r="A660" s="7" t="s">
        <v>1118</v>
      </c>
      <c r="B660" s="70"/>
      <c r="C660" s="7" t="s">
        <v>4</v>
      </c>
      <c r="D660" s="7" t="s">
        <v>1898</v>
      </c>
      <c r="E660" s="7" t="s">
        <v>1205</v>
      </c>
      <c r="F660" s="7" t="s">
        <v>238</v>
      </c>
      <c r="G660" s="7" t="s">
        <v>69</v>
      </c>
      <c r="H660" s="7">
        <f>STOCK[[#This Row],[Precio Final]]</f>
        <v>20</v>
      </c>
      <c r="I660" s="7">
        <f>STOCK[[#This Row],[Precio Venta Ideal (x1.5)]]</f>
        <v>22.86</v>
      </c>
      <c r="J660" s="8">
        <v>1</v>
      </c>
      <c r="K660" s="8">
        <f>SUMIFS(VENTAS[Cantidad],VENTAS[Código del producto Vendido],STOCK[[#This Row],[Code]])</f>
        <v>1</v>
      </c>
      <c r="L660" s="8">
        <f>STOCK[[#This Row],[Entradas]]-STOCK[[#This Row],[Salidas]]</f>
        <v>0</v>
      </c>
      <c r="M660" s="7">
        <f>STOCK[[#This Row],[Precio Final]]*10%</f>
        <v>2</v>
      </c>
      <c r="N660" s="7">
        <v>0</v>
      </c>
      <c r="O660" s="7">
        <v>14.25</v>
      </c>
      <c r="P660" s="7">
        <v>11.53</v>
      </c>
      <c r="Q660" s="8">
        <v>0</v>
      </c>
      <c r="R660" s="7">
        <v>0</v>
      </c>
      <c r="S660" s="7">
        <v>1.71</v>
      </c>
      <c r="T660" s="12">
        <f>STOCK[[#This Row],[Costo Unitario (USD)]]+STOCK[[#This Row],[Costo Envío (USD)]]+STOCK[[#This Row],[Comisión 10%]]</f>
        <v>15.239999999999998</v>
      </c>
      <c r="U660" s="7">
        <f>STOCK[[#This Row],[Costo total]]*1.5</f>
        <v>22.86</v>
      </c>
      <c r="V660" s="7">
        <v>20</v>
      </c>
      <c r="W660" s="7">
        <f>STOCK[[#This Row],[Precio Final]]-STOCK[[#This Row],[Costo total]]</f>
        <v>4.7600000000000016</v>
      </c>
      <c r="X660" s="7">
        <f>STOCK[[#This Row],[Ganancia Unitaria]]*STOCK[[#This Row],[Salidas]]</f>
        <v>4.7600000000000016</v>
      </c>
      <c r="AA660" s="7">
        <f>STOCK[[#This Row],[Costo total]]*STOCK[[#This Row],[Entradas]]</f>
        <v>15.239999999999998</v>
      </c>
      <c r="AB660" s="7">
        <f>STOCK[[#This Row],[Stock Actual]]*STOCK[[#This Row],[Costo total]]</f>
        <v>0</v>
      </c>
    </row>
    <row r="661" spans="1:28" s="12" customFormat="1" ht="50" customHeight="1" x14ac:dyDescent="0.15">
      <c r="A661" s="12" t="s">
        <v>1119</v>
      </c>
      <c r="B661" s="70"/>
      <c r="C661" s="12" t="s">
        <v>4</v>
      </c>
      <c r="D661" s="12" t="s">
        <v>1898</v>
      </c>
      <c r="E661" s="12" t="s">
        <v>1206</v>
      </c>
      <c r="F661" s="12" t="s">
        <v>243</v>
      </c>
      <c r="G661" s="12" t="s">
        <v>69</v>
      </c>
      <c r="H661" s="12">
        <f>STOCK[[#This Row],[Precio Final]]</f>
        <v>20</v>
      </c>
      <c r="I661" s="12">
        <f>STOCK[[#This Row],[Precio Venta Ideal (x1.5)]]</f>
        <v>24.36</v>
      </c>
      <c r="J661" s="87">
        <v>1</v>
      </c>
      <c r="K661" s="87">
        <f>SUMIFS(VENTAS[Cantidad],VENTAS[Código del producto Vendido],STOCK[[#This Row],[Code]])</f>
        <v>1</v>
      </c>
      <c r="L661" s="87">
        <f>STOCK[[#This Row],[Entradas]]-STOCK[[#This Row],[Salidas]]</f>
        <v>0</v>
      </c>
      <c r="M661" s="12">
        <f>STOCK[[#This Row],[Precio Final]]*10%</f>
        <v>2</v>
      </c>
      <c r="N661" s="12">
        <v>0</v>
      </c>
      <c r="O661" s="12">
        <v>14.25</v>
      </c>
      <c r="P661" s="12">
        <v>12.53</v>
      </c>
      <c r="Q661" s="87">
        <v>0</v>
      </c>
      <c r="R661" s="12">
        <v>0</v>
      </c>
      <c r="S661" s="12">
        <v>1.71</v>
      </c>
      <c r="T661" s="12">
        <f>STOCK[[#This Row],[Costo Unitario (USD)]]+STOCK[[#This Row],[Costo Envío (USD)]]+STOCK[[#This Row],[Comisión 10%]]</f>
        <v>16.239999999999998</v>
      </c>
      <c r="U661" s="12">
        <f>STOCK[[#This Row],[Costo total]]*1.5</f>
        <v>24.36</v>
      </c>
      <c r="V661" s="12">
        <v>20</v>
      </c>
      <c r="W661" s="12">
        <f>STOCK[[#This Row],[Precio Final]]-STOCK[[#This Row],[Costo total]]</f>
        <v>3.7600000000000016</v>
      </c>
      <c r="X661" s="12">
        <f>STOCK[[#This Row],[Ganancia Unitaria]]*STOCK[[#This Row],[Salidas]]</f>
        <v>3.7600000000000016</v>
      </c>
      <c r="AA661" s="12">
        <f>STOCK[[#This Row],[Costo total]]*STOCK[[#This Row],[Entradas]]</f>
        <v>16.239999999999998</v>
      </c>
      <c r="AB661" s="12">
        <f>STOCK[[#This Row],[Stock Actual]]*STOCK[[#This Row],[Costo total]]</f>
        <v>0</v>
      </c>
    </row>
    <row r="662" spans="1:28" s="7" customFormat="1" ht="50" customHeight="1" x14ac:dyDescent="0.15">
      <c r="A662" s="7" t="s">
        <v>1120</v>
      </c>
      <c r="B662" s="70"/>
      <c r="C662" s="7" t="s">
        <v>4</v>
      </c>
      <c r="D662" s="7" t="s">
        <v>1898</v>
      </c>
      <c r="E662" s="7" t="s">
        <v>1656</v>
      </c>
      <c r="F662" s="7" t="s">
        <v>241</v>
      </c>
      <c r="G662" s="7" t="s">
        <v>69</v>
      </c>
      <c r="H662" s="7">
        <f>STOCK[[#This Row],[Precio Final]]</f>
        <v>20</v>
      </c>
      <c r="I662" s="7">
        <f>STOCK[[#This Row],[Precio Venta Ideal (x1.5)]]</f>
        <v>24.36</v>
      </c>
      <c r="J662" s="8">
        <v>1</v>
      </c>
      <c r="K662" s="8">
        <f>SUMIFS(VENTAS[Cantidad],VENTAS[Código del producto Vendido],STOCK[[#This Row],[Code]])</f>
        <v>1</v>
      </c>
      <c r="L662" s="8">
        <f>STOCK[[#This Row],[Entradas]]-STOCK[[#This Row],[Salidas]]</f>
        <v>0</v>
      </c>
      <c r="M662" s="7">
        <f>STOCK[[#This Row],[Precio Final]]*10%</f>
        <v>2</v>
      </c>
      <c r="N662" s="7">
        <v>0</v>
      </c>
      <c r="O662" s="7">
        <v>14.25</v>
      </c>
      <c r="P662" s="7">
        <v>12.53</v>
      </c>
      <c r="Q662" s="8">
        <v>0</v>
      </c>
      <c r="R662" s="7">
        <v>0</v>
      </c>
      <c r="S662" s="7">
        <v>1.71</v>
      </c>
      <c r="T662" s="12">
        <f>STOCK[[#This Row],[Costo Unitario (USD)]]+STOCK[[#This Row],[Costo Envío (USD)]]+STOCK[[#This Row],[Comisión 10%]]</f>
        <v>16.239999999999998</v>
      </c>
      <c r="U662" s="7">
        <f>STOCK[[#This Row],[Costo total]]*1.5</f>
        <v>24.36</v>
      </c>
      <c r="V662" s="7">
        <v>20</v>
      </c>
      <c r="W662" s="7">
        <f>STOCK[[#This Row],[Precio Final]]-STOCK[[#This Row],[Costo total]]</f>
        <v>3.7600000000000016</v>
      </c>
      <c r="X662" s="7">
        <f>STOCK[[#This Row],[Ganancia Unitaria]]*STOCK[[#This Row],[Salidas]]</f>
        <v>3.7600000000000016</v>
      </c>
      <c r="AA662" s="7">
        <f>STOCK[[#This Row],[Costo total]]*STOCK[[#This Row],[Entradas]]</f>
        <v>16.239999999999998</v>
      </c>
      <c r="AB662" s="7">
        <f>STOCK[[#This Row],[Stock Actual]]*STOCK[[#This Row],[Costo total]]</f>
        <v>0</v>
      </c>
    </row>
    <row r="663" spans="1:28" s="12" customFormat="1" ht="50" customHeight="1" x14ac:dyDescent="0.15">
      <c r="A663" s="12" t="s">
        <v>1209</v>
      </c>
      <c r="B663" s="70"/>
      <c r="C663" s="12" t="s">
        <v>4</v>
      </c>
      <c r="D663" s="12" t="s">
        <v>1898</v>
      </c>
      <c r="E663" s="12" t="s">
        <v>1207</v>
      </c>
      <c r="F663" s="12" t="s">
        <v>244</v>
      </c>
      <c r="G663" s="12" t="s">
        <v>69</v>
      </c>
      <c r="H663" s="12">
        <f>STOCK[[#This Row],[Precio Final]]</f>
        <v>25</v>
      </c>
      <c r="I663" s="12">
        <f>STOCK[[#This Row],[Precio Venta Ideal (x1.5)]]</f>
        <v>28.305</v>
      </c>
      <c r="J663" s="87">
        <v>2</v>
      </c>
      <c r="K663" s="87">
        <f>SUMIFS(VENTAS[Cantidad],VENTAS[Código del producto Vendido],STOCK[[#This Row],[Code]])</f>
        <v>2</v>
      </c>
      <c r="L663" s="87">
        <f>STOCK[[#This Row],[Entradas]]-STOCK[[#This Row],[Salidas]]</f>
        <v>0</v>
      </c>
      <c r="M663" s="12">
        <f>STOCK[[#This Row],[Precio Final]]*10%</f>
        <v>2.5</v>
      </c>
      <c r="N663" s="12">
        <v>0</v>
      </c>
      <c r="O663" s="12">
        <v>3.78</v>
      </c>
      <c r="P663" s="12">
        <v>14.66</v>
      </c>
      <c r="Q663" s="87">
        <v>0</v>
      </c>
      <c r="R663" s="12">
        <v>0</v>
      </c>
      <c r="S663" s="12">
        <v>1.71</v>
      </c>
      <c r="T663" s="12">
        <f>STOCK[[#This Row],[Costo Unitario (USD)]]+STOCK[[#This Row],[Costo Envío (USD)]]+STOCK[[#This Row],[Comisión 10%]]</f>
        <v>18.87</v>
      </c>
      <c r="U663" s="12">
        <f>STOCK[[#This Row],[Costo total]]*1.5</f>
        <v>28.305</v>
      </c>
      <c r="V663" s="12">
        <v>25</v>
      </c>
      <c r="W663" s="12">
        <f>STOCK[[#This Row],[Precio Final]]-STOCK[[#This Row],[Costo total]]</f>
        <v>6.129999999999999</v>
      </c>
      <c r="X663" s="12">
        <f>STOCK[[#This Row],[Ganancia Unitaria]]*STOCK[[#This Row],[Salidas]]</f>
        <v>12.259999999999998</v>
      </c>
      <c r="AA663" s="12">
        <f>STOCK[[#This Row],[Costo total]]*STOCK[[#This Row],[Entradas]]</f>
        <v>37.74</v>
      </c>
      <c r="AB663" s="12">
        <f>STOCK[[#This Row],[Stock Actual]]*STOCK[[#This Row],[Costo total]]</f>
        <v>0</v>
      </c>
    </row>
    <row r="664" spans="1:28" s="7" customFormat="1" ht="50" customHeight="1" x14ac:dyDescent="0.15">
      <c r="A664" s="7" t="s">
        <v>1210</v>
      </c>
      <c r="B664" s="70"/>
      <c r="C664" s="7" t="s">
        <v>4</v>
      </c>
      <c r="D664" s="7" t="s">
        <v>1898</v>
      </c>
      <c r="E664" s="7" t="s">
        <v>3003</v>
      </c>
      <c r="F664" s="7" t="s">
        <v>244</v>
      </c>
      <c r="G664" s="7" t="s">
        <v>69</v>
      </c>
      <c r="H664" s="7">
        <f>STOCK[[#This Row],[Precio Final]]</f>
        <v>25</v>
      </c>
      <c r="I664" s="7">
        <f>STOCK[[#This Row],[Precio Venta Ideal (x1.5)]]</f>
        <v>28.305</v>
      </c>
      <c r="J664" s="8">
        <v>2</v>
      </c>
      <c r="K664" s="8">
        <f>SUMIFS(VENTAS[Cantidad],VENTAS[Código del producto Vendido],STOCK[[#This Row],[Code]])</f>
        <v>1</v>
      </c>
      <c r="L664" s="8">
        <f>STOCK[[#This Row],[Entradas]]-STOCK[[#This Row],[Salidas]]</f>
        <v>1</v>
      </c>
      <c r="M664" s="7">
        <f>STOCK[[#This Row],[Precio Final]]*10%</f>
        <v>2.5</v>
      </c>
      <c r="N664" s="7">
        <v>0</v>
      </c>
      <c r="O664" s="7">
        <v>0</v>
      </c>
      <c r="P664" s="7">
        <v>14.66</v>
      </c>
      <c r="Q664" s="8">
        <v>0</v>
      </c>
      <c r="R664" s="7">
        <v>0</v>
      </c>
      <c r="S664" s="7">
        <v>1.71</v>
      </c>
      <c r="T664" s="12">
        <f>STOCK[[#This Row],[Costo Unitario (USD)]]+STOCK[[#This Row],[Costo Envío (USD)]]+STOCK[[#This Row],[Comisión 10%]]</f>
        <v>18.87</v>
      </c>
      <c r="U664" s="7">
        <f>STOCK[[#This Row],[Costo total]]*1.5</f>
        <v>28.305</v>
      </c>
      <c r="V664" s="7">
        <v>25</v>
      </c>
      <c r="W664" s="7">
        <f>STOCK[[#This Row],[Precio Final]]-STOCK[[#This Row],[Costo total]]</f>
        <v>6.129999999999999</v>
      </c>
      <c r="X664" s="7">
        <f>STOCK[[#This Row],[Ganancia Unitaria]]*STOCK[[#This Row],[Salidas]]</f>
        <v>6.129999999999999</v>
      </c>
      <c r="AA664" s="7">
        <f>STOCK[[#This Row],[Costo total]]*STOCK[[#This Row],[Entradas]]</f>
        <v>37.74</v>
      </c>
      <c r="AB664" s="7">
        <f>STOCK[[#This Row],[Stock Actual]]*STOCK[[#This Row],[Costo total]]</f>
        <v>18.87</v>
      </c>
    </row>
    <row r="665" spans="1:28" s="12" customFormat="1" ht="50" customHeight="1" x14ac:dyDescent="0.15">
      <c r="A665" s="12" t="s">
        <v>1211</v>
      </c>
      <c r="B665" s="70"/>
      <c r="C665" s="12" t="s">
        <v>4</v>
      </c>
      <c r="D665" s="12" t="s">
        <v>1898</v>
      </c>
      <c r="E665" s="12" t="s">
        <v>1208</v>
      </c>
      <c r="F665" s="12" t="s">
        <v>243</v>
      </c>
      <c r="G665" s="12" t="s">
        <v>69</v>
      </c>
      <c r="H665" s="12">
        <f>STOCK[[#This Row],[Precio Final]]</f>
        <v>25</v>
      </c>
      <c r="I665" s="12">
        <f>STOCK[[#This Row],[Precio Venta Ideal (x1.5)]]</f>
        <v>27.224999999999998</v>
      </c>
      <c r="J665" s="87">
        <v>2</v>
      </c>
      <c r="K665" s="87">
        <f>SUMIFS(VENTAS[Cantidad],VENTAS[Código del producto Vendido],STOCK[[#This Row],[Code]])</f>
        <v>2</v>
      </c>
      <c r="L665" s="87">
        <f>STOCK[[#This Row],[Entradas]]-STOCK[[#This Row],[Salidas]]</f>
        <v>0</v>
      </c>
      <c r="M665" s="12">
        <f>STOCK[[#This Row],[Precio Final]]*10%</f>
        <v>2.5</v>
      </c>
      <c r="N665" s="12">
        <v>0</v>
      </c>
      <c r="O665" s="12">
        <v>0</v>
      </c>
      <c r="P665" s="12">
        <v>13.94</v>
      </c>
      <c r="Q665" s="87">
        <v>0</v>
      </c>
      <c r="R665" s="12">
        <v>0</v>
      </c>
      <c r="S665" s="12">
        <v>1.71</v>
      </c>
      <c r="T665" s="12">
        <f>STOCK[[#This Row],[Costo Unitario (USD)]]+STOCK[[#This Row],[Costo Envío (USD)]]+STOCK[[#This Row],[Comisión 10%]]</f>
        <v>18.149999999999999</v>
      </c>
      <c r="U665" s="12">
        <f>STOCK[[#This Row],[Costo total]]*1.5</f>
        <v>27.224999999999998</v>
      </c>
      <c r="V665" s="12">
        <v>25</v>
      </c>
      <c r="W665" s="12">
        <f>STOCK[[#This Row],[Precio Final]]-STOCK[[#This Row],[Costo total]]</f>
        <v>6.8500000000000014</v>
      </c>
      <c r="X665" s="12">
        <f>STOCK[[#This Row],[Ganancia Unitaria]]*STOCK[[#This Row],[Salidas]]</f>
        <v>13.700000000000003</v>
      </c>
      <c r="AA665" s="12">
        <f>STOCK[[#This Row],[Costo total]]*STOCK[[#This Row],[Entradas]]</f>
        <v>36.299999999999997</v>
      </c>
      <c r="AB665" s="12">
        <f>STOCK[[#This Row],[Stock Actual]]*STOCK[[#This Row],[Costo total]]</f>
        <v>0</v>
      </c>
    </row>
    <row r="666" spans="1:28" s="7" customFormat="1" ht="50" customHeight="1" x14ac:dyDescent="0.15">
      <c r="A666" s="7" t="s">
        <v>1212</v>
      </c>
      <c r="B666" s="70"/>
      <c r="C666" s="7" t="s">
        <v>4</v>
      </c>
      <c r="D666" s="7" t="s">
        <v>1898</v>
      </c>
      <c r="E666" s="7" t="s">
        <v>1208</v>
      </c>
      <c r="F666" s="7" t="s">
        <v>238</v>
      </c>
      <c r="G666" s="7" t="s">
        <v>69</v>
      </c>
      <c r="H666" s="7">
        <f>STOCK[[#This Row],[Precio Final]]</f>
        <v>25</v>
      </c>
      <c r="I666" s="7">
        <f>STOCK[[#This Row],[Precio Venta Ideal (x1.5)]]</f>
        <v>27.224999999999998</v>
      </c>
      <c r="J666" s="8">
        <v>2</v>
      </c>
      <c r="K666" s="8">
        <f>SUMIFS(VENTAS[Cantidad],VENTAS[Código del producto Vendido],STOCK[[#This Row],[Code]])</f>
        <v>2</v>
      </c>
      <c r="L666" s="8">
        <f>STOCK[[#This Row],[Entradas]]-STOCK[[#This Row],[Salidas]]</f>
        <v>0</v>
      </c>
      <c r="M666" s="7">
        <f>STOCK[[#This Row],[Precio Final]]*10%</f>
        <v>2.5</v>
      </c>
      <c r="N666" s="7">
        <v>0</v>
      </c>
      <c r="O666" s="7">
        <v>0</v>
      </c>
      <c r="P666" s="7">
        <v>13.94</v>
      </c>
      <c r="Q666" s="8">
        <v>0</v>
      </c>
      <c r="R666" s="7">
        <v>0</v>
      </c>
      <c r="S666" s="7">
        <v>1.71</v>
      </c>
      <c r="T666" s="12">
        <f>STOCK[[#This Row],[Costo Unitario (USD)]]+STOCK[[#This Row],[Costo Envío (USD)]]+STOCK[[#This Row],[Comisión 10%]]</f>
        <v>18.149999999999999</v>
      </c>
      <c r="U666" s="7">
        <f>STOCK[[#This Row],[Costo total]]*1.5</f>
        <v>27.224999999999998</v>
      </c>
      <c r="V666" s="7">
        <v>25</v>
      </c>
      <c r="W666" s="7">
        <f>STOCK[[#This Row],[Precio Final]]-STOCK[[#This Row],[Costo total]]</f>
        <v>6.8500000000000014</v>
      </c>
      <c r="X666" s="7">
        <f>STOCK[[#This Row],[Ganancia Unitaria]]*STOCK[[#This Row],[Salidas]]</f>
        <v>13.700000000000003</v>
      </c>
      <c r="AA666" s="7">
        <f>STOCK[[#This Row],[Costo total]]*STOCK[[#This Row],[Entradas]]</f>
        <v>36.299999999999997</v>
      </c>
      <c r="AB666" s="7">
        <f>STOCK[[#This Row],[Stock Actual]]*STOCK[[#This Row],[Costo total]]</f>
        <v>0</v>
      </c>
    </row>
    <row r="667" spans="1:28" s="12" customFormat="1" ht="50" customHeight="1" x14ac:dyDescent="0.15">
      <c r="A667" s="12" t="s">
        <v>1213</v>
      </c>
      <c r="B667" s="70" t="s">
        <v>2047</v>
      </c>
      <c r="C667" s="12" t="s">
        <v>4</v>
      </c>
      <c r="D667" s="12" t="s">
        <v>1898</v>
      </c>
      <c r="E667" s="12" t="s">
        <v>2154</v>
      </c>
      <c r="F667" s="12" t="s">
        <v>2086</v>
      </c>
      <c r="G667" s="12" t="s">
        <v>69</v>
      </c>
      <c r="H667" s="12">
        <f>STOCK[[#This Row],[Precio Final]]</f>
        <v>18</v>
      </c>
      <c r="I667" s="12">
        <f>STOCK[[#This Row],[Precio Venta Ideal (x1.5)]]</f>
        <v>19.200000000000003</v>
      </c>
      <c r="J667" s="87">
        <v>0</v>
      </c>
      <c r="K667" s="87">
        <f>SUMIFS(VENTAS[Cantidad],VENTAS[Código del producto Vendido],STOCK[[#This Row],[Code]])</f>
        <v>0</v>
      </c>
      <c r="L667" s="87">
        <f>STOCK[[#This Row],[Entradas]]-STOCK[[#This Row],[Salidas]]</f>
        <v>0</v>
      </c>
      <c r="M667" s="12">
        <f>STOCK[[#This Row],[Precio Final]]*10%</f>
        <v>1.8</v>
      </c>
      <c r="N667" s="12">
        <v>0</v>
      </c>
      <c r="O667" s="12">
        <v>28.5</v>
      </c>
      <c r="P667" s="12">
        <v>8</v>
      </c>
      <c r="Q667" s="87">
        <v>0</v>
      </c>
      <c r="R667" s="12">
        <v>0</v>
      </c>
      <c r="S667" s="12">
        <v>3</v>
      </c>
      <c r="T667" s="12">
        <f>STOCK[[#This Row],[Costo Unitario (USD)]]+STOCK[[#This Row],[Costo Envío (USD)]]+STOCK[[#This Row],[Comisión 10%]]</f>
        <v>12.8</v>
      </c>
      <c r="U667" s="12">
        <f>STOCK[[#This Row],[Costo total]]*1.5</f>
        <v>19.200000000000003</v>
      </c>
      <c r="V667" s="12">
        <v>18</v>
      </c>
      <c r="W667" s="12">
        <f>STOCK[[#This Row],[Precio Final]]-STOCK[[#This Row],[Costo total]]</f>
        <v>5.1999999999999993</v>
      </c>
      <c r="X667" s="12">
        <f>STOCK[[#This Row],[Ganancia Unitaria]]*STOCK[[#This Row],[Salidas]]</f>
        <v>0</v>
      </c>
      <c r="AA667" s="12">
        <f>STOCK[[#This Row],[Costo total]]*STOCK[[#This Row],[Entradas]]</f>
        <v>0</v>
      </c>
      <c r="AB667" s="12">
        <f>STOCK[[#This Row],[Stock Actual]]*STOCK[[#This Row],[Costo total]]</f>
        <v>0</v>
      </c>
    </row>
    <row r="668" spans="1:28" s="7" customFormat="1" ht="50" customHeight="1" x14ac:dyDescent="0.15">
      <c r="A668" s="7" t="s">
        <v>1214</v>
      </c>
      <c r="B668" s="70"/>
      <c r="C668" s="7" t="s">
        <v>4</v>
      </c>
      <c r="D668" s="7" t="s">
        <v>1898</v>
      </c>
      <c r="E668" s="7" t="s">
        <v>1216</v>
      </c>
      <c r="F668" s="7" t="s">
        <v>241</v>
      </c>
      <c r="G668" s="7" t="s">
        <v>69</v>
      </c>
      <c r="H668" s="7">
        <f>STOCK[[#This Row],[Precio Final]]</f>
        <v>22</v>
      </c>
      <c r="I668" s="7">
        <f>STOCK[[#This Row],[Precio Venta Ideal (x1.5)]]</f>
        <v>25.799999999999997</v>
      </c>
      <c r="J668" s="8">
        <v>1</v>
      </c>
      <c r="K668" s="8">
        <f>SUMIFS(VENTAS[Cantidad],VENTAS[Código del producto Vendido],STOCK[[#This Row],[Code]])</f>
        <v>1</v>
      </c>
      <c r="L668" s="8">
        <f>STOCK[[#This Row],[Entradas]]-STOCK[[#This Row],[Salidas]]</f>
        <v>0</v>
      </c>
      <c r="M668" s="7">
        <f>STOCK[[#This Row],[Precio Final]]*10%</f>
        <v>2.2000000000000002</v>
      </c>
      <c r="N668" s="7">
        <v>0</v>
      </c>
      <c r="O668" s="7">
        <v>19.38</v>
      </c>
      <c r="P668" s="7">
        <v>12</v>
      </c>
      <c r="Q668" s="8">
        <v>0</v>
      </c>
      <c r="R668" s="7">
        <v>0</v>
      </c>
      <c r="S668" s="7">
        <v>3</v>
      </c>
      <c r="T668" s="12">
        <f>STOCK[[#This Row],[Costo Unitario (USD)]]+STOCK[[#This Row],[Costo Envío (USD)]]+STOCK[[#This Row],[Comisión 10%]]</f>
        <v>17.2</v>
      </c>
      <c r="U668" s="7">
        <f>STOCK[[#This Row],[Costo total]]*1.5</f>
        <v>25.799999999999997</v>
      </c>
      <c r="V668" s="7">
        <v>22</v>
      </c>
      <c r="W668" s="7">
        <f>STOCK[[#This Row],[Precio Final]]-STOCK[[#This Row],[Costo total]]</f>
        <v>4.8000000000000007</v>
      </c>
      <c r="X668" s="7">
        <f>STOCK[[#This Row],[Ganancia Unitaria]]*STOCK[[#This Row],[Salidas]]</f>
        <v>4.8000000000000007</v>
      </c>
      <c r="AA668" s="7">
        <f>STOCK[[#This Row],[Costo total]]*STOCK[[#This Row],[Entradas]]</f>
        <v>17.2</v>
      </c>
      <c r="AB668" s="7">
        <f>STOCK[[#This Row],[Stock Actual]]*STOCK[[#This Row],[Costo total]]</f>
        <v>0</v>
      </c>
    </row>
    <row r="669" spans="1:28" s="12" customFormat="1" ht="50" customHeight="1" x14ac:dyDescent="0.15">
      <c r="A669" s="12" t="s">
        <v>1215</v>
      </c>
      <c r="B669" s="70"/>
      <c r="C669" s="12" t="s">
        <v>4</v>
      </c>
      <c r="D669" s="12" t="s">
        <v>1898</v>
      </c>
      <c r="E669" s="12" t="s">
        <v>1216</v>
      </c>
      <c r="F669" s="12" t="s">
        <v>238</v>
      </c>
      <c r="G669" s="12" t="s">
        <v>214</v>
      </c>
      <c r="H669" s="12">
        <f>STOCK[[#This Row],[Precio Final]]</f>
        <v>22</v>
      </c>
      <c r="I669" s="12">
        <f>STOCK[[#This Row],[Precio Venta Ideal (x1.5)]]</f>
        <v>25.799999999999997</v>
      </c>
      <c r="J669" s="87">
        <v>1</v>
      </c>
      <c r="K669" s="87">
        <f>SUMIFS(VENTAS[Cantidad],VENTAS[Código del producto Vendido],STOCK[[#This Row],[Code]])</f>
        <v>1</v>
      </c>
      <c r="L669" s="87">
        <f>STOCK[[#This Row],[Entradas]]-STOCK[[#This Row],[Salidas]]</f>
        <v>0</v>
      </c>
      <c r="M669" s="12">
        <f>STOCK[[#This Row],[Precio Final]]*10%</f>
        <v>2.2000000000000002</v>
      </c>
      <c r="N669" s="12">
        <v>0</v>
      </c>
      <c r="O669" s="12">
        <v>19.38</v>
      </c>
      <c r="P669" s="12">
        <v>12</v>
      </c>
      <c r="Q669" s="87">
        <v>0</v>
      </c>
      <c r="R669" s="12">
        <v>0</v>
      </c>
      <c r="S669" s="12">
        <v>3</v>
      </c>
      <c r="T669" s="12">
        <f>STOCK[[#This Row],[Costo Unitario (USD)]]+STOCK[[#This Row],[Costo Envío (USD)]]+STOCK[[#This Row],[Comisión 10%]]</f>
        <v>17.2</v>
      </c>
      <c r="U669" s="12">
        <f>STOCK[[#This Row],[Costo total]]*1.5</f>
        <v>25.799999999999997</v>
      </c>
      <c r="V669" s="12">
        <v>22</v>
      </c>
      <c r="W669" s="12">
        <f>STOCK[[#This Row],[Precio Final]]-STOCK[[#This Row],[Costo total]]</f>
        <v>4.8000000000000007</v>
      </c>
      <c r="X669" s="12">
        <f>STOCK[[#This Row],[Ganancia Unitaria]]*STOCK[[#This Row],[Salidas]]</f>
        <v>4.8000000000000007</v>
      </c>
      <c r="AA669" s="12">
        <f>STOCK[[#This Row],[Costo total]]*STOCK[[#This Row],[Entradas]]</f>
        <v>17.2</v>
      </c>
      <c r="AB669" s="12">
        <f>STOCK[[#This Row],[Stock Actual]]*STOCK[[#This Row],[Costo total]]</f>
        <v>0</v>
      </c>
    </row>
    <row r="670" spans="1:28" s="7" customFormat="1" ht="50" customHeight="1" x14ac:dyDescent="0.15">
      <c r="A670" s="7" t="s">
        <v>1217</v>
      </c>
      <c r="B670" s="70"/>
      <c r="C670" s="7" t="s">
        <v>4</v>
      </c>
      <c r="D670" s="7" t="s">
        <v>1898</v>
      </c>
      <c r="E670" s="7" t="s">
        <v>1658</v>
      </c>
      <c r="F670" s="7" t="s">
        <v>238</v>
      </c>
      <c r="G670" s="7" t="s">
        <v>214</v>
      </c>
      <c r="H670" s="7">
        <f>STOCK[[#This Row],[Precio Final]]</f>
        <v>18</v>
      </c>
      <c r="I670" s="7">
        <f>STOCK[[#This Row],[Precio Venta Ideal (x1.5)]]</f>
        <v>17.700000000000003</v>
      </c>
      <c r="J670" s="8">
        <v>0</v>
      </c>
      <c r="K670" s="8">
        <f>SUMIFS(VENTAS[Cantidad],VENTAS[Código del producto Vendido],STOCK[[#This Row],[Code]])</f>
        <v>0</v>
      </c>
      <c r="L670" s="8">
        <f>STOCK[[#This Row],[Entradas]]-STOCK[[#This Row],[Salidas]]</f>
        <v>0</v>
      </c>
      <c r="M670" s="7">
        <f>STOCK[[#This Row],[Precio Final]]*10%</f>
        <v>1.8</v>
      </c>
      <c r="N670" s="7">
        <v>0</v>
      </c>
      <c r="O670" s="7">
        <v>9.3800000000000008</v>
      </c>
      <c r="P670" s="7">
        <v>8</v>
      </c>
      <c r="Q670" s="8">
        <v>0</v>
      </c>
      <c r="R670" s="7">
        <v>0</v>
      </c>
      <c r="S670" s="7">
        <v>2</v>
      </c>
      <c r="T670" s="12">
        <f>STOCK[[#This Row],[Costo Unitario (USD)]]+STOCK[[#This Row],[Costo Envío (USD)]]+STOCK[[#This Row],[Comisión 10%]]</f>
        <v>11.8</v>
      </c>
      <c r="U670" s="7">
        <f>STOCK[[#This Row],[Costo total]]*1.5</f>
        <v>17.700000000000003</v>
      </c>
      <c r="V670" s="7">
        <v>18</v>
      </c>
      <c r="W670" s="7">
        <f>STOCK[[#This Row],[Precio Final]]-STOCK[[#This Row],[Costo total]]</f>
        <v>6.1999999999999993</v>
      </c>
      <c r="X670" s="7">
        <f>STOCK[[#This Row],[Ganancia Unitaria]]*STOCK[[#This Row],[Salidas]]</f>
        <v>0</v>
      </c>
      <c r="AA670" s="7">
        <f>STOCK[[#This Row],[Costo total]]*STOCK[[#This Row],[Entradas]]</f>
        <v>0</v>
      </c>
      <c r="AB670" s="7">
        <f>STOCK[[#This Row],[Stock Actual]]*STOCK[[#This Row],[Costo total]]</f>
        <v>0</v>
      </c>
    </row>
    <row r="671" spans="1:28" s="12" customFormat="1" ht="50" customHeight="1" x14ac:dyDescent="0.15">
      <c r="A671" s="12" t="s">
        <v>1218</v>
      </c>
      <c r="B671" s="70"/>
      <c r="C671" s="12" t="s">
        <v>4</v>
      </c>
      <c r="D671" s="12" t="s">
        <v>1898</v>
      </c>
      <c r="E671" s="12" t="s">
        <v>1221</v>
      </c>
      <c r="F671" s="12" t="s">
        <v>241</v>
      </c>
      <c r="G671" s="12" t="s">
        <v>214</v>
      </c>
      <c r="H671" s="12">
        <f>STOCK[[#This Row],[Precio Final]]</f>
        <v>22</v>
      </c>
      <c r="I671" s="12">
        <f>STOCK[[#This Row],[Precio Venta Ideal (x1.5)]]</f>
        <v>33.299999999999997</v>
      </c>
      <c r="J671" s="87">
        <v>2</v>
      </c>
      <c r="K671" s="87">
        <f>SUMIFS(VENTAS[Cantidad],VENTAS[Código del producto Vendido],STOCK[[#This Row],[Code]])</f>
        <v>2</v>
      </c>
      <c r="L671" s="87">
        <f>STOCK[[#This Row],[Entradas]]-STOCK[[#This Row],[Salidas]]</f>
        <v>0</v>
      </c>
      <c r="M671" s="12">
        <f>STOCK[[#This Row],[Precio Final]]*10%</f>
        <v>2.2000000000000002</v>
      </c>
      <c r="N671" s="12">
        <v>0</v>
      </c>
      <c r="O671" s="12">
        <v>17.5</v>
      </c>
      <c r="P671" s="12">
        <v>16</v>
      </c>
      <c r="Q671" s="87">
        <v>0</v>
      </c>
      <c r="R671" s="12">
        <v>0</v>
      </c>
      <c r="S671" s="12">
        <v>4</v>
      </c>
      <c r="T671" s="12">
        <f>STOCK[[#This Row],[Costo Unitario (USD)]]+STOCK[[#This Row],[Costo Envío (USD)]]+STOCK[[#This Row],[Comisión 10%]]</f>
        <v>22.2</v>
      </c>
      <c r="U671" s="12">
        <f>STOCK[[#This Row],[Costo total]]*1.5</f>
        <v>33.299999999999997</v>
      </c>
      <c r="V671" s="12">
        <v>22</v>
      </c>
      <c r="W671" s="12">
        <f>STOCK[[#This Row],[Precio Final]]-STOCK[[#This Row],[Costo total]]</f>
        <v>-0.19999999999999929</v>
      </c>
      <c r="X671" s="12">
        <f>STOCK[[#This Row],[Ganancia Unitaria]]*STOCK[[#This Row],[Salidas]]</f>
        <v>-0.39999999999999858</v>
      </c>
      <c r="AA671" s="12">
        <f>STOCK[[#This Row],[Costo total]]*STOCK[[#This Row],[Entradas]]</f>
        <v>44.4</v>
      </c>
      <c r="AB671" s="12">
        <f>STOCK[[#This Row],[Stock Actual]]*STOCK[[#This Row],[Costo total]]</f>
        <v>0</v>
      </c>
    </row>
    <row r="672" spans="1:28" s="7" customFormat="1" ht="50" customHeight="1" x14ac:dyDescent="0.15">
      <c r="A672" s="7" t="s">
        <v>1219</v>
      </c>
      <c r="B672" s="70"/>
      <c r="C672" s="7" t="s">
        <v>4</v>
      </c>
      <c r="D672" s="7" t="s">
        <v>1898</v>
      </c>
      <c r="E672" s="7" t="s">
        <v>1222</v>
      </c>
      <c r="F672" s="7" t="s">
        <v>238</v>
      </c>
      <c r="G672" s="7" t="s">
        <v>214</v>
      </c>
      <c r="H672" s="7">
        <f>STOCK[[#This Row],[Precio Final]]</f>
        <v>45</v>
      </c>
      <c r="I672" s="7">
        <f>STOCK[[#This Row],[Precio Venta Ideal (x1.5)]]</f>
        <v>50.25</v>
      </c>
      <c r="J672" s="8">
        <v>0</v>
      </c>
      <c r="K672" s="8">
        <f>SUMIFS(VENTAS[Cantidad],VENTAS[Código del producto Vendido],STOCK[[#This Row],[Code]])</f>
        <v>0</v>
      </c>
      <c r="L672" s="8">
        <f>STOCK[[#This Row],[Entradas]]-STOCK[[#This Row],[Salidas]]</f>
        <v>0</v>
      </c>
      <c r="M672" s="7">
        <f>STOCK[[#This Row],[Precio Final]]*10%</f>
        <v>4.5</v>
      </c>
      <c r="N672" s="7">
        <v>0</v>
      </c>
      <c r="O672" s="7">
        <v>28.13</v>
      </c>
      <c r="P672" s="7">
        <v>25</v>
      </c>
      <c r="Q672" s="8">
        <v>0</v>
      </c>
      <c r="R672" s="7">
        <v>0</v>
      </c>
      <c r="S672" s="7">
        <v>4</v>
      </c>
      <c r="T672" s="12">
        <f>STOCK[[#This Row],[Costo Unitario (USD)]]+STOCK[[#This Row],[Costo Envío (USD)]]+STOCK[[#This Row],[Comisión 10%]]</f>
        <v>33.5</v>
      </c>
      <c r="U672" s="7">
        <f>STOCK[[#This Row],[Costo total]]*1.5</f>
        <v>50.25</v>
      </c>
      <c r="V672" s="7">
        <v>45</v>
      </c>
      <c r="W672" s="7">
        <f>STOCK[[#This Row],[Precio Final]]-STOCK[[#This Row],[Costo total]]</f>
        <v>11.5</v>
      </c>
      <c r="X672" s="7">
        <f>STOCK[[#This Row],[Ganancia Unitaria]]*STOCK[[#This Row],[Salidas]]</f>
        <v>0</v>
      </c>
      <c r="AA672" s="7">
        <f>STOCK[[#This Row],[Costo total]]*STOCK[[#This Row],[Entradas]]</f>
        <v>0</v>
      </c>
      <c r="AB672" s="7">
        <f>STOCK[[#This Row],[Stock Actual]]*STOCK[[#This Row],[Costo total]]</f>
        <v>0</v>
      </c>
    </row>
    <row r="673" spans="1:29" s="12" customFormat="1" ht="50" customHeight="1" x14ac:dyDescent="0.15">
      <c r="A673" s="12" t="s">
        <v>1220</v>
      </c>
      <c r="B673" s="70"/>
      <c r="C673" s="12" t="s">
        <v>4</v>
      </c>
      <c r="D673" s="12" t="s">
        <v>1898</v>
      </c>
      <c r="E673" s="12" t="s">
        <v>1503</v>
      </c>
      <c r="F673" s="12" t="s">
        <v>456</v>
      </c>
      <c r="G673" s="12" t="s">
        <v>214</v>
      </c>
      <c r="H673" s="12">
        <f>STOCK[[#This Row],[Precio Final]]</f>
        <v>30</v>
      </c>
      <c r="I673" s="12">
        <f>STOCK[[#This Row],[Precio Venta Ideal (x1.5)]]</f>
        <v>39</v>
      </c>
      <c r="J673" s="87">
        <v>1</v>
      </c>
      <c r="K673" s="87">
        <f>SUMIFS(VENTAS[Cantidad],VENTAS[Código del producto Vendido],STOCK[[#This Row],[Code]])</f>
        <v>0</v>
      </c>
      <c r="L673" s="87">
        <f>STOCK[[#This Row],[Entradas]]-STOCK[[#This Row],[Salidas]]</f>
        <v>1</v>
      </c>
      <c r="M673" s="12">
        <f>STOCK[[#This Row],[Precio Final]]*10%</f>
        <v>3</v>
      </c>
      <c r="N673" s="12">
        <v>0</v>
      </c>
      <c r="O673" s="12">
        <v>0</v>
      </c>
      <c r="P673" s="12">
        <v>19</v>
      </c>
      <c r="Q673" s="87">
        <v>0</v>
      </c>
      <c r="R673" s="12">
        <v>0</v>
      </c>
      <c r="S673" s="12">
        <v>4</v>
      </c>
      <c r="T673" s="12">
        <f>STOCK[[#This Row],[Costo Unitario (USD)]]+STOCK[[#This Row],[Costo Envío (USD)]]+STOCK[[#This Row],[Comisión 10%]]</f>
        <v>26</v>
      </c>
      <c r="U673" s="12">
        <f>STOCK[[#This Row],[Costo total]]*1.5</f>
        <v>39</v>
      </c>
      <c r="V673" s="12">
        <v>30</v>
      </c>
      <c r="W673" s="12">
        <f>STOCK[[#This Row],[Precio Final]]-STOCK[[#This Row],[Costo total]]</f>
        <v>4</v>
      </c>
      <c r="X673" s="12">
        <f>STOCK[[#This Row],[Ganancia Unitaria]]*STOCK[[#This Row],[Salidas]]</f>
        <v>0</v>
      </c>
      <c r="AA673" s="12">
        <f>STOCK[[#This Row],[Costo total]]*STOCK[[#This Row],[Entradas]]</f>
        <v>26</v>
      </c>
      <c r="AB673" s="12">
        <f>STOCK[[#This Row],[Stock Actual]]*STOCK[[#This Row],[Costo total]]</f>
        <v>26</v>
      </c>
    </row>
    <row r="674" spans="1:29" s="7" customFormat="1" ht="50" customHeight="1" x14ac:dyDescent="0.15">
      <c r="A674" s="7" t="s">
        <v>1224</v>
      </c>
      <c r="B674" s="70"/>
      <c r="C674" s="7" t="s">
        <v>4</v>
      </c>
      <c r="D674" s="7" t="s">
        <v>1898</v>
      </c>
      <c r="E674" s="7" t="s">
        <v>1223</v>
      </c>
      <c r="F674" s="7" t="s">
        <v>456</v>
      </c>
      <c r="G674" s="7" t="s">
        <v>214</v>
      </c>
      <c r="H674" s="7">
        <f>STOCK[[#This Row],[Precio Final]]</f>
        <v>25</v>
      </c>
      <c r="I674" s="7">
        <f>STOCK[[#This Row],[Precio Venta Ideal (x1.5)]]</f>
        <v>26.924999999999997</v>
      </c>
      <c r="J674" s="8">
        <v>1</v>
      </c>
      <c r="K674" s="8">
        <f>SUMIFS(VENTAS[Cantidad],VENTAS[Código del producto Vendido],STOCK[[#This Row],[Code]])</f>
        <v>1</v>
      </c>
      <c r="L674" s="8">
        <f>STOCK[[#This Row],[Entradas]]-STOCK[[#This Row],[Salidas]]</f>
        <v>0</v>
      </c>
      <c r="M674" s="7">
        <f>STOCK[[#This Row],[Precio Final]]*10%</f>
        <v>2.5</v>
      </c>
      <c r="N674" s="7">
        <v>0</v>
      </c>
      <c r="O674" s="7">
        <v>12.44</v>
      </c>
      <c r="P674" s="7">
        <v>12.45</v>
      </c>
      <c r="Q674" s="8">
        <v>0</v>
      </c>
      <c r="R674" s="7">
        <v>0</v>
      </c>
      <c r="S674" s="7">
        <v>3</v>
      </c>
      <c r="T674" s="12">
        <f>STOCK[[#This Row],[Costo Unitario (USD)]]+STOCK[[#This Row],[Costo Envío (USD)]]+STOCK[[#This Row],[Comisión 10%]]</f>
        <v>17.95</v>
      </c>
      <c r="U674" s="7">
        <f>STOCK[[#This Row],[Costo total]]*1.5</f>
        <v>26.924999999999997</v>
      </c>
      <c r="V674" s="7">
        <v>25</v>
      </c>
      <c r="W674" s="7">
        <f>STOCK[[#This Row],[Precio Final]]-STOCK[[#This Row],[Costo total]]</f>
        <v>7.0500000000000007</v>
      </c>
      <c r="X674" s="7">
        <f>STOCK[[#This Row],[Ganancia Unitaria]]*STOCK[[#This Row],[Salidas]]</f>
        <v>7.0500000000000007</v>
      </c>
      <c r="AA674" s="7">
        <f>STOCK[[#This Row],[Costo total]]*STOCK[[#This Row],[Entradas]]</f>
        <v>17.95</v>
      </c>
      <c r="AB674" s="7">
        <f>STOCK[[#This Row],[Stock Actual]]*STOCK[[#This Row],[Costo total]]</f>
        <v>0</v>
      </c>
    </row>
    <row r="675" spans="1:29" s="12" customFormat="1" ht="50" customHeight="1" x14ac:dyDescent="0.15">
      <c r="A675" s="12" t="s">
        <v>1225</v>
      </c>
      <c r="B675" s="70"/>
      <c r="C675" s="12" t="s">
        <v>4</v>
      </c>
      <c r="D675" s="12" t="s">
        <v>1899</v>
      </c>
      <c r="E675" s="12" t="s">
        <v>1903</v>
      </c>
      <c r="F675" s="12" t="s">
        <v>244</v>
      </c>
      <c r="G675" s="12" t="s">
        <v>214</v>
      </c>
      <c r="H675" s="12">
        <f>STOCK[[#This Row],[Precio Final]]</f>
        <v>25</v>
      </c>
      <c r="I675" s="12">
        <f>STOCK[[#This Row],[Precio Venta Ideal (x1.5)]]</f>
        <v>26.924999999999997</v>
      </c>
      <c r="J675" s="87">
        <v>1</v>
      </c>
      <c r="K675" s="87">
        <f>SUMIFS(VENTAS[Cantidad],VENTAS[Código del producto Vendido],STOCK[[#This Row],[Code]])</f>
        <v>0</v>
      </c>
      <c r="L675" s="87">
        <f>STOCK[[#This Row],[Entradas]]-STOCK[[#This Row],[Salidas]]</f>
        <v>1</v>
      </c>
      <c r="M675" s="12">
        <f>STOCK[[#This Row],[Precio Final]]*10%</f>
        <v>2.5</v>
      </c>
      <c r="N675" s="12">
        <v>0</v>
      </c>
      <c r="O675" s="12">
        <v>12.44</v>
      </c>
      <c r="P675" s="12">
        <v>12.45</v>
      </c>
      <c r="Q675" s="87">
        <v>0</v>
      </c>
      <c r="R675" s="12">
        <v>0</v>
      </c>
      <c r="S675" s="12">
        <v>3</v>
      </c>
      <c r="T675" s="12">
        <f>STOCK[[#This Row],[Costo Unitario (USD)]]+STOCK[[#This Row],[Costo Envío (USD)]]+STOCK[[#This Row],[Comisión 10%]]</f>
        <v>17.95</v>
      </c>
      <c r="U675" s="12">
        <f>STOCK[[#This Row],[Costo total]]*1.5</f>
        <v>26.924999999999997</v>
      </c>
      <c r="V675" s="12">
        <v>25</v>
      </c>
      <c r="W675" s="12">
        <f>STOCK[[#This Row],[Precio Final]]-STOCK[[#This Row],[Costo total]]</f>
        <v>7.0500000000000007</v>
      </c>
      <c r="X675" s="12">
        <f>STOCK[[#This Row],[Ganancia Unitaria]]*STOCK[[#This Row],[Salidas]]</f>
        <v>0</v>
      </c>
      <c r="AA675" s="12">
        <f>STOCK[[#This Row],[Costo total]]*STOCK[[#This Row],[Entradas]]</f>
        <v>17.95</v>
      </c>
      <c r="AB675" s="12">
        <f>STOCK[[#This Row],[Stock Actual]]*STOCK[[#This Row],[Costo total]]</f>
        <v>17.95</v>
      </c>
    </row>
    <row r="676" spans="1:29" s="7" customFormat="1" ht="50" customHeight="1" x14ac:dyDescent="0.15">
      <c r="A676" s="7" t="s">
        <v>1226</v>
      </c>
      <c r="B676" s="70"/>
      <c r="C676" s="7" t="s">
        <v>4</v>
      </c>
      <c r="D676" s="7" t="s">
        <v>1898</v>
      </c>
      <c r="E676" s="7" t="s">
        <v>1659</v>
      </c>
      <c r="F676" s="7" t="s">
        <v>243</v>
      </c>
      <c r="G676" s="7" t="s">
        <v>214</v>
      </c>
      <c r="H676" s="7">
        <f>STOCK[[#This Row],[Precio Final]]</f>
        <v>25</v>
      </c>
      <c r="I676" s="7">
        <f>STOCK[[#This Row],[Precio Venta Ideal (x1.5)]]</f>
        <v>26.924999999999997</v>
      </c>
      <c r="J676" s="8">
        <v>1</v>
      </c>
      <c r="K676" s="8">
        <f>SUMIFS(VENTAS[Cantidad],VENTAS[Código del producto Vendido],STOCK[[#This Row],[Code]])</f>
        <v>0</v>
      </c>
      <c r="L676" s="8">
        <f>STOCK[[#This Row],[Entradas]]-STOCK[[#This Row],[Salidas]]</f>
        <v>1</v>
      </c>
      <c r="M676" s="7">
        <f>STOCK[[#This Row],[Precio Final]]*10%</f>
        <v>2.5</v>
      </c>
      <c r="N676" s="7">
        <v>0</v>
      </c>
      <c r="O676" s="7">
        <v>12.44</v>
      </c>
      <c r="P676" s="7">
        <v>12.45</v>
      </c>
      <c r="Q676" s="8">
        <v>0</v>
      </c>
      <c r="R676" s="7">
        <v>0</v>
      </c>
      <c r="S676" s="7">
        <v>3</v>
      </c>
      <c r="T676" s="12">
        <f>STOCK[[#This Row],[Costo Unitario (USD)]]+STOCK[[#This Row],[Costo Envío (USD)]]+STOCK[[#This Row],[Comisión 10%]]</f>
        <v>17.95</v>
      </c>
      <c r="U676" s="7">
        <f>STOCK[[#This Row],[Costo total]]*1.5</f>
        <v>26.924999999999997</v>
      </c>
      <c r="V676" s="7">
        <v>25</v>
      </c>
      <c r="W676" s="7">
        <f>STOCK[[#This Row],[Precio Final]]-STOCK[[#This Row],[Costo total]]</f>
        <v>7.0500000000000007</v>
      </c>
      <c r="X676" s="7">
        <f>STOCK[[#This Row],[Ganancia Unitaria]]*STOCK[[#This Row],[Salidas]]</f>
        <v>0</v>
      </c>
      <c r="AA676" s="7">
        <f>STOCK[[#This Row],[Costo total]]*STOCK[[#This Row],[Entradas]]</f>
        <v>17.95</v>
      </c>
      <c r="AB676" s="7">
        <f>STOCK[[#This Row],[Stock Actual]]*STOCK[[#This Row],[Costo total]]</f>
        <v>17.95</v>
      </c>
    </row>
    <row r="677" spans="1:29" s="12" customFormat="1" ht="50" customHeight="1" x14ac:dyDescent="0.15">
      <c r="A677" s="12" t="s">
        <v>1227</v>
      </c>
      <c r="B677" s="70"/>
      <c r="C677" s="12" t="s">
        <v>4</v>
      </c>
      <c r="D677" s="12" t="s">
        <v>26</v>
      </c>
      <c r="E677" s="12" t="s">
        <v>1660</v>
      </c>
      <c r="F677" s="12" t="s">
        <v>243</v>
      </c>
      <c r="G677" s="12" t="s">
        <v>69</v>
      </c>
      <c r="H677" s="12">
        <f>STOCK[[#This Row],[Precio Final]]</f>
        <v>25</v>
      </c>
      <c r="I677" s="12">
        <f>STOCK[[#This Row],[Precio Venta Ideal (x1.5)]]</f>
        <v>31.994999999999997</v>
      </c>
      <c r="J677" s="87">
        <v>2</v>
      </c>
      <c r="K677" s="87">
        <f>SUMIFS(VENTAS[Cantidad],VENTAS[Código del producto Vendido],STOCK[[#This Row],[Code]])</f>
        <v>1</v>
      </c>
      <c r="L677" s="87">
        <f>STOCK[[#This Row],[Entradas]]-STOCK[[#This Row],[Salidas]]</f>
        <v>1</v>
      </c>
      <c r="M677" s="12">
        <f>STOCK[[#This Row],[Precio Final]]*10%</f>
        <v>2.5</v>
      </c>
      <c r="N677" s="12">
        <v>0</v>
      </c>
      <c r="O677" s="12">
        <v>31.43</v>
      </c>
      <c r="P677" s="12">
        <v>13.83</v>
      </c>
      <c r="Q677" s="87">
        <v>0</v>
      </c>
      <c r="R677" s="12">
        <v>0</v>
      </c>
      <c r="S677" s="12">
        <v>5</v>
      </c>
      <c r="T677" s="12">
        <f>STOCK[[#This Row],[Costo Unitario (USD)]]+STOCK[[#This Row],[Costo Envío (USD)]]+STOCK[[#This Row],[Comisión 10%]]</f>
        <v>21.33</v>
      </c>
      <c r="U677" s="12">
        <f>STOCK[[#This Row],[Costo total]]*1.5</f>
        <v>31.994999999999997</v>
      </c>
      <c r="V677" s="12">
        <v>25</v>
      </c>
      <c r="W677" s="12">
        <f>STOCK[[#This Row],[Precio Final]]-STOCK[[#This Row],[Costo total]]</f>
        <v>3.6700000000000017</v>
      </c>
      <c r="X677" s="12">
        <f>STOCK[[#This Row],[Ganancia Unitaria]]*STOCK[[#This Row],[Salidas]]</f>
        <v>3.6700000000000017</v>
      </c>
      <c r="AA677" s="12">
        <f>STOCK[[#This Row],[Costo total]]*STOCK[[#This Row],[Entradas]]</f>
        <v>42.66</v>
      </c>
      <c r="AB677" s="12">
        <f>STOCK[[#This Row],[Stock Actual]]*STOCK[[#This Row],[Costo total]]</f>
        <v>21.33</v>
      </c>
    </row>
    <row r="678" spans="1:29" s="7" customFormat="1" ht="50" customHeight="1" x14ac:dyDescent="0.15">
      <c r="A678" s="7" t="s">
        <v>1228</v>
      </c>
      <c r="B678" s="70"/>
      <c r="C678" s="7" t="s">
        <v>4</v>
      </c>
      <c r="D678" s="7" t="s">
        <v>26</v>
      </c>
      <c r="E678" s="7" t="s">
        <v>1660</v>
      </c>
      <c r="F678" s="7" t="s">
        <v>456</v>
      </c>
      <c r="G678" s="7" t="s">
        <v>69</v>
      </c>
      <c r="H678" s="7">
        <f>STOCK[[#This Row],[Precio Final]]</f>
        <v>25</v>
      </c>
      <c r="I678" s="7">
        <f>STOCK[[#This Row],[Precio Venta Ideal (x1.5)]]</f>
        <v>31.994999999999997</v>
      </c>
      <c r="J678" s="8">
        <v>2</v>
      </c>
      <c r="K678" s="8">
        <f>SUMIFS(VENTAS[Cantidad],VENTAS[Código del producto Vendido],STOCK[[#This Row],[Code]])</f>
        <v>0</v>
      </c>
      <c r="L678" s="8">
        <f>STOCK[[#This Row],[Entradas]]-STOCK[[#This Row],[Salidas]]</f>
        <v>2</v>
      </c>
      <c r="M678" s="7">
        <f>STOCK[[#This Row],[Precio Final]]*10%</f>
        <v>2.5</v>
      </c>
      <c r="N678" s="7">
        <v>0</v>
      </c>
      <c r="O678" s="7">
        <v>31.43</v>
      </c>
      <c r="P678" s="7">
        <v>13.83</v>
      </c>
      <c r="Q678" s="8">
        <v>0</v>
      </c>
      <c r="R678" s="7">
        <v>0</v>
      </c>
      <c r="S678" s="7">
        <v>5</v>
      </c>
      <c r="T678" s="12">
        <f>STOCK[[#This Row],[Costo Unitario (USD)]]+STOCK[[#This Row],[Costo Envío (USD)]]+STOCK[[#This Row],[Comisión 10%]]</f>
        <v>21.33</v>
      </c>
      <c r="U678" s="7">
        <f>STOCK[[#This Row],[Costo total]]*1.5</f>
        <v>31.994999999999997</v>
      </c>
      <c r="V678" s="7">
        <v>25</v>
      </c>
      <c r="W678" s="7">
        <f>STOCK[[#This Row],[Precio Final]]-STOCK[[#This Row],[Costo total]]</f>
        <v>3.6700000000000017</v>
      </c>
      <c r="X678" s="7">
        <f>STOCK[[#This Row],[Ganancia Unitaria]]*STOCK[[#This Row],[Salidas]]</f>
        <v>0</v>
      </c>
      <c r="AA678" s="7">
        <f>STOCK[[#This Row],[Costo total]]*STOCK[[#This Row],[Entradas]]</f>
        <v>42.66</v>
      </c>
      <c r="AB678" s="7">
        <f>STOCK[[#This Row],[Stock Actual]]*STOCK[[#This Row],[Costo total]]</f>
        <v>42.66</v>
      </c>
      <c r="AC678" s="7">
        <v>22</v>
      </c>
    </row>
    <row r="679" spans="1:29" s="12" customFormat="1" ht="50" customHeight="1" x14ac:dyDescent="0.15">
      <c r="A679" s="12" t="s">
        <v>1229</v>
      </c>
      <c r="B679" s="70"/>
      <c r="C679" s="12" t="s">
        <v>4</v>
      </c>
      <c r="D679" s="12" t="s">
        <v>1517</v>
      </c>
      <c r="E679" s="12" t="s">
        <v>1661</v>
      </c>
      <c r="F679" s="12" t="s">
        <v>2071</v>
      </c>
      <c r="G679" s="12" t="s">
        <v>69</v>
      </c>
      <c r="H679" s="12">
        <f>STOCK[[#This Row],[Precio Final]]</f>
        <v>20</v>
      </c>
      <c r="I679" s="12">
        <f>STOCK[[#This Row],[Precio Venta Ideal (x1.5)]]</f>
        <v>22.11</v>
      </c>
      <c r="J679" s="87">
        <v>2</v>
      </c>
      <c r="K679" s="87">
        <f>SUMIFS(VENTAS[Cantidad],VENTAS[Código del producto Vendido],STOCK[[#This Row],[Code]])</f>
        <v>2</v>
      </c>
      <c r="L679" s="87">
        <f>STOCK[[#This Row],[Entradas]]-STOCK[[#This Row],[Salidas]]</f>
        <v>0</v>
      </c>
      <c r="M679" s="12">
        <f>STOCK[[#This Row],[Precio Final]]*10%</f>
        <v>2</v>
      </c>
      <c r="N679" s="12">
        <v>0</v>
      </c>
      <c r="O679" s="12">
        <v>12.64</v>
      </c>
      <c r="P679" s="12">
        <v>10.74</v>
      </c>
      <c r="Q679" s="87">
        <v>0</v>
      </c>
      <c r="R679" s="12">
        <v>0</v>
      </c>
      <c r="S679" s="12">
        <v>2</v>
      </c>
      <c r="T679" s="12">
        <f>STOCK[[#This Row],[Costo Unitario (USD)]]+STOCK[[#This Row],[Costo Envío (USD)]]+STOCK[[#This Row],[Comisión 10%]]</f>
        <v>14.74</v>
      </c>
      <c r="U679" s="12">
        <f>STOCK[[#This Row],[Costo total]]*1.5</f>
        <v>22.11</v>
      </c>
      <c r="V679" s="12">
        <v>20</v>
      </c>
      <c r="W679" s="12">
        <f>STOCK[[#This Row],[Precio Final]]-STOCK[[#This Row],[Costo total]]</f>
        <v>5.26</v>
      </c>
      <c r="X679" s="12">
        <f>STOCK[[#This Row],[Ganancia Unitaria]]*STOCK[[#This Row],[Salidas]]</f>
        <v>10.52</v>
      </c>
      <c r="AA679" s="12">
        <f>STOCK[[#This Row],[Costo total]]*STOCK[[#This Row],[Entradas]]</f>
        <v>29.48</v>
      </c>
      <c r="AB679" s="12">
        <f>STOCK[[#This Row],[Stock Actual]]*STOCK[[#This Row],[Costo total]]</f>
        <v>0</v>
      </c>
    </row>
    <row r="680" spans="1:29" s="7" customFormat="1" ht="50" customHeight="1" x14ac:dyDescent="0.15">
      <c r="A680" s="7" t="s">
        <v>1230</v>
      </c>
      <c r="B680" s="70"/>
      <c r="C680" s="7" t="s">
        <v>4</v>
      </c>
      <c r="D680" s="7" t="s">
        <v>1779</v>
      </c>
      <c r="E680" s="7" t="s">
        <v>1661</v>
      </c>
      <c r="F680" s="7" t="s">
        <v>2091</v>
      </c>
      <c r="G680" s="7" t="s">
        <v>69</v>
      </c>
      <c r="H680" s="7">
        <f>STOCK[[#This Row],[Precio Final]]</f>
        <v>20</v>
      </c>
      <c r="I680" s="7">
        <f>STOCK[[#This Row],[Precio Venta Ideal (x1.5)]]</f>
        <v>22.11</v>
      </c>
      <c r="J680" s="8">
        <v>1</v>
      </c>
      <c r="K680" s="8">
        <f>SUMIFS(VENTAS[Cantidad],VENTAS[Código del producto Vendido],STOCK[[#This Row],[Code]])</f>
        <v>1</v>
      </c>
      <c r="L680" s="8">
        <f>STOCK[[#This Row],[Entradas]]-STOCK[[#This Row],[Salidas]]</f>
        <v>0</v>
      </c>
      <c r="M680" s="7">
        <f>STOCK[[#This Row],[Precio Final]]*10%</f>
        <v>2</v>
      </c>
      <c r="N680" s="7">
        <v>0</v>
      </c>
      <c r="O680" s="7">
        <v>25.28</v>
      </c>
      <c r="P680" s="7">
        <v>10.74</v>
      </c>
      <c r="Q680" s="8">
        <v>0</v>
      </c>
      <c r="R680" s="7">
        <v>0</v>
      </c>
      <c r="S680" s="7">
        <v>2</v>
      </c>
      <c r="T680" s="12">
        <f>STOCK[[#This Row],[Costo Unitario (USD)]]+STOCK[[#This Row],[Costo Envío (USD)]]+STOCK[[#This Row],[Comisión 10%]]</f>
        <v>14.74</v>
      </c>
      <c r="U680" s="7">
        <f>STOCK[[#This Row],[Costo total]]*1.5</f>
        <v>22.11</v>
      </c>
      <c r="V680" s="7">
        <v>20</v>
      </c>
      <c r="W680" s="7">
        <f>STOCK[[#This Row],[Precio Final]]-STOCK[[#This Row],[Costo total]]</f>
        <v>5.26</v>
      </c>
      <c r="X680" s="7">
        <f>STOCK[[#This Row],[Ganancia Unitaria]]*STOCK[[#This Row],[Salidas]]</f>
        <v>5.26</v>
      </c>
      <c r="AA680" s="7">
        <f>STOCK[[#This Row],[Costo total]]*STOCK[[#This Row],[Entradas]]</f>
        <v>14.74</v>
      </c>
      <c r="AB680" s="7">
        <f>STOCK[[#This Row],[Stock Actual]]*STOCK[[#This Row],[Costo total]]</f>
        <v>0</v>
      </c>
    </row>
    <row r="681" spans="1:29" s="12" customFormat="1" ht="50" customHeight="1" x14ac:dyDescent="0.15">
      <c r="A681" s="12" t="s">
        <v>1231</v>
      </c>
      <c r="B681" s="70"/>
      <c r="C681" s="12" t="s">
        <v>4</v>
      </c>
      <c r="D681" s="12" t="s">
        <v>88</v>
      </c>
      <c r="E681" s="12" t="s">
        <v>1524</v>
      </c>
      <c r="F681" s="12" t="s">
        <v>1515</v>
      </c>
      <c r="G681" s="12" t="s">
        <v>69</v>
      </c>
      <c r="H681" s="12">
        <f>STOCK[[#This Row],[Precio Final]]</f>
        <v>8</v>
      </c>
      <c r="I681" s="12">
        <f>STOCK[[#This Row],[Precio Venta Ideal (x1.5)]]</f>
        <v>8.43</v>
      </c>
      <c r="J681" s="87">
        <v>3</v>
      </c>
      <c r="K681" s="87">
        <f>SUMIFS(VENTAS[Cantidad],VENTAS[Código del producto Vendido],STOCK[[#This Row],[Code]])</f>
        <v>0</v>
      </c>
      <c r="L681" s="87">
        <f>STOCK[[#This Row],[Entradas]]-STOCK[[#This Row],[Salidas]]</f>
        <v>3</v>
      </c>
      <c r="M681" s="12">
        <f>STOCK[[#This Row],[Precio Final]]*10%</f>
        <v>0.8</v>
      </c>
      <c r="N681" s="12">
        <v>0</v>
      </c>
      <c r="O681" s="12">
        <v>4.7699999999999996</v>
      </c>
      <c r="P681" s="12">
        <v>2.82</v>
      </c>
      <c r="Q681" s="87">
        <v>0</v>
      </c>
      <c r="R681" s="12">
        <v>0</v>
      </c>
      <c r="S681" s="12">
        <v>2</v>
      </c>
      <c r="T681" s="12">
        <f>STOCK[[#This Row],[Costo Unitario (USD)]]+STOCK[[#This Row],[Costo Envío (USD)]]+STOCK[[#This Row],[Comisión 10%]]</f>
        <v>5.62</v>
      </c>
      <c r="U681" s="12">
        <f>STOCK[[#This Row],[Costo total]]*1.5</f>
        <v>8.43</v>
      </c>
      <c r="V681" s="12">
        <v>8</v>
      </c>
      <c r="W681" s="12">
        <f>STOCK[[#This Row],[Precio Final]]-STOCK[[#This Row],[Costo total]]</f>
        <v>2.38</v>
      </c>
      <c r="X681" s="12">
        <f>STOCK[[#This Row],[Ganancia Unitaria]]*STOCK[[#This Row],[Salidas]]</f>
        <v>0</v>
      </c>
      <c r="AA681" s="12">
        <f>STOCK[[#This Row],[Costo total]]*STOCK[[#This Row],[Entradas]]</f>
        <v>16.86</v>
      </c>
      <c r="AB681" s="12">
        <f>STOCK[[#This Row],[Stock Actual]]*STOCK[[#This Row],[Costo total]]</f>
        <v>16.86</v>
      </c>
    </row>
    <row r="682" spans="1:29" s="7" customFormat="1" ht="50" customHeight="1" x14ac:dyDescent="0.15">
      <c r="A682" s="7" t="s">
        <v>1232</v>
      </c>
      <c r="B682" s="70"/>
      <c r="C682" s="7" t="s">
        <v>4</v>
      </c>
      <c r="D682" s="7" t="s">
        <v>88</v>
      </c>
      <c r="E682" s="7" t="s">
        <v>1270</v>
      </c>
      <c r="F682" s="7" t="s">
        <v>1515</v>
      </c>
      <c r="G682" s="7" t="s">
        <v>69</v>
      </c>
      <c r="H682" s="7">
        <f>STOCK[[#This Row],[Precio Final]]</f>
        <v>7</v>
      </c>
      <c r="I682" s="7">
        <f>STOCK[[#This Row],[Precio Venta Ideal (x1.5)]]</f>
        <v>8.5050000000000008</v>
      </c>
      <c r="J682" s="8">
        <v>3</v>
      </c>
      <c r="K682" s="8">
        <f>SUMIFS(VENTAS[Cantidad],VENTAS[Código del producto Vendido],STOCK[[#This Row],[Code]])</f>
        <v>0</v>
      </c>
      <c r="L682" s="8">
        <f>STOCK[[#This Row],[Entradas]]-STOCK[[#This Row],[Salidas]]</f>
        <v>3</v>
      </c>
      <c r="M682" s="7">
        <f>STOCK[[#This Row],[Precio Final]]*10%</f>
        <v>0.70000000000000007</v>
      </c>
      <c r="N682" s="7">
        <v>0</v>
      </c>
      <c r="O682" s="7">
        <v>14.13</v>
      </c>
      <c r="P682" s="7">
        <v>2.97</v>
      </c>
      <c r="Q682" s="8">
        <v>0</v>
      </c>
      <c r="R682" s="7">
        <v>0</v>
      </c>
      <c r="S682" s="7">
        <v>2</v>
      </c>
      <c r="T682" s="12">
        <f>STOCK[[#This Row],[Costo Unitario (USD)]]+STOCK[[#This Row],[Costo Envío (USD)]]+STOCK[[#This Row],[Comisión 10%]]</f>
        <v>5.6700000000000008</v>
      </c>
      <c r="U682" s="7">
        <f>STOCK[[#This Row],[Costo total]]*1.5</f>
        <v>8.5050000000000008</v>
      </c>
      <c r="V682" s="7">
        <v>7</v>
      </c>
      <c r="W682" s="7">
        <f>STOCK[[#This Row],[Precio Final]]-STOCK[[#This Row],[Costo total]]</f>
        <v>1.3299999999999992</v>
      </c>
      <c r="X682" s="7">
        <f>STOCK[[#This Row],[Ganancia Unitaria]]*STOCK[[#This Row],[Salidas]]</f>
        <v>0</v>
      </c>
      <c r="AA682" s="7">
        <f>STOCK[[#This Row],[Costo total]]*STOCK[[#This Row],[Entradas]]</f>
        <v>17.010000000000002</v>
      </c>
      <c r="AB682" s="7">
        <f>STOCK[[#This Row],[Stock Actual]]*STOCK[[#This Row],[Costo total]]</f>
        <v>17.010000000000002</v>
      </c>
    </row>
    <row r="683" spans="1:29" s="12" customFormat="1" ht="50" customHeight="1" x14ac:dyDescent="0.15">
      <c r="A683" s="12" t="s">
        <v>1234</v>
      </c>
      <c r="B683" s="70"/>
      <c r="C683" s="12" t="s">
        <v>4</v>
      </c>
      <c r="D683" s="12" t="s">
        <v>1898</v>
      </c>
      <c r="E683" s="12" t="s">
        <v>1271</v>
      </c>
      <c r="F683" s="12" t="s">
        <v>241</v>
      </c>
      <c r="G683" s="12" t="s">
        <v>69</v>
      </c>
      <c r="H683" s="12">
        <f>STOCK[[#This Row],[Precio Final]]</f>
        <v>25</v>
      </c>
      <c r="I683" s="12">
        <f>STOCK[[#This Row],[Precio Venta Ideal (x1.5)]]</f>
        <v>20.25</v>
      </c>
      <c r="J683" s="87">
        <v>1</v>
      </c>
      <c r="K683" s="87">
        <f>SUMIFS(VENTAS[Cantidad],VENTAS[Código del producto Vendido],STOCK[[#This Row],[Code]])</f>
        <v>0</v>
      </c>
      <c r="L683" s="87">
        <f>STOCK[[#This Row],[Entradas]]-STOCK[[#This Row],[Salidas]]</f>
        <v>1</v>
      </c>
      <c r="M683" s="12">
        <f>STOCK[[#This Row],[Precio Final]]*10%</f>
        <v>2.5</v>
      </c>
      <c r="N683" s="12">
        <v>0</v>
      </c>
      <c r="O683" s="12">
        <v>15.5</v>
      </c>
      <c r="P683" s="12">
        <v>9</v>
      </c>
      <c r="Q683" s="87">
        <v>0</v>
      </c>
      <c r="R683" s="12">
        <v>0</v>
      </c>
      <c r="S683" s="12">
        <v>2</v>
      </c>
      <c r="T683" s="12">
        <f>STOCK[[#This Row],[Costo Unitario (USD)]]+STOCK[[#This Row],[Costo Envío (USD)]]+STOCK[[#This Row],[Comisión 10%]]</f>
        <v>13.5</v>
      </c>
      <c r="U683" s="12">
        <f>STOCK[[#This Row],[Costo total]]*1.5</f>
        <v>20.25</v>
      </c>
      <c r="V683" s="12">
        <v>25</v>
      </c>
      <c r="W683" s="12">
        <f>STOCK[[#This Row],[Precio Final]]-STOCK[[#This Row],[Costo total]]</f>
        <v>11.5</v>
      </c>
      <c r="X683" s="12">
        <f>STOCK[[#This Row],[Ganancia Unitaria]]*STOCK[[#This Row],[Salidas]]</f>
        <v>0</v>
      </c>
      <c r="AA683" s="12">
        <f>STOCK[[#This Row],[Costo total]]*STOCK[[#This Row],[Entradas]]</f>
        <v>13.5</v>
      </c>
      <c r="AB683" s="12">
        <f>STOCK[[#This Row],[Stock Actual]]*STOCK[[#This Row],[Costo total]]</f>
        <v>13.5</v>
      </c>
    </row>
    <row r="684" spans="1:29" s="7" customFormat="1" ht="50" customHeight="1" x14ac:dyDescent="0.15">
      <c r="A684" s="7" t="s">
        <v>1235</v>
      </c>
      <c r="B684" s="70"/>
      <c r="C684" s="7" t="s">
        <v>4</v>
      </c>
      <c r="D684" s="7" t="s">
        <v>134</v>
      </c>
      <c r="E684" s="7" t="s">
        <v>1546</v>
      </c>
      <c r="F684" s="7" t="s">
        <v>2137</v>
      </c>
      <c r="G684" s="7" t="s">
        <v>214</v>
      </c>
      <c r="H684" s="7">
        <f>STOCK[[#This Row],[Precio Final]]</f>
        <v>12</v>
      </c>
      <c r="I684" s="7">
        <f>STOCK[[#This Row],[Precio Venta Ideal (x1.5)]]</f>
        <v>12.299999999999999</v>
      </c>
      <c r="J684" s="8">
        <v>0</v>
      </c>
      <c r="K684" s="8">
        <f>SUMIFS(VENTAS[Cantidad],VENTAS[Código del producto Vendido],STOCK[[#This Row],[Code]])</f>
        <v>0</v>
      </c>
      <c r="L684" s="8">
        <f>STOCK[[#This Row],[Entradas]]-STOCK[[#This Row],[Salidas]]</f>
        <v>0</v>
      </c>
      <c r="M684" s="7">
        <f>STOCK[[#This Row],[Precio Final]]*10%</f>
        <v>1.2000000000000002</v>
      </c>
      <c r="N684" s="7">
        <v>0</v>
      </c>
      <c r="O684" s="7">
        <v>0</v>
      </c>
      <c r="P684" s="7">
        <v>5</v>
      </c>
      <c r="Q684" s="8">
        <v>0</v>
      </c>
      <c r="R684" s="7">
        <v>0</v>
      </c>
      <c r="S684" s="7">
        <v>2</v>
      </c>
      <c r="T684" s="12">
        <f>STOCK[[#This Row],[Costo Unitario (USD)]]+STOCK[[#This Row],[Costo Envío (USD)]]+STOCK[[#This Row],[Comisión 10%]]</f>
        <v>8.1999999999999993</v>
      </c>
      <c r="U684" s="7">
        <f>STOCK[[#This Row],[Costo total]]*1.5</f>
        <v>12.299999999999999</v>
      </c>
      <c r="V684" s="7">
        <v>12</v>
      </c>
      <c r="W684" s="7">
        <f>STOCK[[#This Row],[Precio Final]]-STOCK[[#This Row],[Costo total]]</f>
        <v>3.8000000000000007</v>
      </c>
      <c r="X684" s="7">
        <f>STOCK[[#This Row],[Ganancia Unitaria]]*STOCK[[#This Row],[Salidas]]</f>
        <v>0</v>
      </c>
      <c r="AA684" s="7">
        <f>STOCK[[#This Row],[Costo total]]*STOCK[[#This Row],[Entradas]]</f>
        <v>0</v>
      </c>
      <c r="AB684" s="7">
        <f>STOCK[[#This Row],[Stock Actual]]*STOCK[[#This Row],[Costo total]]</f>
        <v>0</v>
      </c>
    </row>
    <row r="685" spans="1:29" s="12" customFormat="1" ht="50" customHeight="1" x14ac:dyDescent="0.15">
      <c r="A685" s="12" t="s">
        <v>1501</v>
      </c>
      <c r="B685" s="70"/>
      <c r="C685" s="12" t="s">
        <v>4</v>
      </c>
      <c r="D685" s="12" t="s">
        <v>27</v>
      </c>
      <c r="E685" s="12" t="s">
        <v>1403</v>
      </c>
      <c r="F685" s="12" t="s">
        <v>241</v>
      </c>
      <c r="G685" s="12" t="s">
        <v>1143</v>
      </c>
      <c r="H685" s="12">
        <f>STOCK[[#This Row],[Precio Final]]</f>
        <v>25</v>
      </c>
      <c r="I685" s="12">
        <f>STOCK[[#This Row],[Precio Venta Ideal (x1.5)]]</f>
        <v>26.25</v>
      </c>
      <c r="J685" s="87">
        <v>3</v>
      </c>
      <c r="K685" s="87">
        <f>SUMIFS(VENTAS[Cantidad],VENTAS[Código del producto Vendido],STOCK[[#This Row],[Code]])</f>
        <v>1</v>
      </c>
      <c r="L685" s="87">
        <f>STOCK[[#This Row],[Entradas]]-STOCK[[#This Row],[Salidas]]</f>
        <v>2</v>
      </c>
      <c r="M685" s="12">
        <f>STOCK[[#This Row],[Precio Final]]*10%</f>
        <v>2.5</v>
      </c>
      <c r="N685" s="12">
        <v>0</v>
      </c>
      <c r="O685" s="12">
        <v>0</v>
      </c>
      <c r="P685" s="12">
        <v>10</v>
      </c>
      <c r="Q685" s="87">
        <v>0</v>
      </c>
      <c r="R685" s="12">
        <v>0</v>
      </c>
      <c r="S685" s="12">
        <v>5</v>
      </c>
      <c r="T685" s="12">
        <f>STOCK[[#This Row],[Costo Unitario (USD)]]+STOCK[[#This Row],[Costo Envío (USD)]]+STOCK[[#This Row],[Comisión 10%]]</f>
        <v>17.5</v>
      </c>
      <c r="U685" s="12">
        <f>STOCK[[#This Row],[Costo total]]*1.5</f>
        <v>26.25</v>
      </c>
      <c r="V685" s="12">
        <v>25</v>
      </c>
      <c r="W685" s="12">
        <f>STOCK[[#This Row],[Precio Final]]-STOCK[[#This Row],[Costo total]]</f>
        <v>7.5</v>
      </c>
      <c r="X685" s="12">
        <f>STOCK[[#This Row],[Ganancia Unitaria]]*STOCK[[#This Row],[Salidas]]</f>
        <v>7.5</v>
      </c>
      <c r="AA685" s="12">
        <f>STOCK[[#This Row],[Costo total]]*STOCK[[#This Row],[Entradas]]</f>
        <v>52.5</v>
      </c>
      <c r="AB685" s="12">
        <f>STOCK[[#This Row],[Stock Actual]]*STOCK[[#This Row],[Costo total]]</f>
        <v>35</v>
      </c>
    </row>
    <row r="686" spans="1:29" s="7" customFormat="1" ht="50" customHeight="1" x14ac:dyDescent="0.15">
      <c r="A686" s="7" t="s">
        <v>1236</v>
      </c>
      <c r="B686" s="70"/>
      <c r="C686" s="7" t="s">
        <v>4</v>
      </c>
      <c r="D686" s="7" t="s">
        <v>134</v>
      </c>
      <c r="E686" s="7" t="s">
        <v>1662</v>
      </c>
      <c r="F686" s="7" t="s">
        <v>2126</v>
      </c>
      <c r="G686" s="7" t="s">
        <v>214</v>
      </c>
      <c r="H686" s="7">
        <f>STOCK[[#This Row],[Precio Final]]</f>
        <v>12</v>
      </c>
      <c r="I686" s="7">
        <f>STOCK[[#This Row],[Precio Venta Ideal (x1.5)]]</f>
        <v>12.299999999999999</v>
      </c>
      <c r="J686" s="8">
        <v>0</v>
      </c>
      <c r="K686" s="8">
        <f>SUMIFS(VENTAS[Cantidad],VENTAS[Código del producto Vendido],STOCK[[#This Row],[Code]])</f>
        <v>0</v>
      </c>
      <c r="L686" s="8">
        <f>STOCK[[#This Row],[Entradas]]-STOCK[[#This Row],[Salidas]]</f>
        <v>0</v>
      </c>
      <c r="M686" s="7">
        <f>STOCK[[#This Row],[Precio Final]]*10%</f>
        <v>1.2000000000000002</v>
      </c>
      <c r="N686" s="7">
        <v>0</v>
      </c>
      <c r="O686" s="7">
        <v>0</v>
      </c>
      <c r="P686" s="7">
        <v>5</v>
      </c>
      <c r="Q686" s="8">
        <v>0</v>
      </c>
      <c r="R686" s="7">
        <v>0</v>
      </c>
      <c r="S686" s="7">
        <v>2</v>
      </c>
      <c r="T686" s="12">
        <f>STOCK[[#This Row],[Costo Unitario (USD)]]+STOCK[[#This Row],[Costo Envío (USD)]]+STOCK[[#This Row],[Comisión 10%]]</f>
        <v>8.1999999999999993</v>
      </c>
      <c r="U686" s="7">
        <f>STOCK[[#This Row],[Costo total]]*1.5</f>
        <v>12.299999999999999</v>
      </c>
      <c r="V686" s="7">
        <v>12</v>
      </c>
      <c r="W686" s="7">
        <f>STOCK[[#This Row],[Precio Final]]-STOCK[[#This Row],[Costo total]]</f>
        <v>3.8000000000000007</v>
      </c>
      <c r="X686" s="7">
        <f>STOCK[[#This Row],[Ganancia Unitaria]]*STOCK[[#This Row],[Salidas]]</f>
        <v>0</v>
      </c>
      <c r="AA686" s="7">
        <f>STOCK[[#This Row],[Costo total]]*STOCK[[#This Row],[Entradas]]</f>
        <v>0</v>
      </c>
      <c r="AB686" s="7">
        <f>STOCK[[#This Row],[Stock Actual]]*STOCK[[#This Row],[Costo total]]</f>
        <v>0</v>
      </c>
    </row>
    <row r="687" spans="1:29" s="12" customFormat="1" ht="50" customHeight="1" x14ac:dyDescent="0.15">
      <c r="A687" s="12" t="s">
        <v>1237</v>
      </c>
      <c r="B687" s="70"/>
      <c r="C687" s="12" t="s">
        <v>4</v>
      </c>
      <c r="D687" s="12" t="s">
        <v>134</v>
      </c>
      <c r="E687" s="12" t="s">
        <v>1279</v>
      </c>
      <c r="F687" s="12" t="s">
        <v>241</v>
      </c>
      <c r="G687" s="12" t="s">
        <v>69</v>
      </c>
      <c r="H687" s="12">
        <f>STOCK[[#This Row],[Precio Final]]</f>
        <v>3</v>
      </c>
      <c r="I687" s="12">
        <f>STOCK[[#This Row],[Precio Venta Ideal (x1.5)]]</f>
        <v>3.1500000000000004</v>
      </c>
      <c r="J687" s="87">
        <v>2</v>
      </c>
      <c r="K687" s="87">
        <f>SUMIFS(VENTAS[Cantidad],VENTAS[Código del producto Vendido],STOCK[[#This Row],[Code]])</f>
        <v>0</v>
      </c>
      <c r="L687" s="87">
        <f>STOCK[[#This Row],[Entradas]]-STOCK[[#This Row],[Salidas]]</f>
        <v>2</v>
      </c>
      <c r="M687" s="12">
        <f>STOCK[[#This Row],[Precio Final]]*10%</f>
        <v>0.30000000000000004</v>
      </c>
      <c r="N687" s="12">
        <v>0</v>
      </c>
      <c r="O687" s="12">
        <v>0</v>
      </c>
      <c r="P687" s="12">
        <v>1.3</v>
      </c>
      <c r="Q687" s="87">
        <v>0</v>
      </c>
      <c r="R687" s="12">
        <v>0</v>
      </c>
      <c r="S687" s="12">
        <v>0.5</v>
      </c>
      <c r="T687" s="12">
        <f>STOCK[[#This Row],[Costo Unitario (USD)]]+STOCK[[#This Row],[Costo Envío (USD)]]+STOCK[[#This Row],[Comisión 10%]]</f>
        <v>2.1</v>
      </c>
      <c r="U687" s="12">
        <f>STOCK[[#This Row],[Costo total]]*1.5</f>
        <v>3.1500000000000004</v>
      </c>
      <c r="V687" s="12">
        <v>3</v>
      </c>
      <c r="W687" s="12">
        <f>STOCK[[#This Row],[Precio Final]]-STOCK[[#This Row],[Costo total]]</f>
        <v>0.89999999999999991</v>
      </c>
      <c r="X687" s="12">
        <f>STOCK[[#This Row],[Ganancia Unitaria]]*STOCK[[#This Row],[Salidas]]</f>
        <v>0</v>
      </c>
      <c r="AA687" s="12">
        <f>STOCK[[#This Row],[Costo total]]*STOCK[[#This Row],[Entradas]]</f>
        <v>4.2</v>
      </c>
      <c r="AB687" s="12">
        <f>STOCK[[#This Row],[Stock Actual]]*STOCK[[#This Row],[Costo total]]</f>
        <v>4.2</v>
      </c>
    </row>
    <row r="688" spans="1:29" s="7" customFormat="1" ht="50" customHeight="1" x14ac:dyDescent="0.15">
      <c r="A688" s="7" t="s">
        <v>1238</v>
      </c>
      <c r="B688" s="70"/>
      <c r="C688" s="7" t="s">
        <v>4</v>
      </c>
      <c r="D688" s="7" t="s">
        <v>1517</v>
      </c>
      <c r="E688" s="7" t="s">
        <v>1280</v>
      </c>
      <c r="F688" s="7" t="s">
        <v>241</v>
      </c>
      <c r="G688" s="7" t="s">
        <v>214</v>
      </c>
      <c r="H688" s="7">
        <f>STOCK[[#This Row],[Precio Final]]</f>
        <v>19</v>
      </c>
      <c r="I688" s="7">
        <f>STOCK[[#This Row],[Precio Venta Ideal (x1.5)]]</f>
        <v>19.350000000000001</v>
      </c>
      <c r="J688" s="8">
        <v>1</v>
      </c>
      <c r="K688" s="8">
        <f>SUMIFS(VENTAS[Cantidad],VENTAS[Código del producto Vendido],STOCK[[#This Row],[Code]])</f>
        <v>0</v>
      </c>
      <c r="L688" s="8">
        <f>STOCK[[#This Row],[Entradas]]-STOCK[[#This Row],[Salidas]]</f>
        <v>1</v>
      </c>
      <c r="M688" s="7">
        <f>STOCK[[#This Row],[Precio Final]]*10%</f>
        <v>1.9000000000000001</v>
      </c>
      <c r="N688" s="7">
        <v>0</v>
      </c>
      <c r="O688" s="7">
        <v>0</v>
      </c>
      <c r="P688" s="7">
        <v>9</v>
      </c>
      <c r="Q688" s="8">
        <v>0</v>
      </c>
      <c r="R688" s="7">
        <v>0</v>
      </c>
      <c r="S688" s="7">
        <v>2</v>
      </c>
      <c r="T688" s="12">
        <f>STOCK[[#This Row],[Costo Unitario (USD)]]+STOCK[[#This Row],[Costo Envío (USD)]]+STOCK[[#This Row],[Comisión 10%]]</f>
        <v>12.9</v>
      </c>
      <c r="U688" s="7">
        <f>STOCK[[#This Row],[Costo total]]*1.5</f>
        <v>19.350000000000001</v>
      </c>
      <c r="V688" s="7">
        <v>19</v>
      </c>
      <c r="W688" s="7">
        <f>STOCK[[#This Row],[Precio Final]]-STOCK[[#This Row],[Costo total]]</f>
        <v>6.1</v>
      </c>
      <c r="X688" s="7">
        <f>STOCK[[#This Row],[Ganancia Unitaria]]*STOCK[[#This Row],[Salidas]]</f>
        <v>0</v>
      </c>
      <c r="AA688" s="7">
        <f>STOCK[[#This Row],[Costo total]]*STOCK[[#This Row],[Entradas]]</f>
        <v>12.9</v>
      </c>
      <c r="AB688" s="7">
        <f>STOCK[[#This Row],[Stock Actual]]*STOCK[[#This Row],[Costo total]]</f>
        <v>12.9</v>
      </c>
    </row>
    <row r="689" spans="1:28" s="12" customFormat="1" ht="50" customHeight="1" x14ac:dyDescent="0.15">
      <c r="A689" s="12" t="s">
        <v>1239</v>
      </c>
      <c r="B689" s="70"/>
      <c r="C689" s="12" t="s">
        <v>4</v>
      </c>
      <c r="D689" s="12" t="s">
        <v>1517</v>
      </c>
      <c r="E689" s="12" t="s">
        <v>1281</v>
      </c>
      <c r="F689" s="12" t="s">
        <v>241</v>
      </c>
      <c r="G689" s="12" t="s">
        <v>1143</v>
      </c>
      <c r="H689" s="12">
        <f>STOCK[[#This Row],[Precio Final]]</f>
        <v>18</v>
      </c>
      <c r="I689" s="12">
        <f>STOCK[[#This Row],[Precio Venta Ideal (x1.5)]]</f>
        <v>19.68</v>
      </c>
      <c r="J689" s="87">
        <v>1</v>
      </c>
      <c r="K689" s="87">
        <f>SUMIFS(VENTAS[Cantidad],VENTAS[Código del producto Vendido],STOCK[[#This Row],[Code]])</f>
        <v>1</v>
      </c>
      <c r="L689" s="87">
        <f>STOCK[[#This Row],[Entradas]]-STOCK[[#This Row],[Salidas]]</f>
        <v>0</v>
      </c>
      <c r="M689" s="12">
        <f>STOCK[[#This Row],[Precio Final]]*10%</f>
        <v>1.8</v>
      </c>
      <c r="N689" s="12">
        <v>0</v>
      </c>
      <c r="O689" s="12">
        <v>0</v>
      </c>
      <c r="P689" s="12">
        <v>9.32</v>
      </c>
      <c r="Q689" s="87">
        <v>0</v>
      </c>
      <c r="R689" s="12">
        <v>0</v>
      </c>
      <c r="S689" s="12">
        <v>2</v>
      </c>
      <c r="T689" s="12">
        <f>STOCK[[#This Row],[Costo Unitario (USD)]]+STOCK[[#This Row],[Costo Envío (USD)]]+STOCK[[#This Row],[Comisión 10%]]</f>
        <v>13.120000000000001</v>
      </c>
      <c r="U689" s="12">
        <f>STOCK[[#This Row],[Costo total]]*1.5</f>
        <v>19.68</v>
      </c>
      <c r="V689" s="12">
        <v>18</v>
      </c>
      <c r="W689" s="12">
        <f>STOCK[[#This Row],[Precio Final]]-STOCK[[#This Row],[Costo total]]</f>
        <v>4.879999999999999</v>
      </c>
      <c r="X689" s="12">
        <f>STOCK[[#This Row],[Ganancia Unitaria]]*STOCK[[#This Row],[Salidas]]</f>
        <v>4.879999999999999</v>
      </c>
      <c r="AA689" s="12">
        <f>STOCK[[#This Row],[Costo total]]*STOCK[[#This Row],[Entradas]]</f>
        <v>13.120000000000001</v>
      </c>
      <c r="AB689" s="12">
        <f>STOCK[[#This Row],[Stock Actual]]*STOCK[[#This Row],[Costo total]]</f>
        <v>0</v>
      </c>
    </row>
    <row r="690" spans="1:28" s="7" customFormat="1" ht="50" customHeight="1" x14ac:dyDescent="0.15">
      <c r="A690" s="7" t="s">
        <v>1240</v>
      </c>
      <c r="B690" s="70"/>
      <c r="C690" s="7" t="s">
        <v>4</v>
      </c>
      <c r="D690" s="7" t="s">
        <v>1517</v>
      </c>
      <c r="E690" s="7" t="s">
        <v>1282</v>
      </c>
      <c r="F690" s="7" t="s">
        <v>243</v>
      </c>
      <c r="G690" s="7" t="s">
        <v>1143</v>
      </c>
      <c r="H690" s="7">
        <f>STOCK[[#This Row],[Precio Final]]</f>
        <v>20</v>
      </c>
      <c r="I690" s="7">
        <f>STOCK[[#This Row],[Precio Venta Ideal (x1.5)]]</f>
        <v>24</v>
      </c>
      <c r="J690" s="8">
        <v>0</v>
      </c>
      <c r="K690" s="8">
        <f>SUMIFS(VENTAS[Cantidad],VENTAS[Código del producto Vendido],STOCK[[#This Row],[Code]])</f>
        <v>0</v>
      </c>
      <c r="L690" s="8">
        <f>STOCK[[#This Row],[Entradas]]-STOCK[[#This Row],[Salidas]]</f>
        <v>0</v>
      </c>
      <c r="M690" s="7">
        <f>STOCK[[#This Row],[Precio Final]]*10%</f>
        <v>2</v>
      </c>
      <c r="N690" s="7">
        <v>0</v>
      </c>
      <c r="O690" s="7">
        <v>0</v>
      </c>
      <c r="P690" s="7">
        <v>12</v>
      </c>
      <c r="Q690" s="8">
        <v>0</v>
      </c>
      <c r="R690" s="7">
        <v>0</v>
      </c>
      <c r="S690" s="7">
        <v>2</v>
      </c>
      <c r="T690" s="12">
        <f>STOCK[[#This Row],[Costo Unitario (USD)]]+STOCK[[#This Row],[Costo Envío (USD)]]+STOCK[[#This Row],[Comisión 10%]]</f>
        <v>16</v>
      </c>
      <c r="U690" s="7">
        <f>STOCK[[#This Row],[Costo total]]*1.5</f>
        <v>24</v>
      </c>
      <c r="V690" s="7">
        <v>20</v>
      </c>
      <c r="W690" s="7">
        <f>STOCK[[#This Row],[Precio Final]]-STOCK[[#This Row],[Costo total]]</f>
        <v>4</v>
      </c>
      <c r="X690" s="7">
        <f>STOCK[[#This Row],[Ganancia Unitaria]]*STOCK[[#This Row],[Salidas]]</f>
        <v>0</v>
      </c>
      <c r="AA690" s="7">
        <f>STOCK[[#This Row],[Costo total]]*STOCK[[#This Row],[Entradas]]</f>
        <v>0</v>
      </c>
      <c r="AB690" s="7">
        <f>STOCK[[#This Row],[Stock Actual]]*STOCK[[#This Row],[Costo total]]</f>
        <v>0</v>
      </c>
    </row>
    <row r="691" spans="1:28" s="12" customFormat="1" ht="50" customHeight="1" x14ac:dyDescent="0.15">
      <c r="A691" s="12" t="s">
        <v>1241</v>
      </c>
      <c r="B691" s="70"/>
      <c r="C691" s="12" t="s">
        <v>4</v>
      </c>
      <c r="D691" s="12" t="s">
        <v>1517</v>
      </c>
      <c r="E691" s="12" t="s">
        <v>1281</v>
      </c>
      <c r="F691" s="12" t="s">
        <v>238</v>
      </c>
      <c r="G691" s="12" t="s">
        <v>1143</v>
      </c>
      <c r="H691" s="12">
        <f>STOCK[[#This Row],[Precio Final]]</f>
        <v>18</v>
      </c>
      <c r="I691" s="12">
        <f>STOCK[[#This Row],[Precio Venta Ideal (x1.5)]]</f>
        <v>19.68</v>
      </c>
      <c r="J691" s="87">
        <v>1</v>
      </c>
      <c r="K691" s="87">
        <f>SUMIFS(VENTAS[Cantidad],VENTAS[Código del producto Vendido],STOCK[[#This Row],[Code]])</f>
        <v>1</v>
      </c>
      <c r="L691" s="87">
        <f>STOCK[[#This Row],[Entradas]]-STOCK[[#This Row],[Salidas]]</f>
        <v>0</v>
      </c>
      <c r="M691" s="12">
        <f>STOCK[[#This Row],[Precio Final]]*10%</f>
        <v>1.8</v>
      </c>
      <c r="N691" s="12">
        <v>0</v>
      </c>
      <c r="O691" s="12">
        <v>0</v>
      </c>
      <c r="P691" s="12">
        <v>9.32</v>
      </c>
      <c r="Q691" s="87">
        <v>0</v>
      </c>
      <c r="R691" s="12">
        <v>0</v>
      </c>
      <c r="S691" s="12">
        <v>2</v>
      </c>
      <c r="T691" s="12">
        <f>STOCK[[#This Row],[Costo Unitario (USD)]]+STOCK[[#This Row],[Costo Envío (USD)]]+STOCK[[#This Row],[Comisión 10%]]</f>
        <v>13.120000000000001</v>
      </c>
      <c r="U691" s="12">
        <f>STOCK[[#This Row],[Costo total]]*1.5</f>
        <v>19.68</v>
      </c>
      <c r="V691" s="12">
        <v>18</v>
      </c>
      <c r="W691" s="12">
        <f>STOCK[[#This Row],[Precio Final]]-STOCK[[#This Row],[Costo total]]</f>
        <v>4.879999999999999</v>
      </c>
      <c r="X691" s="12">
        <f>STOCK[[#This Row],[Ganancia Unitaria]]*STOCK[[#This Row],[Salidas]]</f>
        <v>4.879999999999999</v>
      </c>
      <c r="AA691" s="12">
        <f>STOCK[[#This Row],[Costo total]]*STOCK[[#This Row],[Entradas]]</f>
        <v>13.120000000000001</v>
      </c>
      <c r="AB691" s="12">
        <f>STOCK[[#This Row],[Stock Actual]]*STOCK[[#This Row],[Costo total]]</f>
        <v>0</v>
      </c>
    </row>
    <row r="692" spans="1:28" s="7" customFormat="1" ht="50" customHeight="1" x14ac:dyDescent="0.15">
      <c r="A692" s="7" t="s">
        <v>1242</v>
      </c>
      <c r="B692" s="70"/>
      <c r="C692" s="7" t="s">
        <v>4</v>
      </c>
      <c r="D692" s="7" t="s">
        <v>1898</v>
      </c>
      <c r="E692" s="7" t="s">
        <v>1663</v>
      </c>
      <c r="F692" s="7" t="s">
        <v>243</v>
      </c>
      <c r="G692" s="7" t="s">
        <v>214</v>
      </c>
      <c r="H692" s="7">
        <f>STOCK[[#This Row],[Precio Final]]</f>
        <v>18</v>
      </c>
      <c r="I692" s="7">
        <f>STOCK[[#This Row],[Precio Venta Ideal (x1.5)]]</f>
        <v>19.68</v>
      </c>
      <c r="J692" s="8">
        <v>0</v>
      </c>
      <c r="K692" s="8">
        <f>SUMIFS(VENTAS[Cantidad],VENTAS[Código del producto Vendido],STOCK[[#This Row],[Code]])</f>
        <v>0</v>
      </c>
      <c r="L692" s="8">
        <f>STOCK[[#This Row],[Entradas]]-STOCK[[#This Row],[Salidas]]</f>
        <v>0</v>
      </c>
      <c r="M692" s="7">
        <f>STOCK[[#This Row],[Precio Final]]*10%</f>
        <v>1.8</v>
      </c>
      <c r="N692" s="7">
        <v>0</v>
      </c>
      <c r="O692" s="7">
        <v>0</v>
      </c>
      <c r="P692" s="7">
        <v>9.32</v>
      </c>
      <c r="Q692" s="8">
        <v>0</v>
      </c>
      <c r="R692" s="7">
        <v>0</v>
      </c>
      <c r="S692" s="7">
        <v>2</v>
      </c>
      <c r="T692" s="12">
        <f>STOCK[[#This Row],[Costo Unitario (USD)]]+STOCK[[#This Row],[Costo Envío (USD)]]+STOCK[[#This Row],[Comisión 10%]]</f>
        <v>13.120000000000001</v>
      </c>
      <c r="U692" s="7">
        <f>STOCK[[#This Row],[Costo total]]*1.5</f>
        <v>19.68</v>
      </c>
      <c r="V692" s="7">
        <v>18</v>
      </c>
      <c r="W692" s="7">
        <f>STOCK[[#This Row],[Precio Final]]-STOCK[[#This Row],[Costo total]]</f>
        <v>4.879999999999999</v>
      </c>
      <c r="X692" s="7">
        <f>STOCK[[#This Row],[Ganancia Unitaria]]*STOCK[[#This Row],[Salidas]]</f>
        <v>0</v>
      </c>
      <c r="AA692" s="7">
        <f>STOCK[[#This Row],[Costo total]]*STOCK[[#This Row],[Entradas]]</f>
        <v>0</v>
      </c>
      <c r="AB692" s="7">
        <f>STOCK[[#This Row],[Stock Actual]]*STOCK[[#This Row],[Costo total]]</f>
        <v>0</v>
      </c>
    </row>
    <row r="693" spans="1:28" s="12" customFormat="1" ht="50" customHeight="1" x14ac:dyDescent="0.15">
      <c r="A693" s="12" t="s">
        <v>1243</v>
      </c>
      <c r="B693" s="70"/>
      <c r="C693" s="12" t="s">
        <v>4</v>
      </c>
      <c r="D693" s="12" t="s">
        <v>1898</v>
      </c>
      <c r="E693" s="12" t="s">
        <v>3062</v>
      </c>
      <c r="F693" s="12" t="s">
        <v>241</v>
      </c>
      <c r="G693" s="12" t="s">
        <v>1143</v>
      </c>
      <c r="H693" s="12">
        <f>STOCK[[#This Row],[Precio Final]]</f>
        <v>12</v>
      </c>
      <c r="I693" s="12">
        <f>STOCK[[#This Row],[Precio Venta Ideal (x1.5)]]</f>
        <v>15.299999999999999</v>
      </c>
      <c r="J693" s="87">
        <v>3</v>
      </c>
      <c r="K693" s="87">
        <f>SUMIFS(VENTAS[Cantidad],VENTAS[Código del producto Vendido],STOCK[[#This Row],[Code]])</f>
        <v>1</v>
      </c>
      <c r="L693" s="87">
        <f>STOCK[[#This Row],[Entradas]]-STOCK[[#This Row],[Salidas]]</f>
        <v>2</v>
      </c>
      <c r="M693" s="12">
        <f>STOCK[[#This Row],[Precio Final]]*10%</f>
        <v>1.2000000000000002</v>
      </c>
      <c r="N693" s="12">
        <v>0</v>
      </c>
      <c r="O693" s="12">
        <v>22.5</v>
      </c>
      <c r="P693" s="12">
        <v>7</v>
      </c>
      <c r="Q693" s="87">
        <v>0</v>
      </c>
      <c r="R693" s="12">
        <v>0</v>
      </c>
      <c r="S693" s="12">
        <v>2</v>
      </c>
      <c r="T693" s="12">
        <f>STOCK[[#This Row],[Costo Unitario (USD)]]+STOCK[[#This Row],[Costo Envío (USD)]]+STOCK[[#This Row],[Comisión 10%]]</f>
        <v>10.199999999999999</v>
      </c>
      <c r="U693" s="12">
        <f>STOCK[[#This Row],[Costo total]]*1.5</f>
        <v>15.299999999999999</v>
      </c>
      <c r="V693" s="12">
        <v>12</v>
      </c>
      <c r="W693" s="12">
        <f>STOCK[[#This Row],[Precio Final]]-STOCK[[#This Row],[Costo total]]</f>
        <v>1.8000000000000007</v>
      </c>
      <c r="X693" s="12">
        <f>STOCK[[#This Row],[Ganancia Unitaria]]*STOCK[[#This Row],[Salidas]]</f>
        <v>1.8000000000000007</v>
      </c>
      <c r="AA693" s="12">
        <f>STOCK[[#This Row],[Costo total]]*STOCK[[#This Row],[Entradas]]</f>
        <v>30.599999999999998</v>
      </c>
      <c r="AB693" s="12">
        <f>STOCK[[#This Row],[Stock Actual]]*STOCK[[#This Row],[Costo total]]</f>
        <v>20.399999999999999</v>
      </c>
    </row>
    <row r="694" spans="1:28" s="7" customFormat="1" ht="50" customHeight="1" x14ac:dyDescent="0.15">
      <c r="A694" s="7" t="s">
        <v>1244</v>
      </c>
      <c r="B694" s="70"/>
      <c r="C694" s="7" t="s">
        <v>4</v>
      </c>
      <c r="D694" s="7" t="s">
        <v>1898</v>
      </c>
      <c r="E694" s="12" t="s">
        <v>3062</v>
      </c>
      <c r="F694" s="7" t="s">
        <v>243</v>
      </c>
      <c r="G694" s="7" t="s">
        <v>1143</v>
      </c>
      <c r="H694" s="7">
        <f>STOCK[[#This Row],[Precio Final]]</f>
        <v>12</v>
      </c>
      <c r="I694" s="7">
        <f>STOCK[[#This Row],[Precio Venta Ideal (x1.5)]]</f>
        <v>15.299999999999999</v>
      </c>
      <c r="J694" s="8">
        <v>4</v>
      </c>
      <c r="K694" s="8">
        <f>SUMIFS(VENTAS[Cantidad],VENTAS[Código del producto Vendido],STOCK[[#This Row],[Code]])</f>
        <v>2</v>
      </c>
      <c r="L694" s="8">
        <f>STOCK[[#This Row],[Entradas]]-STOCK[[#This Row],[Salidas]]</f>
        <v>2</v>
      </c>
      <c r="M694" s="7">
        <f>STOCK[[#This Row],[Precio Final]]*10%</f>
        <v>1.2000000000000002</v>
      </c>
      <c r="N694" s="7">
        <v>0</v>
      </c>
      <c r="O694" s="7">
        <v>22.5</v>
      </c>
      <c r="P694" s="7">
        <v>7</v>
      </c>
      <c r="Q694" s="8">
        <v>0</v>
      </c>
      <c r="R694" s="7">
        <v>0</v>
      </c>
      <c r="S694" s="7">
        <v>2</v>
      </c>
      <c r="T694" s="12">
        <f>STOCK[[#This Row],[Costo Unitario (USD)]]+STOCK[[#This Row],[Costo Envío (USD)]]+STOCK[[#This Row],[Comisión 10%]]</f>
        <v>10.199999999999999</v>
      </c>
      <c r="U694" s="7">
        <f>STOCK[[#This Row],[Costo total]]*1.5</f>
        <v>15.299999999999999</v>
      </c>
      <c r="V694" s="7">
        <v>12</v>
      </c>
      <c r="W694" s="7">
        <f>STOCK[[#This Row],[Precio Final]]-STOCK[[#This Row],[Costo total]]</f>
        <v>1.8000000000000007</v>
      </c>
      <c r="X694" s="7">
        <f>STOCK[[#This Row],[Ganancia Unitaria]]*STOCK[[#This Row],[Salidas]]</f>
        <v>3.6000000000000014</v>
      </c>
      <c r="AA694" s="7">
        <f>STOCK[[#This Row],[Costo total]]*STOCK[[#This Row],[Entradas]]</f>
        <v>40.799999999999997</v>
      </c>
      <c r="AB694" s="7">
        <f>STOCK[[#This Row],[Stock Actual]]*STOCK[[#This Row],[Costo total]]</f>
        <v>20.399999999999999</v>
      </c>
    </row>
    <row r="695" spans="1:28" s="12" customFormat="1" ht="50" customHeight="1" x14ac:dyDescent="0.15">
      <c r="A695" s="12" t="s">
        <v>1245</v>
      </c>
      <c r="B695" s="70"/>
      <c r="C695" s="12" t="s">
        <v>4</v>
      </c>
      <c r="D695" s="12" t="s">
        <v>1898</v>
      </c>
      <c r="E695" s="12" t="s">
        <v>3062</v>
      </c>
      <c r="F695" s="12" t="s">
        <v>456</v>
      </c>
      <c r="G695" s="12" t="s">
        <v>1143</v>
      </c>
      <c r="H695" s="12">
        <f>STOCK[[#This Row],[Precio Final]]</f>
        <v>12</v>
      </c>
      <c r="I695" s="12">
        <f>STOCK[[#This Row],[Precio Venta Ideal (x1.5)]]</f>
        <v>15.299999999999999</v>
      </c>
      <c r="J695" s="87">
        <v>3</v>
      </c>
      <c r="K695" s="87">
        <f>SUMIFS(VENTAS[Cantidad],VENTAS[Código del producto Vendido],STOCK[[#This Row],[Code]])</f>
        <v>1</v>
      </c>
      <c r="L695" s="87">
        <f>STOCK[[#This Row],[Entradas]]-STOCK[[#This Row],[Salidas]]</f>
        <v>2</v>
      </c>
      <c r="M695" s="12">
        <f>STOCK[[#This Row],[Precio Final]]*10%</f>
        <v>1.2000000000000002</v>
      </c>
      <c r="N695" s="12">
        <v>0</v>
      </c>
      <c r="O695" s="12">
        <v>22.5</v>
      </c>
      <c r="P695" s="12">
        <v>7</v>
      </c>
      <c r="Q695" s="87">
        <v>0</v>
      </c>
      <c r="R695" s="12">
        <v>0</v>
      </c>
      <c r="S695" s="12">
        <v>2</v>
      </c>
      <c r="T695" s="12">
        <f>STOCK[[#This Row],[Costo Unitario (USD)]]+STOCK[[#This Row],[Costo Envío (USD)]]+STOCK[[#This Row],[Comisión 10%]]</f>
        <v>10.199999999999999</v>
      </c>
      <c r="U695" s="12">
        <f>STOCK[[#This Row],[Costo total]]*1.5</f>
        <v>15.299999999999999</v>
      </c>
      <c r="V695" s="12">
        <v>12</v>
      </c>
      <c r="W695" s="12">
        <f>STOCK[[#This Row],[Precio Final]]-STOCK[[#This Row],[Costo total]]</f>
        <v>1.8000000000000007</v>
      </c>
      <c r="X695" s="12">
        <f>STOCK[[#This Row],[Ganancia Unitaria]]*STOCK[[#This Row],[Salidas]]</f>
        <v>1.8000000000000007</v>
      </c>
      <c r="AA695" s="12">
        <f>STOCK[[#This Row],[Costo total]]*STOCK[[#This Row],[Entradas]]</f>
        <v>30.599999999999998</v>
      </c>
      <c r="AB695" s="12">
        <f>STOCK[[#This Row],[Stock Actual]]*STOCK[[#This Row],[Costo total]]</f>
        <v>20.399999999999999</v>
      </c>
    </row>
    <row r="696" spans="1:28" s="7" customFormat="1" ht="50" customHeight="1" x14ac:dyDescent="0.15">
      <c r="A696" s="7" t="s">
        <v>1246</v>
      </c>
      <c r="B696" s="70"/>
      <c r="C696" s="7" t="s">
        <v>4</v>
      </c>
      <c r="D696" s="7" t="s">
        <v>1517</v>
      </c>
      <c r="E696" s="7" t="s">
        <v>1283</v>
      </c>
      <c r="F696" s="7" t="s">
        <v>238</v>
      </c>
      <c r="G696" s="7" t="s">
        <v>1143</v>
      </c>
      <c r="H696" s="7">
        <f>STOCK[[#This Row],[Precio Final]]</f>
        <v>12</v>
      </c>
      <c r="I696" s="7">
        <f>STOCK[[#This Row],[Precio Venta Ideal (x1.5)]]</f>
        <v>15.299999999999999</v>
      </c>
      <c r="J696" s="8">
        <v>0</v>
      </c>
      <c r="K696" s="8">
        <f>SUMIFS(VENTAS[Cantidad],VENTAS[Código del producto Vendido],STOCK[[#This Row],[Code]])</f>
        <v>0</v>
      </c>
      <c r="L696" s="8">
        <f>STOCK[[#This Row],[Entradas]]-STOCK[[#This Row],[Salidas]]</f>
        <v>0</v>
      </c>
      <c r="M696" s="7">
        <f>STOCK[[#This Row],[Precio Final]]*10%</f>
        <v>1.2000000000000002</v>
      </c>
      <c r="N696" s="7">
        <v>0</v>
      </c>
      <c r="O696" s="7">
        <v>0</v>
      </c>
      <c r="P696" s="7">
        <v>7</v>
      </c>
      <c r="Q696" s="8">
        <v>0</v>
      </c>
      <c r="R696" s="7">
        <v>0</v>
      </c>
      <c r="S696" s="7">
        <v>2</v>
      </c>
      <c r="T696" s="12">
        <f>STOCK[[#This Row],[Costo Unitario (USD)]]+STOCK[[#This Row],[Costo Envío (USD)]]+STOCK[[#This Row],[Comisión 10%]]</f>
        <v>10.199999999999999</v>
      </c>
      <c r="U696" s="7">
        <f>STOCK[[#This Row],[Costo total]]*1.5</f>
        <v>15.299999999999999</v>
      </c>
      <c r="V696" s="7">
        <v>12</v>
      </c>
      <c r="W696" s="7">
        <f>STOCK[[#This Row],[Precio Final]]-STOCK[[#This Row],[Costo total]]</f>
        <v>1.8000000000000007</v>
      </c>
      <c r="X696" s="7">
        <f>STOCK[[#This Row],[Ganancia Unitaria]]*STOCK[[#This Row],[Salidas]]</f>
        <v>0</v>
      </c>
      <c r="AA696" s="7">
        <f>STOCK[[#This Row],[Costo total]]*STOCK[[#This Row],[Entradas]]</f>
        <v>0</v>
      </c>
      <c r="AB696" s="7">
        <f>STOCK[[#This Row],[Stock Actual]]*STOCK[[#This Row],[Costo total]]</f>
        <v>0</v>
      </c>
    </row>
    <row r="697" spans="1:28" s="12" customFormat="1" ht="50" customHeight="1" x14ac:dyDescent="0.15">
      <c r="A697" s="12" t="s">
        <v>1247</v>
      </c>
      <c r="B697" s="70"/>
      <c r="C697" s="12" t="s">
        <v>4</v>
      </c>
      <c r="D697" s="12" t="s">
        <v>1898</v>
      </c>
      <c r="E697" s="12" t="s">
        <v>3063</v>
      </c>
      <c r="F697" s="12" t="s">
        <v>243</v>
      </c>
      <c r="G697" s="12" t="s">
        <v>1143</v>
      </c>
      <c r="H697" s="12">
        <f>STOCK[[#This Row],[Precio Final]]</f>
        <v>10</v>
      </c>
      <c r="I697" s="12">
        <f>STOCK[[#This Row],[Precio Venta Ideal (x1.5)]]</f>
        <v>9.75</v>
      </c>
      <c r="J697" s="87">
        <v>3</v>
      </c>
      <c r="K697" s="87">
        <f>SUMIFS(VENTAS[Cantidad],VENTAS[Código del producto Vendido],STOCK[[#This Row],[Code]])</f>
        <v>2</v>
      </c>
      <c r="L697" s="87">
        <f>STOCK[[#This Row],[Entradas]]-STOCK[[#This Row],[Salidas]]</f>
        <v>1</v>
      </c>
      <c r="M697" s="12">
        <f>STOCK[[#This Row],[Precio Final]]*10%</f>
        <v>1</v>
      </c>
      <c r="N697" s="12">
        <v>0</v>
      </c>
      <c r="O697" s="12">
        <v>11</v>
      </c>
      <c r="P697" s="12">
        <v>4.5</v>
      </c>
      <c r="Q697" s="87">
        <v>0</v>
      </c>
      <c r="R697" s="12">
        <v>0</v>
      </c>
      <c r="S697" s="12">
        <v>1</v>
      </c>
      <c r="T697" s="12">
        <f>STOCK[[#This Row],[Costo Unitario (USD)]]+STOCK[[#This Row],[Costo Envío (USD)]]+STOCK[[#This Row],[Comisión 10%]]</f>
        <v>6.5</v>
      </c>
      <c r="U697" s="12">
        <f>STOCK[[#This Row],[Costo total]]*1.5</f>
        <v>9.75</v>
      </c>
      <c r="V697" s="12">
        <v>10</v>
      </c>
      <c r="W697" s="12">
        <f>STOCK[[#This Row],[Precio Final]]-STOCK[[#This Row],[Costo total]]</f>
        <v>3.5</v>
      </c>
      <c r="X697" s="12">
        <f>STOCK[[#This Row],[Ganancia Unitaria]]*STOCK[[#This Row],[Salidas]]</f>
        <v>7</v>
      </c>
      <c r="Y697" s="12" t="s">
        <v>1491</v>
      </c>
      <c r="AA697" s="12">
        <f>STOCK[[#This Row],[Costo total]]*STOCK[[#This Row],[Entradas]]</f>
        <v>19.5</v>
      </c>
      <c r="AB697" s="12">
        <f>STOCK[[#This Row],[Stock Actual]]*STOCK[[#This Row],[Costo total]]</f>
        <v>6.5</v>
      </c>
    </row>
    <row r="698" spans="1:28" s="7" customFormat="1" ht="50" customHeight="1" x14ac:dyDescent="0.15">
      <c r="A698" s="7" t="s">
        <v>1248</v>
      </c>
      <c r="B698" s="70"/>
      <c r="C698" s="7" t="s">
        <v>4</v>
      </c>
      <c r="D698" s="7" t="s">
        <v>1899</v>
      </c>
      <c r="E698" s="12" t="s">
        <v>3063</v>
      </c>
      <c r="F698" s="7" t="s">
        <v>3064</v>
      </c>
      <c r="G698" s="7" t="s">
        <v>1143</v>
      </c>
      <c r="H698" s="7">
        <f>STOCK[[#This Row],[Precio Final]]</f>
        <v>10</v>
      </c>
      <c r="I698" s="7">
        <f>STOCK[[#This Row],[Precio Venta Ideal (x1.5)]]</f>
        <v>9.75</v>
      </c>
      <c r="J698" s="8">
        <v>1</v>
      </c>
      <c r="K698" s="8">
        <f>SUMIFS(VENTAS[Cantidad],VENTAS[Código del producto Vendido],STOCK[[#This Row],[Code]])</f>
        <v>0</v>
      </c>
      <c r="L698" s="8">
        <f>STOCK[[#This Row],[Entradas]]-STOCK[[#This Row],[Salidas]]</f>
        <v>1</v>
      </c>
      <c r="M698" s="7">
        <f>STOCK[[#This Row],[Precio Final]]*10%</f>
        <v>1</v>
      </c>
      <c r="N698" s="7">
        <v>0</v>
      </c>
      <c r="O698" s="7">
        <v>5.5</v>
      </c>
      <c r="P698" s="7">
        <v>4.5</v>
      </c>
      <c r="Q698" s="8">
        <v>0</v>
      </c>
      <c r="R698" s="7">
        <v>0</v>
      </c>
      <c r="S698" s="7">
        <v>1</v>
      </c>
      <c r="T698" s="12">
        <f>STOCK[[#This Row],[Costo Unitario (USD)]]+STOCK[[#This Row],[Costo Envío (USD)]]+STOCK[[#This Row],[Comisión 10%]]</f>
        <v>6.5</v>
      </c>
      <c r="U698" s="7">
        <f>STOCK[[#This Row],[Costo total]]*1.5</f>
        <v>9.75</v>
      </c>
      <c r="V698" s="7">
        <v>10</v>
      </c>
      <c r="W698" s="7">
        <f>STOCK[[#This Row],[Precio Final]]-STOCK[[#This Row],[Costo total]]</f>
        <v>3.5</v>
      </c>
      <c r="X698" s="7">
        <f>STOCK[[#This Row],[Ganancia Unitaria]]*STOCK[[#This Row],[Salidas]]</f>
        <v>0</v>
      </c>
      <c r="AA698" s="7">
        <f>STOCK[[#This Row],[Costo total]]*STOCK[[#This Row],[Entradas]]</f>
        <v>6.5</v>
      </c>
      <c r="AB698" s="7">
        <f>STOCK[[#This Row],[Stock Actual]]*STOCK[[#This Row],[Costo total]]</f>
        <v>6.5</v>
      </c>
    </row>
    <row r="699" spans="1:28" s="12" customFormat="1" ht="50" customHeight="1" x14ac:dyDescent="0.15">
      <c r="A699" s="12" t="s">
        <v>1249</v>
      </c>
      <c r="B699" s="70"/>
      <c r="C699" s="12" t="s">
        <v>4</v>
      </c>
      <c r="D699" s="12" t="s">
        <v>1517</v>
      </c>
      <c r="E699" s="12" t="s">
        <v>3006</v>
      </c>
      <c r="F699" s="12" t="s">
        <v>241</v>
      </c>
      <c r="G699" s="12" t="s">
        <v>1143</v>
      </c>
      <c r="H699" s="12">
        <f>STOCK[[#This Row],[Precio Final]]</f>
        <v>23</v>
      </c>
      <c r="I699" s="12">
        <f>STOCK[[#This Row],[Precio Venta Ideal (x1.5)]]</f>
        <v>24.78</v>
      </c>
      <c r="J699" s="87">
        <v>4</v>
      </c>
      <c r="K699" s="87">
        <f>SUMIFS(VENTAS[Cantidad],VENTAS[Código del producto Vendido],STOCK[[#This Row],[Code]])</f>
        <v>3</v>
      </c>
      <c r="L699" s="87">
        <f>STOCK[[#This Row],[Entradas]]-STOCK[[#This Row],[Salidas]]</f>
        <v>1</v>
      </c>
      <c r="M699" s="12">
        <f>STOCK[[#This Row],[Precio Final]]*10%</f>
        <v>2.3000000000000003</v>
      </c>
      <c r="N699" s="12">
        <v>0</v>
      </c>
      <c r="O699" s="12">
        <v>31</v>
      </c>
      <c r="P699" s="12">
        <v>10.220000000000001</v>
      </c>
      <c r="Q699" s="87">
        <v>0</v>
      </c>
      <c r="R699" s="12">
        <v>0</v>
      </c>
      <c r="S699" s="12">
        <v>4</v>
      </c>
      <c r="T699" s="12">
        <f>STOCK[[#This Row],[Costo Unitario (USD)]]+STOCK[[#This Row],[Costo Envío (USD)]]+STOCK[[#This Row],[Comisión 10%]]</f>
        <v>16.52</v>
      </c>
      <c r="U699" s="12">
        <f>STOCK[[#This Row],[Costo total]]*1.5</f>
        <v>24.78</v>
      </c>
      <c r="V699" s="12">
        <v>23</v>
      </c>
      <c r="W699" s="12">
        <f>STOCK[[#This Row],[Precio Final]]-STOCK[[#This Row],[Costo total]]</f>
        <v>6.48</v>
      </c>
      <c r="X699" s="12">
        <f>STOCK[[#This Row],[Ganancia Unitaria]]*STOCK[[#This Row],[Salidas]]</f>
        <v>19.440000000000001</v>
      </c>
      <c r="AA699" s="12">
        <f>STOCK[[#This Row],[Costo total]]*STOCK[[#This Row],[Entradas]]</f>
        <v>66.08</v>
      </c>
      <c r="AB699" s="12">
        <f>STOCK[[#This Row],[Stock Actual]]*STOCK[[#This Row],[Costo total]]</f>
        <v>16.52</v>
      </c>
    </row>
    <row r="700" spans="1:28" s="7" customFormat="1" ht="50" customHeight="1" x14ac:dyDescent="0.15">
      <c r="A700" s="7" t="s">
        <v>1250</v>
      </c>
      <c r="B700" s="70"/>
      <c r="C700" s="7" t="s">
        <v>4</v>
      </c>
      <c r="D700" s="7" t="s">
        <v>1517</v>
      </c>
      <c r="E700" s="7" t="s">
        <v>1664</v>
      </c>
      <c r="F700" s="7" t="s">
        <v>2078</v>
      </c>
      <c r="G700" s="7" t="s">
        <v>1143</v>
      </c>
      <c r="H700" s="7">
        <f>STOCK[[#This Row],[Precio Final]]</f>
        <v>23</v>
      </c>
      <c r="I700" s="7">
        <f>STOCK[[#This Row],[Precio Venta Ideal (x1.5)]]</f>
        <v>24.78</v>
      </c>
      <c r="J700" s="8">
        <v>1</v>
      </c>
      <c r="K700" s="8">
        <f>SUMIFS(VENTAS[Cantidad],VENTAS[Código del producto Vendido],STOCK[[#This Row],[Code]])</f>
        <v>1</v>
      </c>
      <c r="L700" s="8">
        <f>STOCK[[#This Row],[Entradas]]-STOCK[[#This Row],[Salidas]]</f>
        <v>0</v>
      </c>
      <c r="M700" s="7">
        <f>STOCK[[#This Row],[Precio Final]]*10%</f>
        <v>2.3000000000000003</v>
      </c>
      <c r="N700" s="7">
        <v>0</v>
      </c>
      <c r="O700" s="7">
        <v>31</v>
      </c>
      <c r="P700" s="7">
        <v>10.220000000000001</v>
      </c>
      <c r="Q700" s="8">
        <v>0</v>
      </c>
      <c r="R700" s="7">
        <v>0</v>
      </c>
      <c r="S700" s="7">
        <v>4</v>
      </c>
      <c r="T700" s="12">
        <f>STOCK[[#This Row],[Costo Unitario (USD)]]+STOCK[[#This Row],[Costo Envío (USD)]]+STOCK[[#This Row],[Comisión 10%]]</f>
        <v>16.52</v>
      </c>
      <c r="U700" s="7">
        <f>STOCK[[#This Row],[Costo total]]*1.5</f>
        <v>24.78</v>
      </c>
      <c r="V700" s="7">
        <v>23</v>
      </c>
      <c r="W700" s="7">
        <f>STOCK[[#This Row],[Precio Final]]-STOCK[[#This Row],[Costo total]]</f>
        <v>6.48</v>
      </c>
      <c r="X700" s="7">
        <f>STOCK[[#This Row],[Ganancia Unitaria]]*STOCK[[#This Row],[Salidas]]</f>
        <v>6.48</v>
      </c>
      <c r="AA700" s="7">
        <f>STOCK[[#This Row],[Costo total]]*STOCK[[#This Row],[Entradas]]</f>
        <v>16.52</v>
      </c>
      <c r="AB700" s="7">
        <f>STOCK[[#This Row],[Stock Actual]]*STOCK[[#This Row],[Costo total]]</f>
        <v>0</v>
      </c>
    </row>
    <row r="701" spans="1:28" s="12" customFormat="1" ht="50" customHeight="1" x14ac:dyDescent="0.15">
      <c r="A701" s="12" t="s">
        <v>1251</v>
      </c>
      <c r="B701" s="70"/>
      <c r="C701" s="12" t="s">
        <v>4</v>
      </c>
      <c r="D701" s="12" t="s">
        <v>1517</v>
      </c>
      <c r="E701" s="12" t="s">
        <v>2029</v>
      </c>
      <c r="F701" s="12" t="s">
        <v>3073</v>
      </c>
      <c r="G701" s="12" t="s">
        <v>1143</v>
      </c>
      <c r="H701" s="12">
        <f>STOCK[[#This Row],[Precio Final]]</f>
        <v>32</v>
      </c>
      <c r="I701" s="12">
        <f>STOCK[[#This Row],[Precio Venta Ideal (x1.5)]]</f>
        <v>34.799999999999997</v>
      </c>
      <c r="J701" s="87">
        <v>3</v>
      </c>
      <c r="K701" s="87">
        <f>SUMIFS(VENTAS[Cantidad],VENTAS[Código del producto Vendido],STOCK[[#This Row],[Code]])</f>
        <v>1</v>
      </c>
      <c r="L701" s="87">
        <f>STOCK[[#This Row],[Entradas]]-STOCK[[#This Row],[Salidas]]</f>
        <v>2</v>
      </c>
      <c r="M701" s="12">
        <f>STOCK[[#This Row],[Precio Final]]*10%</f>
        <v>3.2</v>
      </c>
      <c r="N701" s="12">
        <v>0</v>
      </c>
      <c r="O701" s="12">
        <v>44</v>
      </c>
      <c r="P701" s="12">
        <v>15</v>
      </c>
      <c r="Q701" s="87">
        <v>0</v>
      </c>
      <c r="R701" s="12">
        <v>0</v>
      </c>
      <c r="S701" s="12">
        <v>5</v>
      </c>
      <c r="T701" s="12">
        <f>STOCK[[#This Row],[Costo Unitario (USD)]]+STOCK[[#This Row],[Costo Envío (USD)]]+STOCK[[#This Row],[Comisión 10%]]</f>
        <v>23.2</v>
      </c>
      <c r="U701" s="12">
        <f>STOCK[[#This Row],[Costo total]]*1.5</f>
        <v>34.799999999999997</v>
      </c>
      <c r="V701" s="12">
        <v>32</v>
      </c>
      <c r="W701" s="12">
        <f>STOCK[[#This Row],[Precio Final]]-STOCK[[#This Row],[Costo total]]</f>
        <v>8.8000000000000007</v>
      </c>
      <c r="X701" s="12">
        <f>STOCK[[#This Row],[Ganancia Unitaria]]*STOCK[[#This Row],[Salidas]]</f>
        <v>8.8000000000000007</v>
      </c>
      <c r="AA701" s="12">
        <f>STOCK[[#This Row],[Costo total]]*STOCK[[#This Row],[Entradas]]</f>
        <v>69.599999999999994</v>
      </c>
      <c r="AB701" s="12">
        <f>STOCK[[#This Row],[Stock Actual]]*STOCK[[#This Row],[Costo total]]</f>
        <v>46.4</v>
      </c>
    </row>
    <row r="702" spans="1:28" s="7" customFormat="1" ht="50" customHeight="1" x14ac:dyDescent="0.15">
      <c r="A702" s="7" t="s">
        <v>1252</v>
      </c>
      <c r="B702" s="70"/>
      <c r="C702" s="7" t="s">
        <v>4</v>
      </c>
      <c r="D702" s="7" t="s">
        <v>1517</v>
      </c>
      <c r="E702" s="7" t="s">
        <v>2029</v>
      </c>
      <c r="F702" s="7" t="s">
        <v>2136</v>
      </c>
      <c r="G702" s="7" t="s">
        <v>1143</v>
      </c>
      <c r="H702" s="7">
        <f>STOCK[[#This Row],[Precio Final]]</f>
        <v>32</v>
      </c>
      <c r="I702" s="7">
        <f>STOCK[[#This Row],[Precio Venta Ideal (x1.5)]]</f>
        <v>34.799999999999997</v>
      </c>
      <c r="J702" s="8">
        <v>3</v>
      </c>
      <c r="K702" s="8">
        <f>SUMIFS(VENTAS[Cantidad],VENTAS[Código del producto Vendido],STOCK[[#This Row],[Code]])</f>
        <v>3</v>
      </c>
      <c r="L702" s="8">
        <f>STOCK[[#This Row],[Entradas]]-STOCK[[#This Row],[Salidas]]</f>
        <v>0</v>
      </c>
      <c r="M702" s="7">
        <f>STOCK[[#This Row],[Precio Final]]*10%</f>
        <v>3.2</v>
      </c>
      <c r="N702" s="7">
        <v>0</v>
      </c>
      <c r="O702" s="7">
        <v>66</v>
      </c>
      <c r="P702" s="7">
        <v>15</v>
      </c>
      <c r="Q702" s="8">
        <v>0</v>
      </c>
      <c r="R702" s="7">
        <v>0</v>
      </c>
      <c r="S702" s="7">
        <v>5</v>
      </c>
      <c r="T702" s="12">
        <f>STOCK[[#This Row],[Costo Unitario (USD)]]+STOCK[[#This Row],[Costo Envío (USD)]]+STOCK[[#This Row],[Comisión 10%]]</f>
        <v>23.2</v>
      </c>
      <c r="U702" s="7">
        <f>STOCK[[#This Row],[Costo total]]*1.5</f>
        <v>34.799999999999997</v>
      </c>
      <c r="V702" s="7">
        <v>32</v>
      </c>
      <c r="W702" s="7">
        <f>STOCK[[#This Row],[Precio Final]]-STOCK[[#This Row],[Costo total]]</f>
        <v>8.8000000000000007</v>
      </c>
      <c r="X702" s="7">
        <f>STOCK[[#This Row],[Ganancia Unitaria]]*STOCK[[#This Row],[Salidas]]</f>
        <v>26.400000000000002</v>
      </c>
      <c r="AA702" s="7">
        <f>STOCK[[#This Row],[Costo total]]*STOCK[[#This Row],[Entradas]]</f>
        <v>69.599999999999994</v>
      </c>
      <c r="AB702" s="7">
        <f>STOCK[[#This Row],[Stock Actual]]*STOCK[[#This Row],[Costo total]]</f>
        <v>0</v>
      </c>
    </row>
    <row r="703" spans="1:28" s="12" customFormat="1" ht="50" customHeight="1" x14ac:dyDescent="0.15">
      <c r="A703" s="12" t="s">
        <v>1253</v>
      </c>
      <c r="B703" s="70"/>
      <c r="C703" s="12" t="s">
        <v>4</v>
      </c>
      <c r="D703" s="12" t="s">
        <v>26</v>
      </c>
      <c r="E703" s="12" t="s">
        <v>1284</v>
      </c>
      <c r="F703" s="12" t="s">
        <v>243</v>
      </c>
      <c r="G703" s="12" t="s">
        <v>1143</v>
      </c>
      <c r="H703" s="12">
        <f>STOCK[[#This Row],[Precio Final]]</f>
        <v>30</v>
      </c>
      <c r="I703" s="12">
        <f>STOCK[[#This Row],[Precio Venta Ideal (x1.5)]]</f>
        <v>41.384999999999998</v>
      </c>
      <c r="J703" s="87">
        <v>2</v>
      </c>
      <c r="K703" s="87">
        <f>SUMIFS(VENTAS[Cantidad],VENTAS[Código del producto Vendido],STOCK[[#This Row],[Code]])</f>
        <v>2</v>
      </c>
      <c r="L703" s="87">
        <f>STOCK[[#This Row],[Entradas]]-STOCK[[#This Row],[Salidas]]</f>
        <v>0</v>
      </c>
      <c r="M703" s="12">
        <f>STOCK[[#This Row],[Precio Final]]*10%</f>
        <v>3</v>
      </c>
      <c r="N703" s="12">
        <v>0</v>
      </c>
      <c r="O703" s="12">
        <v>29.59</v>
      </c>
      <c r="P703" s="12">
        <v>19.59</v>
      </c>
      <c r="Q703" s="87">
        <v>0</v>
      </c>
      <c r="R703" s="12">
        <v>0</v>
      </c>
      <c r="S703" s="12">
        <v>5</v>
      </c>
      <c r="T703" s="12">
        <f>STOCK[[#This Row],[Costo Unitario (USD)]]+STOCK[[#This Row],[Costo Envío (USD)]]+STOCK[[#This Row],[Comisión 10%]]</f>
        <v>27.59</v>
      </c>
      <c r="U703" s="12">
        <f>STOCK[[#This Row],[Costo total]]*1.5</f>
        <v>41.384999999999998</v>
      </c>
      <c r="V703" s="12">
        <v>30</v>
      </c>
      <c r="W703" s="12">
        <f>STOCK[[#This Row],[Precio Final]]-STOCK[[#This Row],[Costo total]]</f>
        <v>2.41</v>
      </c>
      <c r="X703" s="12">
        <f>STOCK[[#This Row],[Ganancia Unitaria]]*STOCK[[#This Row],[Salidas]]</f>
        <v>4.82</v>
      </c>
      <c r="AA703" s="12">
        <f>STOCK[[#This Row],[Costo total]]*STOCK[[#This Row],[Entradas]]</f>
        <v>55.18</v>
      </c>
      <c r="AB703" s="12">
        <f>STOCK[[#This Row],[Stock Actual]]*STOCK[[#This Row],[Costo total]]</f>
        <v>0</v>
      </c>
    </row>
    <row r="704" spans="1:28" s="7" customFormat="1" ht="50" customHeight="1" x14ac:dyDescent="0.15">
      <c r="A704" s="7" t="s">
        <v>1254</v>
      </c>
      <c r="B704" s="70"/>
      <c r="C704" s="7" t="s">
        <v>4</v>
      </c>
      <c r="D704" s="7" t="s">
        <v>1517</v>
      </c>
      <c r="E704" s="7" t="s">
        <v>1284</v>
      </c>
      <c r="F704" s="7" t="s">
        <v>241</v>
      </c>
      <c r="G704" s="7" t="s">
        <v>1143</v>
      </c>
      <c r="H704" s="7">
        <f>STOCK[[#This Row],[Precio Final]]</f>
        <v>30</v>
      </c>
      <c r="I704" s="7">
        <f>STOCK[[#This Row],[Precio Venta Ideal (x1.5)]]</f>
        <v>41.384999999999998</v>
      </c>
      <c r="J704" s="8">
        <v>2</v>
      </c>
      <c r="K704" s="8">
        <f>SUMIFS(VENTAS[Cantidad],VENTAS[Código del producto Vendido],STOCK[[#This Row],[Code]])</f>
        <v>2</v>
      </c>
      <c r="L704" s="8">
        <f>STOCK[[#This Row],[Entradas]]-STOCK[[#This Row],[Salidas]]</f>
        <v>0</v>
      </c>
      <c r="M704" s="7">
        <f>STOCK[[#This Row],[Precio Final]]*10%</f>
        <v>3</v>
      </c>
      <c r="N704" s="7">
        <v>0</v>
      </c>
      <c r="O704" s="7">
        <v>29.59</v>
      </c>
      <c r="P704" s="7">
        <v>19.59</v>
      </c>
      <c r="Q704" s="8">
        <v>0</v>
      </c>
      <c r="R704" s="7">
        <v>0</v>
      </c>
      <c r="S704" s="7">
        <v>5</v>
      </c>
      <c r="T704" s="12">
        <f>STOCK[[#This Row],[Costo Unitario (USD)]]+STOCK[[#This Row],[Costo Envío (USD)]]+STOCK[[#This Row],[Comisión 10%]]</f>
        <v>27.59</v>
      </c>
      <c r="U704" s="7">
        <f>STOCK[[#This Row],[Costo total]]*1.5</f>
        <v>41.384999999999998</v>
      </c>
      <c r="V704" s="7">
        <v>30</v>
      </c>
      <c r="W704" s="7">
        <f>STOCK[[#This Row],[Precio Final]]-STOCK[[#This Row],[Costo total]]</f>
        <v>2.41</v>
      </c>
      <c r="X704" s="7">
        <f>STOCK[[#This Row],[Ganancia Unitaria]]*STOCK[[#This Row],[Salidas]]</f>
        <v>4.82</v>
      </c>
      <c r="AA704" s="7">
        <f>STOCK[[#This Row],[Costo total]]*STOCK[[#This Row],[Entradas]]</f>
        <v>55.18</v>
      </c>
      <c r="AB704" s="7">
        <f>STOCK[[#This Row],[Stock Actual]]*STOCK[[#This Row],[Costo total]]</f>
        <v>0</v>
      </c>
    </row>
    <row r="705" spans="1:28" s="12" customFormat="1" ht="50" customHeight="1" x14ac:dyDescent="0.15">
      <c r="A705" s="12" t="s">
        <v>1255</v>
      </c>
      <c r="B705" s="70"/>
      <c r="C705" s="12" t="s">
        <v>4</v>
      </c>
      <c r="D705" s="12" t="s">
        <v>1517</v>
      </c>
      <c r="E705" s="12" t="s">
        <v>1665</v>
      </c>
      <c r="F705" s="12" t="s">
        <v>241</v>
      </c>
      <c r="G705" s="12" t="s">
        <v>1143</v>
      </c>
      <c r="H705" s="12">
        <f>STOCK[[#This Row],[Precio Final]]</f>
        <v>20</v>
      </c>
      <c r="I705" s="12">
        <f>STOCK[[#This Row],[Precio Venta Ideal (x1.5)]]</f>
        <v>22.484999999999999</v>
      </c>
      <c r="J705" s="87">
        <v>2</v>
      </c>
      <c r="K705" s="87">
        <f>SUMIFS(VENTAS[Cantidad],VENTAS[Código del producto Vendido],STOCK[[#This Row],[Code]])</f>
        <v>2</v>
      </c>
      <c r="L705" s="87">
        <f>STOCK[[#This Row],[Entradas]]-STOCK[[#This Row],[Salidas]]</f>
        <v>0</v>
      </c>
      <c r="M705" s="12">
        <f>STOCK[[#This Row],[Precio Final]]*10%</f>
        <v>2</v>
      </c>
      <c r="N705" s="12">
        <v>0</v>
      </c>
      <c r="O705" s="12">
        <v>30</v>
      </c>
      <c r="P705" s="12">
        <v>9.99</v>
      </c>
      <c r="Q705" s="87">
        <v>0</v>
      </c>
      <c r="R705" s="12">
        <v>0</v>
      </c>
      <c r="S705" s="12">
        <v>3</v>
      </c>
      <c r="T705" s="12">
        <f>STOCK[[#This Row],[Costo Unitario (USD)]]+STOCK[[#This Row],[Costo Envío (USD)]]+STOCK[[#This Row],[Comisión 10%]]</f>
        <v>14.99</v>
      </c>
      <c r="U705" s="12">
        <f>STOCK[[#This Row],[Costo total]]*1.5</f>
        <v>22.484999999999999</v>
      </c>
      <c r="V705" s="12">
        <v>20</v>
      </c>
      <c r="W705" s="12">
        <f>STOCK[[#This Row],[Precio Final]]-STOCK[[#This Row],[Costo total]]</f>
        <v>5.01</v>
      </c>
      <c r="X705" s="12">
        <f>STOCK[[#This Row],[Ganancia Unitaria]]*STOCK[[#This Row],[Salidas]]</f>
        <v>10.02</v>
      </c>
      <c r="AA705" s="12">
        <f>STOCK[[#This Row],[Costo total]]*STOCK[[#This Row],[Entradas]]</f>
        <v>29.98</v>
      </c>
      <c r="AB705" s="12">
        <f>STOCK[[#This Row],[Stock Actual]]*STOCK[[#This Row],[Costo total]]</f>
        <v>0</v>
      </c>
    </row>
    <row r="706" spans="1:28" s="7" customFormat="1" ht="50" customHeight="1" x14ac:dyDescent="0.15">
      <c r="A706" s="7" t="s">
        <v>1256</v>
      </c>
      <c r="B706" s="70"/>
      <c r="C706" s="7" t="s">
        <v>4</v>
      </c>
      <c r="D706" s="7" t="s">
        <v>1779</v>
      </c>
      <c r="E706" s="7" t="s">
        <v>1902</v>
      </c>
      <c r="F706" s="7" t="s">
        <v>2135</v>
      </c>
      <c r="G706" s="7" t="s">
        <v>214</v>
      </c>
      <c r="H706" s="7">
        <f>STOCK[[#This Row],[Precio Final]]</f>
        <v>30</v>
      </c>
      <c r="I706" s="7">
        <f>STOCK[[#This Row],[Precio Venta Ideal (x1.5)]]</f>
        <v>36</v>
      </c>
      <c r="J706" s="8">
        <v>1</v>
      </c>
      <c r="K706" s="8">
        <f>SUMIFS(VENTAS[Cantidad],VENTAS[Código del producto Vendido],STOCK[[#This Row],[Code]])</f>
        <v>1</v>
      </c>
      <c r="L706" s="8">
        <f>STOCK[[#This Row],[Entradas]]-STOCK[[#This Row],[Salidas]]</f>
        <v>0</v>
      </c>
      <c r="M706" s="7">
        <f>STOCK[[#This Row],[Precio Final]]*10%</f>
        <v>3</v>
      </c>
      <c r="N706" s="7">
        <v>0</v>
      </c>
      <c r="O706" s="7">
        <v>18</v>
      </c>
      <c r="P706" s="7">
        <v>18</v>
      </c>
      <c r="Q706" s="8">
        <v>0</v>
      </c>
      <c r="R706" s="7">
        <v>0</v>
      </c>
      <c r="S706" s="7">
        <v>3</v>
      </c>
      <c r="T706" s="12">
        <f>STOCK[[#This Row],[Costo Unitario (USD)]]+STOCK[[#This Row],[Costo Envío (USD)]]+STOCK[[#This Row],[Comisión 10%]]</f>
        <v>24</v>
      </c>
      <c r="U706" s="7">
        <f>STOCK[[#This Row],[Costo total]]*1.5</f>
        <v>36</v>
      </c>
      <c r="V706" s="7">
        <v>30</v>
      </c>
      <c r="W706" s="7">
        <f>STOCK[[#This Row],[Precio Final]]-STOCK[[#This Row],[Costo total]]</f>
        <v>6</v>
      </c>
      <c r="X706" s="7">
        <f>STOCK[[#This Row],[Ganancia Unitaria]]*STOCK[[#This Row],[Salidas]]</f>
        <v>6</v>
      </c>
      <c r="AA706" s="7">
        <f>STOCK[[#This Row],[Costo total]]*STOCK[[#This Row],[Entradas]]</f>
        <v>24</v>
      </c>
      <c r="AB706" s="7">
        <f>STOCK[[#This Row],[Stock Actual]]*STOCK[[#This Row],[Costo total]]</f>
        <v>0</v>
      </c>
    </row>
    <row r="707" spans="1:28" s="12" customFormat="1" ht="50" customHeight="1" x14ac:dyDescent="0.15">
      <c r="A707" s="12" t="s">
        <v>1257</v>
      </c>
      <c r="B707" s="70"/>
      <c r="C707" s="12" t="s">
        <v>4</v>
      </c>
      <c r="D707" s="12" t="s">
        <v>26</v>
      </c>
      <c r="E707" s="12" t="s">
        <v>1525</v>
      </c>
      <c r="F707" s="12" t="s">
        <v>243</v>
      </c>
      <c r="G707" s="12" t="s">
        <v>1143</v>
      </c>
      <c r="H707" s="12">
        <f>STOCK[[#This Row],[Precio Final]]</f>
        <v>35</v>
      </c>
      <c r="I707" s="12">
        <f>STOCK[[#This Row],[Precio Venta Ideal (x1.5)]]</f>
        <v>30.75</v>
      </c>
      <c r="J707" s="87">
        <v>3</v>
      </c>
      <c r="K707" s="87">
        <f>SUMIFS(VENTAS[Cantidad],VENTAS[Código del producto Vendido],STOCK[[#This Row],[Code]])</f>
        <v>1</v>
      </c>
      <c r="L707" s="87">
        <f>STOCK[[#This Row],[Entradas]]-STOCK[[#This Row],[Salidas]]</f>
        <v>2</v>
      </c>
      <c r="M707" s="12">
        <f>STOCK[[#This Row],[Precio Final]]*10%</f>
        <v>3.5</v>
      </c>
      <c r="N707" s="12">
        <v>0</v>
      </c>
      <c r="O707" s="12">
        <v>54</v>
      </c>
      <c r="P707" s="12">
        <v>12</v>
      </c>
      <c r="Q707" s="87">
        <v>0</v>
      </c>
      <c r="R707" s="12">
        <v>0</v>
      </c>
      <c r="S707" s="12">
        <v>5</v>
      </c>
      <c r="T707" s="12">
        <f>STOCK[[#This Row],[Costo Unitario (USD)]]+STOCK[[#This Row],[Costo Envío (USD)]]+STOCK[[#This Row],[Comisión 10%]]</f>
        <v>20.5</v>
      </c>
      <c r="U707" s="12">
        <f>STOCK[[#This Row],[Costo total]]*1.5</f>
        <v>30.75</v>
      </c>
      <c r="V707" s="12">
        <v>35</v>
      </c>
      <c r="W707" s="12">
        <f>STOCK[[#This Row],[Precio Final]]-STOCK[[#This Row],[Costo total]]</f>
        <v>14.5</v>
      </c>
      <c r="X707" s="12">
        <f>STOCK[[#This Row],[Ganancia Unitaria]]*STOCK[[#This Row],[Salidas]]</f>
        <v>14.5</v>
      </c>
      <c r="AA707" s="12">
        <f>STOCK[[#This Row],[Costo total]]*STOCK[[#This Row],[Entradas]]</f>
        <v>61.5</v>
      </c>
      <c r="AB707" s="12">
        <f>STOCK[[#This Row],[Stock Actual]]*STOCK[[#This Row],[Costo total]]</f>
        <v>41</v>
      </c>
    </row>
    <row r="708" spans="1:28" s="7" customFormat="1" ht="50" customHeight="1" x14ac:dyDescent="0.15">
      <c r="A708" s="7" t="s">
        <v>1258</v>
      </c>
      <c r="B708" s="70"/>
      <c r="C708" s="7" t="s">
        <v>4</v>
      </c>
      <c r="D708" s="7" t="s">
        <v>26</v>
      </c>
      <c r="E708" s="7" t="s">
        <v>1525</v>
      </c>
      <c r="F708" s="7" t="s">
        <v>241</v>
      </c>
      <c r="G708" s="7" t="s">
        <v>1143</v>
      </c>
      <c r="H708" s="7">
        <f>STOCK[[#This Row],[Precio Final]]</f>
        <v>30</v>
      </c>
      <c r="I708" s="7">
        <f>STOCK[[#This Row],[Precio Venta Ideal (x1.5)]]</f>
        <v>30</v>
      </c>
      <c r="J708" s="8">
        <v>2</v>
      </c>
      <c r="K708" s="8">
        <f>SUMIFS(VENTAS[Cantidad],VENTAS[Código del producto Vendido],STOCK[[#This Row],[Code]])</f>
        <v>2</v>
      </c>
      <c r="L708" s="8">
        <f>STOCK[[#This Row],[Entradas]]-STOCK[[#This Row],[Salidas]]</f>
        <v>0</v>
      </c>
      <c r="M708" s="7">
        <f>STOCK[[#This Row],[Precio Final]]*10%</f>
        <v>3</v>
      </c>
      <c r="N708" s="7">
        <v>0</v>
      </c>
      <c r="O708" s="7">
        <v>18</v>
      </c>
      <c r="P708" s="7">
        <v>12</v>
      </c>
      <c r="Q708" s="8">
        <v>0</v>
      </c>
      <c r="R708" s="7">
        <v>0</v>
      </c>
      <c r="S708" s="7">
        <v>5</v>
      </c>
      <c r="T708" s="12">
        <f>STOCK[[#This Row],[Costo Unitario (USD)]]+STOCK[[#This Row],[Costo Envío (USD)]]+STOCK[[#This Row],[Comisión 10%]]</f>
        <v>20</v>
      </c>
      <c r="U708" s="7">
        <f>STOCK[[#This Row],[Costo total]]*1.5</f>
        <v>30</v>
      </c>
      <c r="V708" s="7">
        <v>30</v>
      </c>
      <c r="W708" s="7">
        <f>STOCK[[#This Row],[Precio Final]]-STOCK[[#This Row],[Costo total]]</f>
        <v>10</v>
      </c>
      <c r="X708" s="7">
        <f>STOCK[[#This Row],[Ganancia Unitaria]]*STOCK[[#This Row],[Salidas]]</f>
        <v>20</v>
      </c>
      <c r="AA708" s="7">
        <f>STOCK[[#This Row],[Costo total]]*STOCK[[#This Row],[Entradas]]</f>
        <v>40</v>
      </c>
      <c r="AB708" s="7">
        <f>STOCK[[#This Row],[Stock Actual]]*STOCK[[#This Row],[Costo total]]</f>
        <v>0</v>
      </c>
    </row>
    <row r="709" spans="1:28" s="12" customFormat="1" ht="50" customHeight="1" x14ac:dyDescent="0.15">
      <c r="A709" s="12" t="s">
        <v>1259</v>
      </c>
      <c r="B709" s="70"/>
      <c r="C709" s="12" t="s">
        <v>4</v>
      </c>
      <c r="D709" s="12" t="s">
        <v>101</v>
      </c>
      <c r="E709" s="12" t="s">
        <v>1285</v>
      </c>
      <c r="F709" s="12" t="s">
        <v>251</v>
      </c>
      <c r="G709" s="12" t="s">
        <v>1143</v>
      </c>
      <c r="H709" s="12">
        <f>STOCK[[#This Row],[Precio Final]]</f>
        <v>18</v>
      </c>
      <c r="I709" s="12">
        <f>STOCK[[#This Row],[Precio Venta Ideal (x1.5)]]</f>
        <v>19.935000000000002</v>
      </c>
      <c r="J709" s="87">
        <v>1</v>
      </c>
      <c r="K709" s="87">
        <f>SUMIFS(VENTAS[Cantidad],VENTAS[Código del producto Vendido],STOCK[[#This Row],[Code]])</f>
        <v>1</v>
      </c>
      <c r="L709" s="87">
        <f>STOCK[[#This Row],[Entradas]]-STOCK[[#This Row],[Salidas]]</f>
        <v>0</v>
      </c>
      <c r="M709" s="12">
        <f>STOCK[[#This Row],[Precio Final]]*10%</f>
        <v>1.8</v>
      </c>
      <c r="N709" s="12">
        <v>0</v>
      </c>
      <c r="O709" s="12">
        <v>12.49</v>
      </c>
      <c r="P709" s="12">
        <v>7.49</v>
      </c>
      <c r="Q709" s="87">
        <v>0</v>
      </c>
      <c r="R709" s="12">
        <v>0</v>
      </c>
      <c r="S709" s="12">
        <v>4</v>
      </c>
      <c r="T709" s="12">
        <f>STOCK[[#This Row],[Costo Unitario (USD)]]+STOCK[[#This Row],[Costo Envío (USD)]]+STOCK[[#This Row],[Comisión 10%]]</f>
        <v>13.290000000000001</v>
      </c>
      <c r="U709" s="12">
        <f>STOCK[[#This Row],[Costo total]]*1.5</f>
        <v>19.935000000000002</v>
      </c>
      <c r="V709" s="12">
        <v>18</v>
      </c>
      <c r="W709" s="12">
        <f>STOCK[[#This Row],[Precio Final]]-STOCK[[#This Row],[Costo total]]</f>
        <v>4.7099999999999991</v>
      </c>
      <c r="X709" s="12">
        <f>STOCK[[#This Row],[Ganancia Unitaria]]*STOCK[[#This Row],[Salidas]]</f>
        <v>4.7099999999999991</v>
      </c>
      <c r="Y709" s="12" t="s">
        <v>1477</v>
      </c>
      <c r="AA709" s="12">
        <f>STOCK[[#This Row],[Costo total]]*STOCK[[#This Row],[Entradas]]</f>
        <v>13.290000000000001</v>
      </c>
      <c r="AB709" s="12">
        <f>STOCK[[#This Row],[Stock Actual]]*STOCK[[#This Row],[Costo total]]</f>
        <v>0</v>
      </c>
    </row>
    <row r="710" spans="1:28" s="7" customFormat="1" ht="50" customHeight="1" x14ac:dyDescent="0.15">
      <c r="A710" s="7" t="s">
        <v>1260</v>
      </c>
      <c r="B710" s="70"/>
      <c r="C710" s="7" t="s">
        <v>4</v>
      </c>
      <c r="D710" s="12" t="s">
        <v>101</v>
      </c>
      <c r="E710" s="7" t="s">
        <v>1285</v>
      </c>
      <c r="F710" s="7" t="s">
        <v>1516</v>
      </c>
      <c r="G710" s="7" t="s">
        <v>1143</v>
      </c>
      <c r="H710" s="7">
        <f>STOCK[[#This Row],[Precio Final]]</f>
        <v>18</v>
      </c>
      <c r="I710" s="7">
        <f>STOCK[[#This Row],[Precio Venta Ideal (x1.5)]]</f>
        <v>19.935000000000002</v>
      </c>
      <c r="J710" s="8">
        <v>1</v>
      </c>
      <c r="K710" s="8">
        <f>SUMIFS(VENTAS[Cantidad],VENTAS[Código del producto Vendido],STOCK[[#This Row],[Code]])</f>
        <v>1</v>
      </c>
      <c r="L710" s="8">
        <f>STOCK[[#This Row],[Entradas]]-STOCK[[#This Row],[Salidas]]</f>
        <v>0</v>
      </c>
      <c r="M710" s="7">
        <f>STOCK[[#This Row],[Precio Final]]*10%</f>
        <v>1.8</v>
      </c>
      <c r="N710" s="7">
        <v>0</v>
      </c>
      <c r="O710" s="7">
        <v>12.49</v>
      </c>
      <c r="P710" s="7">
        <v>7.49</v>
      </c>
      <c r="Q710" s="8">
        <v>0</v>
      </c>
      <c r="R710" s="7">
        <v>0</v>
      </c>
      <c r="S710" s="7">
        <v>4</v>
      </c>
      <c r="T710" s="12">
        <f>STOCK[[#This Row],[Costo Unitario (USD)]]+STOCK[[#This Row],[Costo Envío (USD)]]+STOCK[[#This Row],[Comisión 10%]]</f>
        <v>13.290000000000001</v>
      </c>
      <c r="U710" s="7">
        <f>STOCK[[#This Row],[Costo total]]*1.5</f>
        <v>19.935000000000002</v>
      </c>
      <c r="V710" s="7">
        <v>18</v>
      </c>
      <c r="W710" s="7">
        <f>STOCK[[#This Row],[Precio Final]]-STOCK[[#This Row],[Costo total]]</f>
        <v>4.7099999999999991</v>
      </c>
      <c r="X710" s="7">
        <f>STOCK[[#This Row],[Ganancia Unitaria]]*STOCK[[#This Row],[Salidas]]</f>
        <v>4.7099999999999991</v>
      </c>
      <c r="Y710" s="7" t="s">
        <v>1477</v>
      </c>
      <c r="AA710" s="7">
        <f>STOCK[[#This Row],[Costo total]]*STOCK[[#This Row],[Entradas]]</f>
        <v>13.290000000000001</v>
      </c>
      <c r="AB710" s="7">
        <f>STOCK[[#This Row],[Stock Actual]]*STOCK[[#This Row],[Costo total]]</f>
        <v>0</v>
      </c>
    </row>
    <row r="711" spans="1:28" s="12" customFormat="1" ht="50" customHeight="1" x14ac:dyDescent="0.15">
      <c r="A711" s="12" t="s">
        <v>1261</v>
      </c>
      <c r="B711" s="70"/>
      <c r="C711" s="12" t="s">
        <v>4</v>
      </c>
      <c r="D711" s="12" t="s">
        <v>101</v>
      </c>
      <c r="E711" s="12" t="s">
        <v>1285</v>
      </c>
      <c r="F711" s="12" t="s">
        <v>252</v>
      </c>
      <c r="G711" s="12" t="s">
        <v>1143</v>
      </c>
      <c r="H711" s="12">
        <f>STOCK[[#This Row],[Precio Final]]</f>
        <v>18</v>
      </c>
      <c r="I711" s="12">
        <f>STOCK[[#This Row],[Precio Venta Ideal (x1.5)]]</f>
        <v>19.935000000000002</v>
      </c>
      <c r="J711" s="87">
        <v>1</v>
      </c>
      <c r="K711" s="87">
        <f>SUMIFS(VENTAS[Cantidad],VENTAS[Código del producto Vendido],STOCK[[#This Row],[Code]])</f>
        <v>1</v>
      </c>
      <c r="L711" s="87">
        <f>STOCK[[#This Row],[Entradas]]-STOCK[[#This Row],[Salidas]]</f>
        <v>0</v>
      </c>
      <c r="M711" s="12">
        <f>STOCK[[#This Row],[Precio Final]]*10%</f>
        <v>1.8</v>
      </c>
      <c r="N711" s="12">
        <v>0</v>
      </c>
      <c r="O711" s="12">
        <v>12.49</v>
      </c>
      <c r="P711" s="12">
        <v>7.49</v>
      </c>
      <c r="Q711" s="87">
        <v>0</v>
      </c>
      <c r="R711" s="12">
        <v>0</v>
      </c>
      <c r="S711" s="12">
        <v>4</v>
      </c>
      <c r="T711" s="12">
        <f>STOCK[[#This Row],[Costo Unitario (USD)]]+STOCK[[#This Row],[Costo Envío (USD)]]+STOCK[[#This Row],[Comisión 10%]]</f>
        <v>13.290000000000001</v>
      </c>
      <c r="U711" s="12">
        <f>STOCK[[#This Row],[Costo total]]*1.5</f>
        <v>19.935000000000002</v>
      </c>
      <c r="V711" s="12">
        <v>18</v>
      </c>
      <c r="W711" s="12">
        <f>STOCK[[#This Row],[Precio Final]]-STOCK[[#This Row],[Costo total]]</f>
        <v>4.7099999999999991</v>
      </c>
      <c r="X711" s="12">
        <f>STOCK[[#This Row],[Ganancia Unitaria]]*STOCK[[#This Row],[Salidas]]</f>
        <v>4.7099999999999991</v>
      </c>
      <c r="Y711" s="12" t="s">
        <v>1477</v>
      </c>
      <c r="AA711" s="12">
        <f>STOCK[[#This Row],[Costo total]]*STOCK[[#This Row],[Entradas]]</f>
        <v>13.290000000000001</v>
      </c>
      <c r="AB711" s="12">
        <f>STOCK[[#This Row],[Stock Actual]]*STOCK[[#This Row],[Costo total]]</f>
        <v>0</v>
      </c>
    </row>
    <row r="712" spans="1:28" s="7" customFormat="1" ht="50" customHeight="1" x14ac:dyDescent="0.15">
      <c r="A712" s="7" t="s">
        <v>1547</v>
      </c>
      <c r="B712" s="70"/>
      <c r="C712" s="7" t="s">
        <v>4</v>
      </c>
      <c r="D712" s="7" t="s">
        <v>1517</v>
      </c>
      <c r="E712" s="7" t="s">
        <v>1540</v>
      </c>
      <c r="F712" s="7" t="s">
        <v>2135</v>
      </c>
      <c r="G712" s="7" t="s">
        <v>214</v>
      </c>
      <c r="H712" s="7">
        <f>STOCK[[#This Row],[Precio Final]]</f>
        <v>30</v>
      </c>
      <c r="I712" s="7">
        <f>STOCK[[#This Row],[Precio Venta Ideal (x1.5)]]</f>
        <v>36</v>
      </c>
      <c r="J712" s="8">
        <v>0</v>
      </c>
      <c r="K712" s="8">
        <f>SUMIFS(VENTAS[Cantidad],VENTAS[Código del producto Vendido],STOCK[[#This Row],[Code]])</f>
        <v>0</v>
      </c>
      <c r="L712" s="8">
        <f>STOCK[[#This Row],[Entradas]]-STOCK[[#This Row],[Salidas]]</f>
        <v>0</v>
      </c>
      <c r="M712" s="7">
        <f>STOCK[[#This Row],[Precio Final]]*10%</f>
        <v>3</v>
      </c>
      <c r="N712" s="7">
        <v>0</v>
      </c>
      <c r="O712" s="7">
        <v>0</v>
      </c>
      <c r="P712" s="7">
        <v>18</v>
      </c>
      <c r="Q712" s="8">
        <v>0</v>
      </c>
      <c r="R712" s="7">
        <v>0</v>
      </c>
      <c r="S712" s="7">
        <v>3</v>
      </c>
      <c r="T712" s="12">
        <f>STOCK[[#This Row],[Costo Unitario (USD)]]+STOCK[[#This Row],[Costo Envío (USD)]]+STOCK[[#This Row],[Comisión 10%]]</f>
        <v>24</v>
      </c>
      <c r="U712" s="7">
        <f>STOCK[[#This Row],[Costo total]]*1.5</f>
        <v>36</v>
      </c>
      <c r="V712" s="7">
        <v>30</v>
      </c>
      <c r="W712" s="7">
        <f>STOCK[[#This Row],[Precio Final]]-STOCK[[#This Row],[Costo total]]</f>
        <v>6</v>
      </c>
      <c r="X712" s="7">
        <f>STOCK[[#This Row],[Ganancia Unitaria]]*STOCK[[#This Row],[Salidas]]</f>
        <v>0</v>
      </c>
      <c r="AA712" s="7">
        <f>STOCK[[#This Row],[Costo total]]*STOCK[[#This Row],[Entradas]]</f>
        <v>0</v>
      </c>
      <c r="AB712" s="7">
        <f>STOCK[[#This Row],[Stock Actual]]*STOCK[[#This Row],[Costo total]]</f>
        <v>0</v>
      </c>
    </row>
    <row r="713" spans="1:28" s="12" customFormat="1" ht="50" customHeight="1" x14ac:dyDescent="0.15">
      <c r="A713" s="12" t="s">
        <v>1262</v>
      </c>
      <c r="B713" s="70"/>
      <c r="C713" s="12" t="s">
        <v>4</v>
      </c>
      <c r="D713" s="12" t="s">
        <v>101</v>
      </c>
      <c r="E713" s="12" t="s">
        <v>1286</v>
      </c>
      <c r="F713" s="12" t="s">
        <v>252</v>
      </c>
      <c r="G713" s="12" t="s">
        <v>1143</v>
      </c>
      <c r="H713" s="12">
        <f>STOCK[[#This Row],[Precio Final]]</f>
        <v>30</v>
      </c>
      <c r="I713" s="12">
        <f>STOCK[[#This Row],[Precio Venta Ideal (x1.5)]]</f>
        <v>30</v>
      </c>
      <c r="J713" s="87">
        <v>1</v>
      </c>
      <c r="K713" s="87">
        <f>SUMIFS(VENTAS[Cantidad],VENTAS[Código del producto Vendido],STOCK[[#This Row],[Code]])</f>
        <v>1</v>
      </c>
      <c r="L713" s="87">
        <f>STOCK[[#This Row],[Entradas]]-STOCK[[#This Row],[Salidas]]</f>
        <v>0</v>
      </c>
      <c r="M713" s="12">
        <f>STOCK[[#This Row],[Precio Final]]*10%</f>
        <v>3</v>
      </c>
      <c r="N713" s="12">
        <v>0</v>
      </c>
      <c r="O713" s="12">
        <v>17</v>
      </c>
      <c r="P713" s="12">
        <v>7</v>
      </c>
      <c r="Q713" s="87">
        <v>0</v>
      </c>
      <c r="R713" s="12">
        <v>0</v>
      </c>
      <c r="S713" s="12">
        <v>10</v>
      </c>
      <c r="T713" s="12">
        <f>STOCK[[#This Row],[Costo Unitario (USD)]]+STOCK[[#This Row],[Costo Envío (USD)]]+STOCK[[#This Row],[Comisión 10%]]</f>
        <v>20</v>
      </c>
      <c r="U713" s="12">
        <f>STOCK[[#This Row],[Costo total]]*1.5</f>
        <v>30</v>
      </c>
      <c r="V713" s="12">
        <v>30</v>
      </c>
      <c r="W713" s="12">
        <f>STOCK[[#This Row],[Precio Final]]-STOCK[[#This Row],[Costo total]]</f>
        <v>10</v>
      </c>
      <c r="X713" s="12">
        <f>STOCK[[#This Row],[Ganancia Unitaria]]*STOCK[[#This Row],[Salidas]]</f>
        <v>10</v>
      </c>
      <c r="Y713" s="12" t="s">
        <v>1477</v>
      </c>
      <c r="AA713" s="12">
        <f>STOCK[[#This Row],[Costo total]]*STOCK[[#This Row],[Entradas]]</f>
        <v>20</v>
      </c>
      <c r="AB713" s="12">
        <f>STOCK[[#This Row],[Stock Actual]]*STOCK[[#This Row],[Costo total]]</f>
        <v>0</v>
      </c>
    </row>
    <row r="714" spans="1:28" s="7" customFormat="1" ht="50" customHeight="1" x14ac:dyDescent="0.15">
      <c r="A714" s="7" t="s">
        <v>1263</v>
      </c>
      <c r="B714" s="70"/>
      <c r="C714" s="7" t="s">
        <v>4</v>
      </c>
      <c r="D714" s="12" t="s">
        <v>101</v>
      </c>
      <c r="E714" s="7" t="s">
        <v>1286</v>
      </c>
      <c r="F714" s="7" t="s">
        <v>251</v>
      </c>
      <c r="G714" s="7" t="s">
        <v>1143</v>
      </c>
      <c r="H714" s="7">
        <f>STOCK[[#This Row],[Precio Final]]</f>
        <v>30</v>
      </c>
      <c r="I714" s="7">
        <f>STOCK[[#This Row],[Precio Venta Ideal (x1.5)]]</f>
        <v>30</v>
      </c>
      <c r="J714" s="8">
        <v>1</v>
      </c>
      <c r="K714" s="8">
        <f>SUMIFS(VENTAS[Cantidad],VENTAS[Código del producto Vendido],STOCK[[#This Row],[Code]])</f>
        <v>1</v>
      </c>
      <c r="L714" s="8">
        <f>STOCK[[#This Row],[Entradas]]-STOCK[[#This Row],[Salidas]]</f>
        <v>0</v>
      </c>
      <c r="M714" s="7">
        <f>STOCK[[#This Row],[Precio Final]]*10%</f>
        <v>3</v>
      </c>
      <c r="N714" s="7">
        <v>0</v>
      </c>
      <c r="O714" s="7">
        <v>17</v>
      </c>
      <c r="P714" s="7">
        <v>7</v>
      </c>
      <c r="Q714" s="8">
        <v>0</v>
      </c>
      <c r="R714" s="7">
        <v>0</v>
      </c>
      <c r="S714" s="7">
        <v>10</v>
      </c>
      <c r="T714" s="12">
        <f>STOCK[[#This Row],[Costo Unitario (USD)]]+STOCK[[#This Row],[Costo Envío (USD)]]+STOCK[[#This Row],[Comisión 10%]]</f>
        <v>20</v>
      </c>
      <c r="U714" s="7">
        <f>STOCK[[#This Row],[Costo total]]*1.5</f>
        <v>30</v>
      </c>
      <c r="V714" s="7">
        <v>30</v>
      </c>
      <c r="W714" s="7">
        <f>STOCK[[#This Row],[Precio Final]]-STOCK[[#This Row],[Costo total]]</f>
        <v>10</v>
      </c>
      <c r="X714" s="7">
        <f>STOCK[[#This Row],[Ganancia Unitaria]]*STOCK[[#This Row],[Salidas]]</f>
        <v>10</v>
      </c>
      <c r="Y714" s="7" t="s">
        <v>1477</v>
      </c>
      <c r="AA714" s="7">
        <f>STOCK[[#This Row],[Costo total]]*STOCK[[#This Row],[Entradas]]</f>
        <v>20</v>
      </c>
      <c r="AB714" s="7">
        <f>STOCK[[#This Row],[Stock Actual]]*STOCK[[#This Row],[Costo total]]</f>
        <v>0</v>
      </c>
    </row>
    <row r="715" spans="1:28" s="12" customFormat="1" ht="50" customHeight="1" x14ac:dyDescent="0.15">
      <c r="A715" s="12" t="s">
        <v>1264</v>
      </c>
      <c r="B715" s="70"/>
      <c r="C715" s="12" t="s">
        <v>4</v>
      </c>
      <c r="D715" s="12" t="s">
        <v>101</v>
      </c>
      <c r="E715" s="12" t="s">
        <v>1286</v>
      </c>
      <c r="F715" s="12" t="s">
        <v>250</v>
      </c>
      <c r="G715" s="12" t="s">
        <v>1143</v>
      </c>
      <c r="H715" s="12">
        <f>STOCK[[#This Row],[Precio Final]]</f>
        <v>30</v>
      </c>
      <c r="I715" s="12">
        <f>STOCK[[#This Row],[Precio Venta Ideal (x1.5)]]</f>
        <v>30</v>
      </c>
      <c r="J715" s="87">
        <v>1</v>
      </c>
      <c r="K715" s="87">
        <f>SUMIFS(VENTAS[Cantidad],VENTAS[Código del producto Vendido],STOCK[[#This Row],[Code]])</f>
        <v>1</v>
      </c>
      <c r="L715" s="87">
        <f>STOCK[[#This Row],[Entradas]]-STOCK[[#This Row],[Salidas]]</f>
        <v>0</v>
      </c>
      <c r="M715" s="12">
        <f>STOCK[[#This Row],[Precio Final]]*10%</f>
        <v>3</v>
      </c>
      <c r="N715" s="12">
        <v>0</v>
      </c>
      <c r="O715" s="12">
        <v>17</v>
      </c>
      <c r="P715" s="12">
        <v>7</v>
      </c>
      <c r="Q715" s="87">
        <v>0</v>
      </c>
      <c r="R715" s="12">
        <v>0</v>
      </c>
      <c r="S715" s="12">
        <v>10</v>
      </c>
      <c r="T715" s="12">
        <f>STOCK[[#This Row],[Costo Unitario (USD)]]+STOCK[[#This Row],[Costo Envío (USD)]]+STOCK[[#This Row],[Comisión 10%]]</f>
        <v>20</v>
      </c>
      <c r="U715" s="12">
        <f>STOCK[[#This Row],[Costo total]]*1.5</f>
        <v>30</v>
      </c>
      <c r="V715" s="12">
        <v>30</v>
      </c>
      <c r="W715" s="12">
        <f>STOCK[[#This Row],[Precio Final]]-STOCK[[#This Row],[Costo total]]</f>
        <v>10</v>
      </c>
      <c r="X715" s="12">
        <f>STOCK[[#This Row],[Ganancia Unitaria]]*STOCK[[#This Row],[Salidas]]</f>
        <v>10</v>
      </c>
      <c r="Y715" s="12" t="s">
        <v>1477</v>
      </c>
      <c r="AA715" s="12">
        <f>STOCK[[#This Row],[Costo total]]*STOCK[[#This Row],[Entradas]]</f>
        <v>20</v>
      </c>
      <c r="AB715" s="12">
        <f>STOCK[[#This Row],[Stock Actual]]*STOCK[[#This Row],[Costo total]]</f>
        <v>0</v>
      </c>
    </row>
    <row r="716" spans="1:28" s="7" customFormat="1" ht="50" customHeight="1" x14ac:dyDescent="0.15">
      <c r="A716" s="7" t="s">
        <v>1265</v>
      </c>
      <c r="B716" s="70"/>
      <c r="C716" s="7" t="s">
        <v>4</v>
      </c>
      <c r="D716" s="12" t="s">
        <v>101</v>
      </c>
      <c r="E716" s="7" t="s">
        <v>2986</v>
      </c>
      <c r="F716" s="7" t="s">
        <v>1559</v>
      </c>
      <c r="G716" s="7" t="s">
        <v>1143</v>
      </c>
      <c r="H716" s="7">
        <f>STOCK[[#This Row],[Precio Final]]</f>
        <v>27</v>
      </c>
      <c r="I716" s="7">
        <f>STOCK[[#This Row],[Precio Venta Ideal (x1.5)]]</f>
        <v>22.785000000000004</v>
      </c>
      <c r="J716" s="8">
        <v>1</v>
      </c>
      <c r="K716" s="8">
        <f>SUMIFS(VENTAS[Cantidad],VENTAS[Código del producto Vendido],STOCK[[#This Row],[Code]])</f>
        <v>0</v>
      </c>
      <c r="L716" s="8">
        <f>STOCK[[#This Row],[Entradas]]-STOCK[[#This Row],[Salidas]]</f>
        <v>1</v>
      </c>
      <c r="M716" s="7">
        <f>STOCK[[#This Row],[Precio Final]]*10%</f>
        <v>2.7</v>
      </c>
      <c r="N716" s="7">
        <v>0</v>
      </c>
      <c r="O716" s="7">
        <v>17.5</v>
      </c>
      <c r="P716" s="7">
        <v>7.49</v>
      </c>
      <c r="Q716" s="8">
        <v>0</v>
      </c>
      <c r="R716" s="7">
        <v>0</v>
      </c>
      <c r="S716" s="7">
        <v>5</v>
      </c>
      <c r="T716" s="12">
        <f>STOCK[[#This Row],[Costo Unitario (USD)]]+STOCK[[#This Row],[Costo Envío (USD)]]+STOCK[[#This Row],[Comisión 10%]]</f>
        <v>15.190000000000001</v>
      </c>
      <c r="U716" s="7">
        <f>STOCK[[#This Row],[Costo total]]*1.5</f>
        <v>22.785000000000004</v>
      </c>
      <c r="V716" s="7">
        <v>27</v>
      </c>
      <c r="W716" s="7">
        <f>STOCK[[#This Row],[Precio Final]]-STOCK[[#This Row],[Costo total]]</f>
        <v>11.809999999999999</v>
      </c>
      <c r="X716" s="7">
        <f>STOCK[[#This Row],[Ganancia Unitaria]]*STOCK[[#This Row],[Salidas]]</f>
        <v>0</v>
      </c>
      <c r="Y716" s="7" t="s">
        <v>1477</v>
      </c>
      <c r="AA716" s="7">
        <f>STOCK[[#This Row],[Costo total]]*STOCK[[#This Row],[Entradas]]</f>
        <v>15.190000000000001</v>
      </c>
      <c r="AB716" s="7">
        <f>STOCK[[#This Row],[Stock Actual]]*STOCK[[#This Row],[Costo total]]</f>
        <v>15.190000000000001</v>
      </c>
    </row>
    <row r="717" spans="1:28" s="12" customFormat="1" ht="50" customHeight="1" x14ac:dyDescent="0.15">
      <c r="A717" s="12" t="s">
        <v>1266</v>
      </c>
      <c r="B717" s="70"/>
      <c r="C717" s="12" t="s">
        <v>4</v>
      </c>
      <c r="D717" s="12" t="s">
        <v>101</v>
      </c>
      <c r="E717" s="12" t="s">
        <v>1287</v>
      </c>
      <c r="F717" s="12" t="s">
        <v>252</v>
      </c>
      <c r="G717" s="12" t="s">
        <v>1143</v>
      </c>
      <c r="H717" s="12">
        <f>STOCK[[#This Row],[Precio Final]]</f>
        <v>27</v>
      </c>
      <c r="I717" s="12">
        <f>STOCK[[#This Row],[Precio Venta Ideal (x1.5)]]</f>
        <v>22.785000000000004</v>
      </c>
      <c r="J717" s="87">
        <v>1</v>
      </c>
      <c r="K717" s="87">
        <f>SUMIFS(VENTAS[Cantidad],VENTAS[Código del producto Vendido],STOCK[[#This Row],[Code]])</f>
        <v>1</v>
      </c>
      <c r="L717" s="87">
        <f>STOCK[[#This Row],[Entradas]]-STOCK[[#This Row],[Salidas]]</f>
        <v>0</v>
      </c>
      <c r="M717" s="12">
        <f>STOCK[[#This Row],[Precio Final]]*10%</f>
        <v>2.7</v>
      </c>
      <c r="N717" s="12">
        <v>0</v>
      </c>
      <c r="O717" s="12">
        <v>17.5</v>
      </c>
      <c r="P717" s="12">
        <v>7.49</v>
      </c>
      <c r="Q717" s="87">
        <v>0</v>
      </c>
      <c r="R717" s="12">
        <v>0</v>
      </c>
      <c r="S717" s="12">
        <v>5</v>
      </c>
      <c r="T717" s="12">
        <f>STOCK[[#This Row],[Costo Unitario (USD)]]+STOCK[[#This Row],[Costo Envío (USD)]]+STOCK[[#This Row],[Comisión 10%]]</f>
        <v>15.190000000000001</v>
      </c>
      <c r="U717" s="12">
        <f>STOCK[[#This Row],[Costo total]]*1.5</f>
        <v>22.785000000000004</v>
      </c>
      <c r="V717" s="12">
        <v>27</v>
      </c>
      <c r="W717" s="12">
        <f>STOCK[[#This Row],[Precio Final]]-STOCK[[#This Row],[Costo total]]</f>
        <v>11.809999999999999</v>
      </c>
      <c r="X717" s="12">
        <f>STOCK[[#This Row],[Ganancia Unitaria]]*STOCK[[#This Row],[Salidas]]</f>
        <v>11.809999999999999</v>
      </c>
      <c r="Y717" s="12" t="s">
        <v>1477</v>
      </c>
      <c r="AA717" s="12">
        <f>STOCK[[#This Row],[Costo total]]*STOCK[[#This Row],[Entradas]]</f>
        <v>15.190000000000001</v>
      </c>
      <c r="AB717" s="12">
        <f>STOCK[[#This Row],[Stock Actual]]*STOCK[[#This Row],[Costo total]]</f>
        <v>0</v>
      </c>
    </row>
    <row r="718" spans="1:28" s="7" customFormat="1" ht="50" customHeight="1" x14ac:dyDescent="0.15">
      <c r="A718" s="7" t="s">
        <v>1267</v>
      </c>
      <c r="B718" s="70"/>
      <c r="C718" s="7" t="s">
        <v>4</v>
      </c>
      <c r="D718" s="7" t="s">
        <v>101</v>
      </c>
      <c r="E718" s="7" t="s">
        <v>1287</v>
      </c>
      <c r="F718" s="7" t="s">
        <v>1516</v>
      </c>
      <c r="G718" s="7" t="s">
        <v>1143</v>
      </c>
      <c r="H718" s="7">
        <f>STOCK[[#This Row],[Precio Final]]</f>
        <v>27</v>
      </c>
      <c r="I718" s="7">
        <f>STOCK[[#This Row],[Precio Venta Ideal (x1.5)]]</f>
        <v>22.785000000000004</v>
      </c>
      <c r="J718" s="8">
        <v>1</v>
      </c>
      <c r="K718" s="8">
        <f>SUMIFS(VENTAS[Cantidad],VENTAS[Código del producto Vendido],STOCK[[#This Row],[Code]])</f>
        <v>1</v>
      </c>
      <c r="L718" s="8">
        <f>STOCK[[#This Row],[Entradas]]-STOCK[[#This Row],[Salidas]]</f>
        <v>0</v>
      </c>
      <c r="M718" s="7">
        <f>STOCK[[#This Row],[Precio Final]]*10%</f>
        <v>2.7</v>
      </c>
      <c r="N718" s="7">
        <v>0</v>
      </c>
      <c r="O718" s="7">
        <v>17.5</v>
      </c>
      <c r="P718" s="7">
        <v>7.49</v>
      </c>
      <c r="Q718" s="8">
        <v>0</v>
      </c>
      <c r="R718" s="7">
        <v>0</v>
      </c>
      <c r="S718" s="7">
        <v>5</v>
      </c>
      <c r="T718" s="12">
        <f>STOCK[[#This Row],[Costo Unitario (USD)]]+STOCK[[#This Row],[Costo Envío (USD)]]+STOCK[[#This Row],[Comisión 10%]]</f>
        <v>15.190000000000001</v>
      </c>
      <c r="U718" s="7">
        <f>STOCK[[#This Row],[Costo total]]*1.5</f>
        <v>22.785000000000004</v>
      </c>
      <c r="V718" s="7">
        <v>27</v>
      </c>
      <c r="W718" s="7">
        <f>STOCK[[#This Row],[Precio Final]]-STOCK[[#This Row],[Costo total]]</f>
        <v>11.809999999999999</v>
      </c>
      <c r="X718" s="7">
        <f>STOCK[[#This Row],[Ganancia Unitaria]]*STOCK[[#This Row],[Salidas]]</f>
        <v>11.809999999999999</v>
      </c>
      <c r="Y718" s="7" t="s">
        <v>1477</v>
      </c>
      <c r="AA718" s="7">
        <f>STOCK[[#This Row],[Costo total]]*STOCK[[#This Row],[Entradas]]</f>
        <v>15.190000000000001</v>
      </c>
      <c r="AB718" s="7">
        <f>STOCK[[#This Row],[Stock Actual]]*STOCK[[#This Row],[Costo total]]</f>
        <v>0</v>
      </c>
    </row>
    <row r="719" spans="1:28" s="12" customFormat="1" ht="50" customHeight="1" x14ac:dyDescent="0.15">
      <c r="A719" s="12" t="s">
        <v>1268</v>
      </c>
      <c r="B719" s="70"/>
      <c r="C719" s="12" t="s">
        <v>4</v>
      </c>
      <c r="D719" s="12" t="s">
        <v>101</v>
      </c>
      <c r="E719" s="12" t="s">
        <v>1288</v>
      </c>
      <c r="F719" s="12" t="s">
        <v>252</v>
      </c>
      <c r="G719" s="12" t="s">
        <v>1143</v>
      </c>
      <c r="H719" s="12">
        <f>STOCK[[#This Row],[Precio Final]]</f>
        <v>43</v>
      </c>
      <c r="I719" s="12">
        <f>STOCK[[#This Row],[Precio Venta Ideal (x1.5)]]</f>
        <v>47.685000000000002</v>
      </c>
      <c r="J719" s="87">
        <v>1</v>
      </c>
      <c r="K719" s="87">
        <f>SUMIFS(VENTAS[Cantidad],VENTAS[Código del producto Vendido],STOCK[[#This Row],[Code]])</f>
        <v>1</v>
      </c>
      <c r="L719" s="87">
        <f>STOCK[[#This Row],[Entradas]]-STOCK[[#This Row],[Salidas]]</f>
        <v>0</v>
      </c>
      <c r="M719" s="12">
        <f>STOCK[[#This Row],[Precio Final]]*10%</f>
        <v>4.3</v>
      </c>
      <c r="N719" s="12">
        <v>0</v>
      </c>
      <c r="O719" s="12">
        <v>27.5</v>
      </c>
      <c r="P719" s="12">
        <v>17.489999999999998</v>
      </c>
      <c r="Q719" s="87">
        <v>0</v>
      </c>
      <c r="R719" s="12">
        <v>0</v>
      </c>
      <c r="S719" s="12">
        <v>10</v>
      </c>
      <c r="T719" s="12">
        <f>STOCK[[#This Row],[Costo Unitario (USD)]]+STOCK[[#This Row],[Costo Envío (USD)]]+STOCK[[#This Row],[Comisión 10%]]</f>
        <v>31.79</v>
      </c>
      <c r="U719" s="12">
        <f>STOCK[[#This Row],[Costo total]]*1.5</f>
        <v>47.685000000000002</v>
      </c>
      <c r="V719" s="12">
        <v>43</v>
      </c>
      <c r="W719" s="12">
        <f>STOCK[[#This Row],[Precio Final]]-STOCK[[#This Row],[Costo total]]</f>
        <v>11.21</v>
      </c>
      <c r="X719" s="12">
        <f>STOCK[[#This Row],[Ganancia Unitaria]]*STOCK[[#This Row],[Salidas]]</f>
        <v>11.21</v>
      </c>
      <c r="Y719" s="12" t="s">
        <v>1477</v>
      </c>
      <c r="AA719" s="12">
        <f>STOCK[[#This Row],[Costo total]]*STOCK[[#This Row],[Entradas]]</f>
        <v>31.79</v>
      </c>
      <c r="AB719" s="12">
        <f>STOCK[[#This Row],[Stock Actual]]*STOCK[[#This Row],[Costo total]]</f>
        <v>0</v>
      </c>
    </row>
    <row r="720" spans="1:28" s="7" customFormat="1" ht="50" customHeight="1" x14ac:dyDescent="0.15">
      <c r="A720" s="7" t="s">
        <v>1269</v>
      </c>
      <c r="B720" s="70"/>
      <c r="C720" s="7" t="s">
        <v>4</v>
      </c>
      <c r="D720" s="7" t="s">
        <v>101</v>
      </c>
      <c r="E720" s="7" t="s">
        <v>1288</v>
      </c>
      <c r="F720" s="7" t="s">
        <v>1516</v>
      </c>
      <c r="G720" s="7" t="s">
        <v>1143</v>
      </c>
      <c r="H720" s="7">
        <f>STOCK[[#This Row],[Precio Final]]</f>
        <v>43</v>
      </c>
      <c r="I720" s="7">
        <f>STOCK[[#This Row],[Precio Venta Ideal (x1.5)]]</f>
        <v>47.685000000000002</v>
      </c>
      <c r="J720" s="8">
        <v>1</v>
      </c>
      <c r="K720" s="8">
        <f>SUMIFS(VENTAS[Cantidad],VENTAS[Código del producto Vendido],STOCK[[#This Row],[Code]])</f>
        <v>1</v>
      </c>
      <c r="L720" s="8">
        <f>STOCK[[#This Row],[Entradas]]-STOCK[[#This Row],[Salidas]]</f>
        <v>0</v>
      </c>
      <c r="M720" s="7">
        <f>STOCK[[#This Row],[Precio Final]]*10%</f>
        <v>4.3</v>
      </c>
      <c r="N720" s="7">
        <v>0</v>
      </c>
      <c r="O720" s="7">
        <v>27.5</v>
      </c>
      <c r="P720" s="7">
        <v>17.489999999999998</v>
      </c>
      <c r="Q720" s="8">
        <v>0</v>
      </c>
      <c r="R720" s="7">
        <v>0</v>
      </c>
      <c r="S720" s="7">
        <v>10</v>
      </c>
      <c r="T720" s="12">
        <f>STOCK[[#This Row],[Costo Unitario (USD)]]+STOCK[[#This Row],[Costo Envío (USD)]]+STOCK[[#This Row],[Comisión 10%]]</f>
        <v>31.79</v>
      </c>
      <c r="U720" s="7">
        <f>STOCK[[#This Row],[Costo total]]*1.5</f>
        <v>47.685000000000002</v>
      </c>
      <c r="V720" s="7">
        <v>43</v>
      </c>
      <c r="W720" s="7">
        <f>STOCK[[#This Row],[Precio Final]]-STOCK[[#This Row],[Costo total]]</f>
        <v>11.21</v>
      </c>
      <c r="X720" s="7">
        <f>STOCK[[#This Row],[Ganancia Unitaria]]*STOCK[[#This Row],[Salidas]]</f>
        <v>11.21</v>
      </c>
      <c r="Y720" s="7" t="s">
        <v>1477</v>
      </c>
      <c r="AA720" s="7">
        <f>STOCK[[#This Row],[Costo total]]*STOCK[[#This Row],[Entradas]]</f>
        <v>31.79</v>
      </c>
      <c r="AB720" s="7">
        <f>STOCK[[#This Row],[Stock Actual]]*STOCK[[#This Row],[Costo total]]</f>
        <v>0</v>
      </c>
    </row>
    <row r="721" spans="1:28" s="12" customFormat="1" ht="50" customHeight="1" x14ac:dyDescent="0.15">
      <c r="A721" s="12" t="s">
        <v>1289</v>
      </c>
      <c r="B721" s="70"/>
      <c r="C721" s="12" t="s">
        <v>4</v>
      </c>
      <c r="D721" s="12" t="s">
        <v>101</v>
      </c>
      <c r="E721" s="12" t="s">
        <v>1288</v>
      </c>
      <c r="F721" s="12" t="s">
        <v>252</v>
      </c>
      <c r="G721" s="12" t="s">
        <v>1143</v>
      </c>
      <c r="H721" s="12">
        <f>STOCK[[#This Row],[Precio Final]]</f>
        <v>43</v>
      </c>
      <c r="I721" s="12">
        <f>STOCK[[#This Row],[Precio Venta Ideal (x1.5)]]</f>
        <v>47.685000000000002</v>
      </c>
      <c r="J721" s="87">
        <v>1</v>
      </c>
      <c r="K721" s="87">
        <f>SUMIFS(VENTAS[Cantidad],VENTAS[Código del producto Vendido],STOCK[[#This Row],[Code]])</f>
        <v>1</v>
      </c>
      <c r="L721" s="87">
        <f>STOCK[[#This Row],[Entradas]]-STOCK[[#This Row],[Salidas]]</f>
        <v>0</v>
      </c>
      <c r="M721" s="12">
        <f>STOCK[[#This Row],[Precio Final]]*10%</f>
        <v>4.3</v>
      </c>
      <c r="N721" s="12">
        <v>0</v>
      </c>
      <c r="O721" s="12">
        <v>27.5</v>
      </c>
      <c r="P721" s="12">
        <v>17.489999999999998</v>
      </c>
      <c r="Q721" s="87">
        <v>0</v>
      </c>
      <c r="R721" s="12">
        <v>0</v>
      </c>
      <c r="S721" s="12">
        <v>10</v>
      </c>
      <c r="T721" s="12">
        <f>STOCK[[#This Row],[Costo Unitario (USD)]]+STOCK[[#This Row],[Costo Envío (USD)]]+STOCK[[#This Row],[Comisión 10%]]</f>
        <v>31.79</v>
      </c>
      <c r="U721" s="12">
        <f>STOCK[[#This Row],[Costo total]]*1.5</f>
        <v>47.685000000000002</v>
      </c>
      <c r="V721" s="12">
        <v>43</v>
      </c>
      <c r="W721" s="12">
        <f>STOCK[[#This Row],[Precio Final]]-STOCK[[#This Row],[Costo total]]</f>
        <v>11.21</v>
      </c>
      <c r="X721" s="12">
        <f>STOCK[[#This Row],[Ganancia Unitaria]]*STOCK[[#This Row],[Salidas]]</f>
        <v>11.21</v>
      </c>
      <c r="Y721" s="12" t="s">
        <v>1477</v>
      </c>
      <c r="AA721" s="12">
        <f>STOCK[[#This Row],[Costo total]]*STOCK[[#This Row],[Entradas]]</f>
        <v>31.79</v>
      </c>
      <c r="AB721" s="12">
        <f>STOCK[[#This Row],[Stock Actual]]*STOCK[[#This Row],[Costo total]]</f>
        <v>0</v>
      </c>
    </row>
    <row r="722" spans="1:28" s="7" customFormat="1" ht="50" customHeight="1" x14ac:dyDescent="0.15">
      <c r="A722" s="7" t="s">
        <v>1290</v>
      </c>
      <c r="B722" s="70"/>
      <c r="C722" s="7" t="s">
        <v>4</v>
      </c>
      <c r="D722" s="7" t="s">
        <v>101</v>
      </c>
      <c r="E722" s="7" t="s">
        <v>1291</v>
      </c>
      <c r="F722" s="7" t="s">
        <v>1516</v>
      </c>
      <c r="G722" s="7" t="s">
        <v>1143</v>
      </c>
      <c r="H722" s="7">
        <f>STOCK[[#This Row],[Precio Final]]</f>
        <v>35</v>
      </c>
      <c r="I722" s="7">
        <f>STOCK[[#This Row],[Precio Venta Ideal (x1.5)]]</f>
        <v>38.984999999999999</v>
      </c>
      <c r="J722" s="8">
        <v>1</v>
      </c>
      <c r="K722" s="8">
        <f>SUMIFS(VENTAS[Cantidad],VENTAS[Código del producto Vendido],STOCK[[#This Row],[Code]])</f>
        <v>1</v>
      </c>
      <c r="L722" s="8">
        <f>STOCK[[#This Row],[Entradas]]-STOCK[[#This Row],[Salidas]]</f>
        <v>0</v>
      </c>
      <c r="M722" s="7">
        <f>STOCK[[#This Row],[Precio Final]]*10%</f>
        <v>3.5</v>
      </c>
      <c r="N722" s="7">
        <v>0</v>
      </c>
      <c r="O722" s="7">
        <v>22.5</v>
      </c>
      <c r="P722" s="7">
        <v>12.49</v>
      </c>
      <c r="Q722" s="8">
        <v>0</v>
      </c>
      <c r="R722" s="7">
        <v>0</v>
      </c>
      <c r="S722" s="7">
        <v>10</v>
      </c>
      <c r="T722" s="12">
        <f>STOCK[[#This Row],[Costo Unitario (USD)]]+STOCK[[#This Row],[Costo Envío (USD)]]+STOCK[[#This Row],[Comisión 10%]]</f>
        <v>25.990000000000002</v>
      </c>
      <c r="U722" s="7">
        <f>STOCK[[#This Row],[Costo total]]*1.5</f>
        <v>38.984999999999999</v>
      </c>
      <c r="V722" s="7">
        <v>35</v>
      </c>
      <c r="W722" s="7">
        <f>STOCK[[#This Row],[Precio Final]]-STOCK[[#This Row],[Costo total]]</f>
        <v>9.009999999999998</v>
      </c>
      <c r="X722" s="7">
        <f>STOCK[[#This Row],[Ganancia Unitaria]]*STOCK[[#This Row],[Salidas]]</f>
        <v>9.009999999999998</v>
      </c>
      <c r="Y722" s="7" t="s">
        <v>1477</v>
      </c>
      <c r="AA722" s="7">
        <f>STOCK[[#This Row],[Costo total]]*STOCK[[#This Row],[Entradas]]</f>
        <v>25.990000000000002</v>
      </c>
      <c r="AB722" s="7">
        <f>STOCK[[#This Row],[Stock Actual]]*STOCK[[#This Row],[Costo total]]</f>
        <v>0</v>
      </c>
    </row>
    <row r="723" spans="1:28" s="12" customFormat="1" ht="50" customHeight="1" x14ac:dyDescent="0.15">
      <c r="A723" s="12" t="s">
        <v>1292</v>
      </c>
      <c r="B723" s="70"/>
      <c r="C723" s="12" t="s">
        <v>4</v>
      </c>
      <c r="D723" s="12" t="s">
        <v>101</v>
      </c>
      <c r="E723" s="12" t="s">
        <v>1291</v>
      </c>
      <c r="F723" s="12" t="s">
        <v>2134</v>
      </c>
      <c r="G723" s="12" t="s">
        <v>1143</v>
      </c>
      <c r="H723" s="12">
        <f>STOCK[[#This Row],[Precio Final]]</f>
        <v>35</v>
      </c>
      <c r="I723" s="12">
        <f>STOCK[[#This Row],[Precio Venta Ideal (x1.5)]]</f>
        <v>38.984999999999999</v>
      </c>
      <c r="J723" s="87">
        <v>2</v>
      </c>
      <c r="K723" s="87">
        <f>SUMIFS(VENTAS[Cantidad],VENTAS[Código del producto Vendido],STOCK[[#This Row],[Code]])</f>
        <v>2</v>
      </c>
      <c r="L723" s="87">
        <f>STOCK[[#This Row],[Entradas]]-STOCK[[#This Row],[Salidas]]</f>
        <v>0</v>
      </c>
      <c r="M723" s="12">
        <f>STOCK[[#This Row],[Precio Final]]*10%</f>
        <v>3.5</v>
      </c>
      <c r="N723" s="12">
        <v>0</v>
      </c>
      <c r="O723" s="12">
        <v>22.5</v>
      </c>
      <c r="P723" s="12">
        <v>12.49</v>
      </c>
      <c r="Q723" s="87">
        <v>0</v>
      </c>
      <c r="R723" s="12">
        <v>0</v>
      </c>
      <c r="S723" s="12">
        <v>10</v>
      </c>
      <c r="T723" s="12">
        <f>STOCK[[#This Row],[Costo Unitario (USD)]]+STOCK[[#This Row],[Costo Envío (USD)]]+STOCK[[#This Row],[Comisión 10%]]</f>
        <v>25.990000000000002</v>
      </c>
      <c r="U723" s="12">
        <f>STOCK[[#This Row],[Costo total]]*1.5</f>
        <v>38.984999999999999</v>
      </c>
      <c r="V723" s="12">
        <v>35</v>
      </c>
      <c r="W723" s="12">
        <f>STOCK[[#This Row],[Precio Final]]-STOCK[[#This Row],[Costo total]]</f>
        <v>9.009999999999998</v>
      </c>
      <c r="X723" s="12">
        <f>STOCK[[#This Row],[Ganancia Unitaria]]*STOCK[[#This Row],[Salidas]]</f>
        <v>18.019999999999996</v>
      </c>
      <c r="Y723" s="12" t="s">
        <v>1477</v>
      </c>
      <c r="AA723" s="12">
        <f>STOCK[[#This Row],[Costo total]]*STOCK[[#This Row],[Entradas]]</f>
        <v>51.980000000000004</v>
      </c>
      <c r="AB723" s="12">
        <f>STOCK[[#This Row],[Stock Actual]]*STOCK[[#This Row],[Costo total]]</f>
        <v>0</v>
      </c>
    </row>
    <row r="724" spans="1:28" s="7" customFormat="1" ht="50" customHeight="1" x14ac:dyDescent="0.15">
      <c r="A724" s="7" t="s">
        <v>1293</v>
      </c>
      <c r="B724" s="70"/>
      <c r="C724" s="7" t="s">
        <v>4</v>
      </c>
      <c r="D724" s="7" t="s">
        <v>101</v>
      </c>
      <c r="E724" s="7" t="s">
        <v>1291</v>
      </c>
      <c r="F724" s="7" t="s">
        <v>238</v>
      </c>
      <c r="G724" s="7" t="s">
        <v>1143</v>
      </c>
      <c r="H724" s="7">
        <f>STOCK[[#This Row],[Precio Final]]</f>
        <v>35</v>
      </c>
      <c r="I724" s="7">
        <f>STOCK[[#This Row],[Precio Venta Ideal (x1.5)]]</f>
        <v>38.984999999999999</v>
      </c>
      <c r="J724" s="8">
        <v>1</v>
      </c>
      <c r="K724" s="8">
        <f>SUMIFS(VENTAS[Cantidad],VENTAS[Código del producto Vendido],STOCK[[#This Row],[Code]])</f>
        <v>1</v>
      </c>
      <c r="L724" s="8">
        <f>STOCK[[#This Row],[Entradas]]-STOCK[[#This Row],[Salidas]]</f>
        <v>0</v>
      </c>
      <c r="M724" s="7">
        <f>STOCK[[#This Row],[Precio Final]]*10%</f>
        <v>3.5</v>
      </c>
      <c r="N724" s="7">
        <v>0</v>
      </c>
      <c r="O724" s="7">
        <v>0</v>
      </c>
      <c r="P724" s="7">
        <v>12.49</v>
      </c>
      <c r="Q724" s="8">
        <v>0</v>
      </c>
      <c r="R724" s="7">
        <v>0</v>
      </c>
      <c r="S724" s="7">
        <v>10</v>
      </c>
      <c r="T724" s="12">
        <f>STOCK[[#This Row],[Costo Unitario (USD)]]+STOCK[[#This Row],[Costo Envío (USD)]]+STOCK[[#This Row],[Comisión 10%]]</f>
        <v>25.990000000000002</v>
      </c>
      <c r="U724" s="7">
        <f>STOCK[[#This Row],[Costo total]]*1.5</f>
        <v>38.984999999999999</v>
      </c>
      <c r="V724" s="7">
        <v>35</v>
      </c>
      <c r="W724" s="7">
        <f>STOCK[[#This Row],[Precio Final]]-STOCK[[#This Row],[Costo total]]</f>
        <v>9.009999999999998</v>
      </c>
      <c r="X724" s="7">
        <f>STOCK[[#This Row],[Ganancia Unitaria]]*STOCK[[#This Row],[Salidas]]</f>
        <v>9.009999999999998</v>
      </c>
      <c r="Y724" s="7" t="s">
        <v>1477</v>
      </c>
      <c r="AA724" s="7">
        <f>STOCK[[#This Row],[Costo total]]*STOCK[[#This Row],[Entradas]]</f>
        <v>25.990000000000002</v>
      </c>
      <c r="AB724" s="7">
        <f>STOCK[[#This Row],[Stock Actual]]*STOCK[[#This Row],[Costo total]]</f>
        <v>0</v>
      </c>
    </row>
    <row r="725" spans="1:28" s="12" customFormat="1" ht="50" customHeight="1" x14ac:dyDescent="0.15">
      <c r="A725" s="12" t="s">
        <v>1294</v>
      </c>
      <c r="B725" s="70"/>
      <c r="C725" s="12" t="s">
        <v>4</v>
      </c>
      <c r="D725" s="12" t="s">
        <v>2612</v>
      </c>
      <c r="E725" s="12" t="s">
        <v>3065</v>
      </c>
      <c r="F725" s="12" t="s">
        <v>241</v>
      </c>
      <c r="G725" s="12" t="s">
        <v>1143</v>
      </c>
      <c r="H725" s="12">
        <f>STOCK[[#This Row],[Precio Final]]</f>
        <v>28</v>
      </c>
      <c r="I725" s="12">
        <f>STOCK[[#This Row],[Precio Venta Ideal (x1.5)]]</f>
        <v>22.950000000000003</v>
      </c>
      <c r="J725" s="87">
        <v>2</v>
      </c>
      <c r="K725" s="87">
        <f>SUMIFS(VENTAS[Cantidad],VENTAS[Código del producto Vendido],STOCK[[#This Row],[Code]])</f>
        <v>0</v>
      </c>
      <c r="L725" s="87">
        <f>STOCK[[#This Row],[Entradas]]-STOCK[[#This Row],[Salidas]]</f>
        <v>2</v>
      </c>
      <c r="M725" s="12">
        <f>STOCK[[#This Row],[Precio Final]]*10%</f>
        <v>2.8000000000000003</v>
      </c>
      <c r="N725" s="12">
        <v>0</v>
      </c>
      <c r="O725" s="12">
        <v>23</v>
      </c>
      <c r="P725" s="12">
        <v>7.5</v>
      </c>
      <c r="Q725" s="87">
        <v>0</v>
      </c>
      <c r="R725" s="12">
        <v>0</v>
      </c>
      <c r="S725" s="12">
        <v>5</v>
      </c>
      <c r="T725" s="12">
        <f>STOCK[[#This Row],[Costo Unitario (USD)]]+STOCK[[#This Row],[Costo Envío (USD)]]+STOCK[[#This Row],[Comisión 10%]]</f>
        <v>15.3</v>
      </c>
      <c r="U725" s="12">
        <f>STOCK[[#This Row],[Costo total]]*1.5</f>
        <v>22.950000000000003</v>
      </c>
      <c r="V725" s="12">
        <v>28</v>
      </c>
      <c r="W725" s="12">
        <f>STOCK[[#This Row],[Precio Final]]-STOCK[[#This Row],[Costo total]]</f>
        <v>12.7</v>
      </c>
      <c r="X725" s="12">
        <f>STOCK[[#This Row],[Ganancia Unitaria]]*STOCK[[#This Row],[Salidas]]</f>
        <v>0</v>
      </c>
      <c r="Y725" s="12" t="s">
        <v>1477</v>
      </c>
      <c r="AA725" s="12">
        <f>STOCK[[#This Row],[Costo total]]*STOCK[[#This Row],[Entradas]]</f>
        <v>30.6</v>
      </c>
      <c r="AB725" s="12">
        <f>STOCK[[#This Row],[Stock Actual]]*STOCK[[#This Row],[Costo total]]</f>
        <v>30.6</v>
      </c>
    </row>
    <row r="726" spans="1:28" s="7" customFormat="1" ht="50" customHeight="1" x14ac:dyDescent="0.15">
      <c r="A726" s="7" t="s">
        <v>1295</v>
      </c>
      <c r="B726" s="70"/>
      <c r="C726" s="7" t="s">
        <v>4</v>
      </c>
      <c r="D726" s="7" t="s">
        <v>2613</v>
      </c>
      <c r="E726" s="12" t="s">
        <v>3065</v>
      </c>
      <c r="F726" s="7" t="s">
        <v>244</v>
      </c>
      <c r="G726" s="7" t="s">
        <v>1143</v>
      </c>
      <c r="H726" s="7">
        <f>STOCK[[#This Row],[Precio Final]]</f>
        <v>28</v>
      </c>
      <c r="I726" s="7">
        <f>STOCK[[#This Row],[Precio Venta Ideal (x1.5)]]</f>
        <v>22.950000000000003</v>
      </c>
      <c r="J726" s="8">
        <v>2</v>
      </c>
      <c r="K726" s="8">
        <f>SUMIFS(VENTAS[Cantidad],VENTAS[Código del producto Vendido],STOCK[[#This Row],[Code]])</f>
        <v>0</v>
      </c>
      <c r="L726" s="8">
        <f>STOCK[[#This Row],[Entradas]]-STOCK[[#This Row],[Salidas]]</f>
        <v>2</v>
      </c>
      <c r="M726" s="7">
        <f>STOCK[[#This Row],[Precio Final]]*10%</f>
        <v>2.8000000000000003</v>
      </c>
      <c r="N726" s="7">
        <v>0</v>
      </c>
      <c r="O726" s="7">
        <v>23</v>
      </c>
      <c r="P726" s="7">
        <v>7.5</v>
      </c>
      <c r="Q726" s="8">
        <v>0</v>
      </c>
      <c r="R726" s="7">
        <v>0</v>
      </c>
      <c r="S726" s="7">
        <v>5</v>
      </c>
      <c r="T726" s="12">
        <f>STOCK[[#This Row],[Costo Unitario (USD)]]+STOCK[[#This Row],[Costo Envío (USD)]]+STOCK[[#This Row],[Comisión 10%]]</f>
        <v>15.3</v>
      </c>
      <c r="U726" s="7">
        <f>STOCK[[#This Row],[Costo total]]*1.5</f>
        <v>22.950000000000003</v>
      </c>
      <c r="V726" s="7">
        <v>28</v>
      </c>
      <c r="W726" s="7">
        <f>STOCK[[#This Row],[Precio Final]]-STOCK[[#This Row],[Costo total]]</f>
        <v>12.7</v>
      </c>
      <c r="X726" s="7">
        <f>STOCK[[#This Row],[Ganancia Unitaria]]*STOCK[[#This Row],[Salidas]]</f>
        <v>0</v>
      </c>
      <c r="Y726" s="7" t="s">
        <v>1477</v>
      </c>
      <c r="AA726" s="7">
        <f>STOCK[[#This Row],[Costo total]]*STOCK[[#This Row],[Entradas]]</f>
        <v>30.6</v>
      </c>
      <c r="AB726" s="7">
        <f>STOCK[[#This Row],[Stock Actual]]*STOCK[[#This Row],[Costo total]]</f>
        <v>30.6</v>
      </c>
    </row>
    <row r="727" spans="1:28" s="12" customFormat="1" ht="50" customHeight="1" x14ac:dyDescent="0.15">
      <c r="A727" s="12" t="s">
        <v>1296</v>
      </c>
      <c r="B727" s="70"/>
      <c r="C727" s="12" t="s">
        <v>4</v>
      </c>
      <c r="D727" s="12" t="s">
        <v>2612</v>
      </c>
      <c r="E727" s="12" t="s">
        <v>3065</v>
      </c>
      <c r="F727" s="12" t="s">
        <v>238</v>
      </c>
      <c r="G727" s="12" t="s">
        <v>1143</v>
      </c>
      <c r="H727" s="12">
        <f>STOCK[[#This Row],[Precio Final]]</f>
        <v>28</v>
      </c>
      <c r="I727" s="12">
        <f>STOCK[[#This Row],[Precio Venta Ideal (x1.5)]]</f>
        <v>22.950000000000003</v>
      </c>
      <c r="J727" s="87">
        <v>2</v>
      </c>
      <c r="K727" s="87">
        <f>SUMIFS(VENTAS[Cantidad],VENTAS[Código del producto Vendido],STOCK[[#This Row],[Code]])</f>
        <v>0</v>
      </c>
      <c r="L727" s="87">
        <f>STOCK[[#This Row],[Entradas]]-STOCK[[#This Row],[Salidas]]</f>
        <v>2</v>
      </c>
      <c r="M727" s="12">
        <f>STOCK[[#This Row],[Precio Final]]*10%</f>
        <v>2.8000000000000003</v>
      </c>
      <c r="N727" s="12">
        <v>0</v>
      </c>
      <c r="O727" s="12">
        <v>11.5</v>
      </c>
      <c r="P727" s="12">
        <v>7.5</v>
      </c>
      <c r="Q727" s="87">
        <v>0</v>
      </c>
      <c r="R727" s="12">
        <v>0</v>
      </c>
      <c r="S727" s="12">
        <v>5</v>
      </c>
      <c r="T727" s="12">
        <f>STOCK[[#This Row],[Costo Unitario (USD)]]+STOCK[[#This Row],[Costo Envío (USD)]]+STOCK[[#This Row],[Comisión 10%]]</f>
        <v>15.3</v>
      </c>
      <c r="U727" s="12">
        <f>STOCK[[#This Row],[Costo total]]*1.5</f>
        <v>22.950000000000003</v>
      </c>
      <c r="V727" s="12">
        <v>28</v>
      </c>
      <c r="W727" s="12">
        <f>STOCK[[#This Row],[Precio Final]]-STOCK[[#This Row],[Costo total]]</f>
        <v>12.7</v>
      </c>
      <c r="X727" s="12">
        <f>STOCK[[#This Row],[Ganancia Unitaria]]*STOCK[[#This Row],[Salidas]]</f>
        <v>0</v>
      </c>
      <c r="Y727" s="12" t="s">
        <v>1477</v>
      </c>
      <c r="AA727" s="12">
        <f>STOCK[[#This Row],[Costo total]]*STOCK[[#This Row],[Entradas]]</f>
        <v>30.6</v>
      </c>
      <c r="AB727" s="12">
        <f>STOCK[[#This Row],[Stock Actual]]*STOCK[[#This Row],[Costo total]]</f>
        <v>30.6</v>
      </c>
    </row>
    <row r="728" spans="1:28" s="7" customFormat="1" ht="50" customHeight="1" x14ac:dyDescent="0.15">
      <c r="A728" s="7" t="s">
        <v>1297</v>
      </c>
      <c r="B728" s="70"/>
      <c r="C728" s="7" t="s">
        <v>4</v>
      </c>
      <c r="D728" s="7" t="s">
        <v>1517</v>
      </c>
      <c r="E728" s="7" t="s">
        <v>1541</v>
      </c>
      <c r="F728" s="7" t="s">
        <v>238</v>
      </c>
      <c r="G728" s="7" t="s">
        <v>214</v>
      </c>
      <c r="H728" s="7">
        <f>STOCK[[#This Row],[Precio Final]]</f>
        <v>32</v>
      </c>
      <c r="I728" s="7">
        <f>STOCK[[#This Row],[Precio Venta Ideal (x1.5)]]</f>
        <v>29.084999999999994</v>
      </c>
      <c r="J728" s="8">
        <v>1</v>
      </c>
      <c r="K728" s="8">
        <f>SUMIFS(VENTAS[Cantidad],VENTAS[Código del producto Vendido],STOCK[[#This Row],[Code]])</f>
        <v>0</v>
      </c>
      <c r="L728" s="8">
        <f>STOCK[[#This Row],[Entradas]]-STOCK[[#This Row],[Salidas]]</f>
        <v>1</v>
      </c>
      <c r="M728" s="7">
        <f>STOCK[[#This Row],[Precio Final]]*10%</f>
        <v>3.2</v>
      </c>
      <c r="N728" s="7">
        <v>0</v>
      </c>
      <c r="O728" s="7">
        <v>19.5</v>
      </c>
      <c r="P728" s="7">
        <v>11.19</v>
      </c>
      <c r="Q728" s="8">
        <v>0</v>
      </c>
      <c r="R728" s="7">
        <v>0</v>
      </c>
      <c r="S728" s="7">
        <v>5</v>
      </c>
      <c r="T728" s="12">
        <f>STOCK[[#This Row],[Costo Unitario (USD)]]+STOCK[[#This Row],[Costo Envío (USD)]]+STOCK[[#This Row],[Comisión 10%]]</f>
        <v>19.389999999999997</v>
      </c>
      <c r="U728" s="7">
        <f>STOCK[[#This Row],[Costo total]]*1.5</f>
        <v>29.084999999999994</v>
      </c>
      <c r="V728" s="7">
        <v>32</v>
      </c>
      <c r="W728" s="7">
        <f>STOCK[[#This Row],[Precio Final]]-STOCK[[#This Row],[Costo total]]</f>
        <v>12.610000000000003</v>
      </c>
      <c r="X728" s="7">
        <f>STOCK[[#This Row],[Ganancia Unitaria]]*STOCK[[#This Row],[Salidas]]</f>
        <v>0</v>
      </c>
      <c r="AA728" s="7">
        <f>STOCK[[#This Row],[Costo total]]*STOCK[[#This Row],[Entradas]]</f>
        <v>19.389999999999997</v>
      </c>
      <c r="AB728" s="7">
        <f>STOCK[[#This Row],[Stock Actual]]*STOCK[[#This Row],[Costo total]]</f>
        <v>19.389999999999997</v>
      </c>
    </row>
    <row r="729" spans="1:28" s="12" customFormat="1" ht="50" customHeight="1" x14ac:dyDescent="0.15">
      <c r="A729" s="12" t="s">
        <v>1298</v>
      </c>
      <c r="B729" s="70"/>
      <c r="C729" s="12" t="s">
        <v>4</v>
      </c>
      <c r="D729" s="12" t="s">
        <v>1517</v>
      </c>
      <c r="E729" s="12" t="s">
        <v>1541</v>
      </c>
      <c r="F729" s="12" t="s">
        <v>243</v>
      </c>
      <c r="G729" s="12" t="s">
        <v>214</v>
      </c>
      <c r="H729" s="12">
        <f>STOCK[[#This Row],[Precio Final]]</f>
        <v>32</v>
      </c>
      <c r="I729" s="12">
        <f>STOCK[[#This Row],[Precio Venta Ideal (x1.5)]]</f>
        <v>29.084999999999994</v>
      </c>
      <c r="J729" s="87">
        <v>3</v>
      </c>
      <c r="K729" s="87">
        <f>SUMIFS(VENTAS[Cantidad],VENTAS[Código del producto Vendido],STOCK[[#This Row],[Code]])</f>
        <v>1</v>
      </c>
      <c r="L729" s="87">
        <f>STOCK[[#This Row],[Entradas]]-STOCK[[#This Row],[Salidas]]</f>
        <v>2</v>
      </c>
      <c r="M729" s="12">
        <f>STOCK[[#This Row],[Precio Final]]*10%</f>
        <v>3.2</v>
      </c>
      <c r="N729" s="12">
        <v>0</v>
      </c>
      <c r="O729" s="12">
        <v>39</v>
      </c>
      <c r="P729" s="12">
        <v>11.19</v>
      </c>
      <c r="Q729" s="87">
        <v>0</v>
      </c>
      <c r="R729" s="12">
        <v>0</v>
      </c>
      <c r="S729" s="12">
        <v>5</v>
      </c>
      <c r="T729" s="12">
        <f>STOCK[[#This Row],[Costo Unitario (USD)]]+STOCK[[#This Row],[Costo Envío (USD)]]+STOCK[[#This Row],[Comisión 10%]]</f>
        <v>19.389999999999997</v>
      </c>
      <c r="U729" s="12">
        <f>STOCK[[#This Row],[Costo total]]*1.5</f>
        <v>29.084999999999994</v>
      </c>
      <c r="V729" s="12">
        <v>32</v>
      </c>
      <c r="W729" s="12">
        <f>STOCK[[#This Row],[Precio Final]]-STOCK[[#This Row],[Costo total]]</f>
        <v>12.610000000000003</v>
      </c>
      <c r="X729" s="12">
        <f>STOCK[[#This Row],[Ganancia Unitaria]]*STOCK[[#This Row],[Salidas]]</f>
        <v>12.610000000000003</v>
      </c>
      <c r="AA729" s="12">
        <f>STOCK[[#This Row],[Costo total]]*STOCK[[#This Row],[Entradas]]</f>
        <v>58.169999999999987</v>
      </c>
      <c r="AB729" s="12">
        <f>STOCK[[#This Row],[Stock Actual]]*STOCK[[#This Row],[Costo total]]</f>
        <v>38.779999999999994</v>
      </c>
    </row>
    <row r="730" spans="1:28" s="7" customFormat="1" ht="50" customHeight="1" x14ac:dyDescent="0.15">
      <c r="A730" s="7" t="s">
        <v>1299</v>
      </c>
      <c r="B730" s="70"/>
      <c r="C730" s="7" t="s">
        <v>4</v>
      </c>
      <c r="D730" s="7" t="s">
        <v>1779</v>
      </c>
      <c r="E730" s="7" t="s">
        <v>1541</v>
      </c>
      <c r="F730" s="7" t="s">
        <v>244</v>
      </c>
      <c r="G730" s="7" t="s">
        <v>214</v>
      </c>
      <c r="H730" s="7">
        <f>STOCK[[#This Row],[Precio Final]]</f>
        <v>32</v>
      </c>
      <c r="I730" s="7">
        <f>STOCK[[#This Row],[Precio Venta Ideal (x1.5)]]</f>
        <v>29.084999999999994</v>
      </c>
      <c r="J730" s="8">
        <v>2</v>
      </c>
      <c r="K730" s="8">
        <f>SUMIFS(VENTAS[Cantidad],VENTAS[Código del producto Vendido],STOCK[[#This Row],[Code]])</f>
        <v>1</v>
      </c>
      <c r="L730" s="8">
        <f>STOCK[[#This Row],[Entradas]]-STOCK[[#This Row],[Salidas]]</f>
        <v>1</v>
      </c>
      <c r="M730" s="7">
        <f>STOCK[[#This Row],[Precio Final]]*10%</f>
        <v>3.2</v>
      </c>
      <c r="N730" s="7">
        <v>0</v>
      </c>
      <c r="O730" s="7">
        <v>58.5</v>
      </c>
      <c r="P730" s="7">
        <v>11.19</v>
      </c>
      <c r="Q730" s="8">
        <v>0</v>
      </c>
      <c r="R730" s="7">
        <v>0</v>
      </c>
      <c r="S730" s="7">
        <v>5</v>
      </c>
      <c r="T730" s="12">
        <f>STOCK[[#This Row],[Costo Unitario (USD)]]+STOCK[[#This Row],[Costo Envío (USD)]]+STOCK[[#This Row],[Comisión 10%]]</f>
        <v>19.389999999999997</v>
      </c>
      <c r="U730" s="7">
        <f>STOCK[[#This Row],[Costo total]]*1.5</f>
        <v>29.084999999999994</v>
      </c>
      <c r="V730" s="7">
        <v>32</v>
      </c>
      <c r="W730" s="7">
        <f>STOCK[[#This Row],[Precio Final]]-STOCK[[#This Row],[Costo total]]</f>
        <v>12.610000000000003</v>
      </c>
      <c r="X730" s="7">
        <f>STOCK[[#This Row],[Ganancia Unitaria]]*STOCK[[#This Row],[Salidas]]</f>
        <v>12.610000000000003</v>
      </c>
      <c r="AA730" s="7">
        <f>STOCK[[#This Row],[Costo total]]*STOCK[[#This Row],[Entradas]]</f>
        <v>38.779999999999994</v>
      </c>
      <c r="AB730" s="7">
        <f>STOCK[[#This Row],[Stock Actual]]*STOCK[[#This Row],[Costo total]]</f>
        <v>19.389999999999997</v>
      </c>
    </row>
    <row r="731" spans="1:28" s="12" customFormat="1" ht="50" customHeight="1" x14ac:dyDescent="0.15">
      <c r="A731" s="12" t="s">
        <v>1300</v>
      </c>
      <c r="B731" s="70"/>
      <c r="C731" s="12" t="s">
        <v>4</v>
      </c>
      <c r="D731" s="12" t="s">
        <v>1517</v>
      </c>
      <c r="E731" s="12" t="s">
        <v>1541</v>
      </c>
      <c r="F731" s="12" t="s">
        <v>241</v>
      </c>
      <c r="G731" s="12" t="s">
        <v>214</v>
      </c>
      <c r="H731" s="12">
        <f>STOCK[[#This Row],[Precio Final]]</f>
        <v>32</v>
      </c>
      <c r="I731" s="12">
        <f>STOCK[[#This Row],[Precio Venta Ideal (x1.5)]]</f>
        <v>29.084999999999994</v>
      </c>
      <c r="J731" s="87">
        <v>3</v>
      </c>
      <c r="K731" s="87">
        <f>SUMIFS(VENTAS[Cantidad],VENTAS[Código del producto Vendido],STOCK[[#This Row],[Code]])</f>
        <v>2</v>
      </c>
      <c r="L731" s="87">
        <f>STOCK[[#This Row],[Entradas]]-STOCK[[#This Row],[Salidas]]</f>
        <v>1</v>
      </c>
      <c r="M731" s="12">
        <f>STOCK[[#This Row],[Precio Final]]*10%</f>
        <v>3.2</v>
      </c>
      <c r="N731" s="12">
        <v>0</v>
      </c>
      <c r="O731" s="12">
        <v>39</v>
      </c>
      <c r="P731" s="12">
        <v>11.19</v>
      </c>
      <c r="Q731" s="87">
        <v>0</v>
      </c>
      <c r="R731" s="12">
        <v>0</v>
      </c>
      <c r="S731" s="12">
        <v>5</v>
      </c>
      <c r="T731" s="12">
        <f>STOCK[[#This Row],[Costo Unitario (USD)]]+STOCK[[#This Row],[Costo Envío (USD)]]+STOCK[[#This Row],[Comisión 10%]]</f>
        <v>19.389999999999997</v>
      </c>
      <c r="U731" s="12">
        <f>STOCK[[#This Row],[Costo total]]*1.5</f>
        <v>29.084999999999994</v>
      </c>
      <c r="V731" s="12">
        <v>32</v>
      </c>
      <c r="W731" s="12">
        <f>STOCK[[#This Row],[Precio Final]]-STOCK[[#This Row],[Costo total]]</f>
        <v>12.610000000000003</v>
      </c>
      <c r="X731" s="12">
        <f>STOCK[[#This Row],[Ganancia Unitaria]]*STOCK[[#This Row],[Salidas]]</f>
        <v>25.220000000000006</v>
      </c>
      <c r="AA731" s="12">
        <f>STOCK[[#This Row],[Costo total]]*STOCK[[#This Row],[Entradas]]</f>
        <v>58.169999999999987</v>
      </c>
      <c r="AB731" s="12">
        <f>STOCK[[#This Row],[Stock Actual]]*STOCK[[#This Row],[Costo total]]</f>
        <v>19.389999999999997</v>
      </c>
    </row>
    <row r="732" spans="1:28" s="7" customFormat="1" ht="50" customHeight="1" x14ac:dyDescent="0.15">
      <c r="A732" s="7" t="s">
        <v>1301</v>
      </c>
      <c r="B732" s="70"/>
      <c r="C732" s="7" t="s">
        <v>4</v>
      </c>
      <c r="D732" s="7" t="s">
        <v>1517</v>
      </c>
      <c r="E732" s="7" t="s">
        <v>1666</v>
      </c>
      <c r="F732" s="7" t="s">
        <v>241</v>
      </c>
      <c r="G732" s="7" t="s">
        <v>214</v>
      </c>
      <c r="H732" s="7">
        <f>STOCK[[#This Row],[Precio Final]]</f>
        <v>35</v>
      </c>
      <c r="I732" s="7">
        <f>STOCK[[#This Row],[Precio Venta Ideal (x1.5)]]</f>
        <v>35.25</v>
      </c>
      <c r="J732" s="8">
        <v>1</v>
      </c>
      <c r="K732" s="8">
        <f>SUMIFS(VENTAS[Cantidad],VENTAS[Código del producto Vendido],STOCK[[#This Row],[Code]])</f>
        <v>0</v>
      </c>
      <c r="L732" s="8">
        <f>STOCK[[#This Row],[Entradas]]-STOCK[[#This Row],[Salidas]]</f>
        <v>1</v>
      </c>
      <c r="M732" s="7">
        <f>STOCK[[#This Row],[Precio Final]]*10%</f>
        <v>3.5</v>
      </c>
      <c r="N732" s="7">
        <v>0</v>
      </c>
      <c r="O732" s="7">
        <v>0</v>
      </c>
      <c r="P732" s="7">
        <v>15</v>
      </c>
      <c r="Q732" s="8">
        <v>0</v>
      </c>
      <c r="R732" s="7">
        <v>0</v>
      </c>
      <c r="S732" s="7">
        <v>5</v>
      </c>
      <c r="T732" s="12">
        <f>STOCK[[#This Row],[Costo Unitario (USD)]]+STOCK[[#This Row],[Costo Envío (USD)]]+STOCK[[#This Row],[Comisión 10%]]</f>
        <v>23.5</v>
      </c>
      <c r="U732" s="7">
        <f>STOCK[[#This Row],[Costo total]]*1.5</f>
        <v>35.25</v>
      </c>
      <c r="V732" s="7">
        <v>35</v>
      </c>
      <c r="W732" s="7">
        <f>STOCK[[#This Row],[Precio Final]]-STOCK[[#This Row],[Costo total]]</f>
        <v>11.5</v>
      </c>
      <c r="X732" s="7">
        <f>STOCK[[#This Row],[Ganancia Unitaria]]*STOCK[[#This Row],[Salidas]]</f>
        <v>0</v>
      </c>
      <c r="AA732" s="7">
        <f>STOCK[[#This Row],[Costo total]]*STOCK[[#This Row],[Entradas]]</f>
        <v>23.5</v>
      </c>
      <c r="AB732" s="7">
        <f>STOCK[[#This Row],[Stock Actual]]*STOCK[[#This Row],[Costo total]]</f>
        <v>23.5</v>
      </c>
    </row>
    <row r="733" spans="1:28" s="12" customFormat="1" ht="50" customHeight="1" x14ac:dyDescent="0.15">
      <c r="A733" s="12" t="s">
        <v>1303</v>
      </c>
      <c r="B733" s="70"/>
      <c r="C733" s="12" t="s">
        <v>4</v>
      </c>
      <c r="D733" s="12" t="s">
        <v>1517</v>
      </c>
      <c r="E733" s="12" t="s">
        <v>1302</v>
      </c>
      <c r="F733" s="12" t="s">
        <v>3069</v>
      </c>
      <c r="G733" s="12" t="s">
        <v>214</v>
      </c>
      <c r="H733" s="12">
        <f>STOCK[[#This Row],[Precio Final]]</f>
        <v>20</v>
      </c>
      <c r="I733" s="12">
        <f>STOCK[[#This Row],[Precio Venta Ideal (x1.5)]]</f>
        <v>28.5</v>
      </c>
      <c r="J733" s="87">
        <v>5</v>
      </c>
      <c r="K733" s="87">
        <f>SUMIFS(VENTAS[Cantidad],VENTAS[Código del producto Vendido],STOCK[[#This Row],[Code]])</f>
        <v>2</v>
      </c>
      <c r="L733" s="87">
        <f>STOCK[[#This Row],[Entradas]]-STOCK[[#This Row],[Salidas]]</f>
        <v>3</v>
      </c>
      <c r="M733" s="12">
        <f>STOCK[[#This Row],[Precio Final]]*10%</f>
        <v>2</v>
      </c>
      <c r="N733" s="12">
        <v>0</v>
      </c>
      <c r="O733" s="12">
        <v>17</v>
      </c>
      <c r="P733" s="12">
        <v>12</v>
      </c>
      <c r="Q733" s="87">
        <v>0</v>
      </c>
      <c r="R733" s="12">
        <v>0</v>
      </c>
      <c r="S733" s="12">
        <v>5</v>
      </c>
      <c r="T733" s="12">
        <f>STOCK[[#This Row],[Costo Unitario (USD)]]+STOCK[[#This Row],[Costo Envío (USD)]]+STOCK[[#This Row],[Comisión 10%]]</f>
        <v>19</v>
      </c>
      <c r="U733" s="12">
        <f>STOCK[[#This Row],[Costo total]]*1.5</f>
        <v>28.5</v>
      </c>
      <c r="V733" s="12">
        <v>20</v>
      </c>
      <c r="W733" s="12">
        <f>STOCK[[#This Row],[Precio Final]]-STOCK[[#This Row],[Costo total]]</f>
        <v>1</v>
      </c>
      <c r="X733" s="12">
        <f>STOCK[[#This Row],[Ganancia Unitaria]]*STOCK[[#This Row],[Salidas]]</f>
        <v>2</v>
      </c>
      <c r="AA733" s="12">
        <f>STOCK[[#This Row],[Costo total]]*STOCK[[#This Row],[Entradas]]</f>
        <v>95</v>
      </c>
      <c r="AB733" s="12">
        <f>STOCK[[#This Row],[Stock Actual]]*STOCK[[#This Row],[Costo total]]</f>
        <v>57</v>
      </c>
    </row>
    <row r="734" spans="1:28" s="7" customFormat="1" ht="50" customHeight="1" x14ac:dyDescent="0.15">
      <c r="A734" s="7" t="s">
        <v>1304</v>
      </c>
      <c r="B734" s="70"/>
      <c r="C734" s="7" t="s">
        <v>4</v>
      </c>
      <c r="D734" s="7" t="s">
        <v>101</v>
      </c>
      <c r="E734" s="7" t="s">
        <v>1667</v>
      </c>
      <c r="F734" s="7" t="s">
        <v>2141</v>
      </c>
      <c r="G734" s="7" t="s">
        <v>69</v>
      </c>
      <c r="H734" s="7">
        <f>STOCK[[#This Row],[Precio Final]]</f>
        <v>35</v>
      </c>
      <c r="I734" s="7">
        <f>STOCK[[#This Row],[Precio Venta Ideal (x1.5)]]</f>
        <v>41.25</v>
      </c>
      <c r="J734" s="8">
        <v>1</v>
      </c>
      <c r="K734" s="8">
        <f>SUMIFS(VENTAS[Cantidad],VENTAS[Código del producto Vendido],STOCK[[#This Row],[Code]])</f>
        <v>1</v>
      </c>
      <c r="L734" s="8">
        <f>STOCK[[#This Row],[Entradas]]-STOCK[[#This Row],[Salidas]]</f>
        <v>0</v>
      </c>
      <c r="M734" s="7">
        <f>STOCK[[#This Row],[Precio Final]]*10%</f>
        <v>3.5</v>
      </c>
      <c r="N734" s="7">
        <v>0</v>
      </c>
      <c r="O734" s="7">
        <v>0</v>
      </c>
      <c r="P734" s="7">
        <v>19</v>
      </c>
      <c r="Q734" s="8">
        <v>0</v>
      </c>
      <c r="R734" s="7">
        <v>0</v>
      </c>
      <c r="S734" s="7">
        <v>5</v>
      </c>
      <c r="T734" s="12">
        <f>STOCK[[#This Row],[Costo Unitario (USD)]]+STOCK[[#This Row],[Costo Envío (USD)]]+STOCK[[#This Row],[Comisión 10%]]</f>
        <v>27.5</v>
      </c>
      <c r="U734" s="7">
        <f>STOCK[[#This Row],[Costo total]]*1.5</f>
        <v>41.25</v>
      </c>
      <c r="V734" s="7">
        <v>35</v>
      </c>
      <c r="W734" s="7">
        <f>STOCK[[#This Row],[Precio Final]]-STOCK[[#This Row],[Costo total]]</f>
        <v>7.5</v>
      </c>
      <c r="X734" s="7">
        <f>STOCK[[#This Row],[Ganancia Unitaria]]*STOCK[[#This Row],[Salidas]]</f>
        <v>7.5</v>
      </c>
      <c r="Y734" s="7" t="s">
        <v>1305</v>
      </c>
      <c r="AA734" s="7">
        <f>STOCK[[#This Row],[Costo total]]*STOCK[[#This Row],[Entradas]]</f>
        <v>27.5</v>
      </c>
      <c r="AB734" s="7">
        <f>STOCK[[#This Row],[Stock Actual]]*STOCK[[#This Row],[Costo total]]</f>
        <v>0</v>
      </c>
    </row>
    <row r="735" spans="1:28" s="12" customFormat="1" ht="50" customHeight="1" x14ac:dyDescent="0.15">
      <c r="A735" s="12" t="s">
        <v>1306</v>
      </c>
      <c r="B735" s="70"/>
      <c r="C735" s="12" t="s">
        <v>4</v>
      </c>
      <c r="D735" s="12" t="s">
        <v>1517</v>
      </c>
      <c r="E735" s="12" t="s">
        <v>1307</v>
      </c>
      <c r="F735" s="12" t="s">
        <v>241</v>
      </c>
      <c r="G735" s="12" t="s">
        <v>69</v>
      </c>
      <c r="H735" s="12">
        <f>STOCK[[#This Row],[Precio Final]]</f>
        <v>13</v>
      </c>
      <c r="I735" s="12">
        <f>STOCK[[#This Row],[Precio Venta Ideal (x1.5)]]</f>
        <v>18.450000000000003</v>
      </c>
      <c r="J735" s="87">
        <v>1</v>
      </c>
      <c r="K735" s="87">
        <f>SUMIFS(VENTAS[Cantidad],VENTAS[Código del producto Vendido],STOCK[[#This Row],[Code]])</f>
        <v>1</v>
      </c>
      <c r="L735" s="87">
        <f>STOCK[[#This Row],[Entradas]]-STOCK[[#This Row],[Salidas]]</f>
        <v>0</v>
      </c>
      <c r="M735" s="12">
        <f>STOCK[[#This Row],[Precio Final]]*10%</f>
        <v>1.3</v>
      </c>
      <c r="N735" s="12">
        <v>0</v>
      </c>
      <c r="O735" s="12">
        <v>0</v>
      </c>
      <c r="P735" s="12">
        <v>6</v>
      </c>
      <c r="Q735" s="87">
        <v>0</v>
      </c>
      <c r="R735" s="12">
        <v>0</v>
      </c>
      <c r="S735" s="12">
        <v>5</v>
      </c>
      <c r="T735" s="12">
        <f>STOCK[[#This Row],[Costo Unitario (USD)]]+STOCK[[#This Row],[Costo Envío (USD)]]+STOCK[[#This Row],[Comisión 10%]]</f>
        <v>12.3</v>
      </c>
      <c r="U735" s="12">
        <f>STOCK[[#This Row],[Costo total]]*1.5</f>
        <v>18.450000000000003</v>
      </c>
      <c r="V735" s="12">
        <v>13</v>
      </c>
      <c r="W735" s="12">
        <f>STOCK[[#This Row],[Precio Final]]-STOCK[[#This Row],[Costo total]]</f>
        <v>0.69999999999999929</v>
      </c>
      <c r="X735" s="12">
        <f>STOCK[[#This Row],[Ganancia Unitaria]]*STOCK[[#This Row],[Salidas]]</f>
        <v>0.69999999999999929</v>
      </c>
      <c r="Y735" s="12" t="s">
        <v>1305</v>
      </c>
      <c r="AA735" s="12">
        <f>STOCK[[#This Row],[Costo total]]*STOCK[[#This Row],[Entradas]]</f>
        <v>12.3</v>
      </c>
      <c r="AB735" s="12">
        <f>STOCK[[#This Row],[Stock Actual]]*STOCK[[#This Row],[Costo total]]</f>
        <v>0</v>
      </c>
    </row>
    <row r="736" spans="1:28" s="7" customFormat="1" ht="50" customHeight="1" x14ac:dyDescent="0.15">
      <c r="A736" s="7" t="s">
        <v>1308</v>
      </c>
      <c r="B736" s="70"/>
      <c r="C736" s="7" t="s">
        <v>4</v>
      </c>
      <c r="D736" s="7" t="s">
        <v>1517</v>
      </c>
      <c r="E736" s="7" t="s">
        <v>1309</v>
      </c>
      <c r="F736" s="7" t="s">
        <v>241</v>
      </c>
      <c r="G736" s="7" t="s">
        <v>69</v>
      </c>
      <c r="H736" s="7">
        <f>STOCK[[#This Row],[Precio Final]]</f>
        <v>25</v>
      </c>
      <c r="I736" s="7">
        <f>STOCK[[#This Row],[Precio Venta Ideal (x1.5)]]</f>
        <v>36.75</v>
      </c>
      <c r="J736" s="8">
        <v>0</v>
      </c>
      <c r="K736" s="8">
        <f>SUMIFS(VENTAS[Cantidad],VENTAS[Código del producto Vendido],STOCK[[#This Row],[Code]])</f>
        <v>0</v>
      </c>
      <c r="L736" s="8">
        <f>STOCK[[#This Row],[Entradas]]-STOCK[[#This Row],[Salidas]]</f>
        <v>0</v>
      </c>
      <c r="M736" s="7">
        <f>STOCK[[#This Row],[Precio Final]]*10%</f>
        <v>2.5</v>
      </c>
      <c r="N736" s="7">
        <v>0</v>
      </c>
      <c r="O736" s="7">
        <v>0</v>
      </c>
      <c r="P736" s="7">
        <v>17</v>
      </c>
      <c r="Q736" s="8">
        <v>0</v>
      </c>
      <c r="R736" s="7">
        <v>0</v>
      </c>
      <c r="S736" s="7">
        <v>5</v>
      </c>
      <c r="T736" s="12">
        <f>STOCK[[#This Row],[Costo Unitario (USD)]]+STOCK[[#This Row],[Costo Envío (USD)]]+STOCK[[#This Row],[Comisión 10%]]</f>
        <v>24.5</v>
      </c>
      <c r="U736" s="7">
        <f>STOCK[[#This Row],[Costo total]]*1.5</f>
        <v>36.75</v>
      </c>
      <c r="V736" s="7">
        <v>25</v>
      </c>
      <c r="W736" s="7">
        <f>STOCK[[#This Row],[Precio Final]]-STOCK[[#This Row],[Costo total]]</f>
        <v>0.5</v>
      </c>
      <c r="X736" s="7">
        <f>STOCK[[#This Row],[Ganancia Unitaria]]*STOCK[[#This Row],[Salidas]]</f>
        <v>0</v>
      </c>
      <c r="Y736" s="7" t="s">
        <v>1305</v>
      </c>
      <c r="AA736" s="7">
        <f>STOCK[[#This Row],[Costo total]]*STOCK[[#This Row],[Entradas]]</f>
        <v>0</v>
      </c>
      <c r="AB736" s="7">
        <f>STOCK[[#This Row],[Stock Actual]]*STOCK[[#This Row],[Costo total]]</f>
        <v>0</v>
      </c>
    </row>
    <row r="737" spans="1:28" s="12" customFormat="1" ht="50" customHeight="1" x14ac:dyDescent="0.15">
      <c r="A737" s="12" t="s">
        <v>1310</v>
      </c>
      <c r="B737" s="70"/>
      <c r="C737" s="12" t="s">
        <v>4</v>
      </c>
      <c r="D737" s="12" t="s">
        <v>1517</v>
      </c>
      <c r="E737" s="12" t="s">
        <v>1311</v>
      </c>
      <c r="F737" s="12" t="s">
        <v>241</v>
      </c>
      <c r="G737" s="12" t="s">
        <v>69</v>
      </c>
      <c r="H737" s="12">
        <f>STOCK[[#This Row],[Precio Final]]</f>
        <v>12</v>
      </c>
      <c r="I737" s="12">
        <f>STOCK[[#This Row],[Precio Venta Ideal (x1.5)]]</f>
        <v>18.299999999999997</v>
      </c>
      <c r="J737" s="87">
        <v>1</v>
      </c>
      <c r="K737" s="87">
        <f>SUMIFS(VENTAS[Cantidad],VENTAS[Código del producto Vendido],STOCK[[#This Row],[Code]])</f>
        <v>1</v>
      </c>
      <c r="L737" s="87">
        <f>STOCK[[#This Row],[Entradas]]-STOCK[[#This Row],[Salidas]]</f>
        <v>0</v>
      </c>
      <c r="M737" s="12">
        <f>STOCK[[#This Row],[Precio Final]]*10%</f>
        <v>1.2000000000000002</v>
      </c>
      <c r="N737" s="12">
        <v>0</v>
      </c>
      <c r="O737" s="12">
        <v>0</v>
      </c>
      <c r="P737" s="12">
        <v>6</v>
      </c>
      <c r="Q737" s="87">
        <v>0</v>
      </c>
      <c r="R737" s="12">
        <v>0</v>
      </c>
      <c r="S737" s="12">
        <v>5</v>
      </c>
      <c r="T737" s="12">
        <f>STOCK[[#This Row],[Costo Unitario (USD)]]+STOCK[[#This Row],[Costo Envío (USD)]]+STOCK[[#This Row],[Comisión 10%]]</f>
        <v>12.2</v>
      </c>
      <c r="U737" s="12">
        <f>STOCK[[#This Row],[Costo total]]*1.5</f>
        <v>18.299999999999997</v>
      </c>
      <c r="V737" s="12">
        <v>12</v>
      </c>
      <c r="W737" s="12">
        <f>STOCK[[#This Row],[Precio Final]]-STOCK[[#This Row],[Costo total]]</f>
        <v>-0.19999999999999929</v>
      </c>
      <c r="X737" s="12">
        <f>STOCK[[#This Row],[Ganancia Unitaria]]*STOCK[[#This Row],[Salidas]]</f>
        <v>-0.19999999999999929</v>
      </c>
      <c r="Y737" s="12" t="s">
        <v>1305</v>
      </c>
      <c r="AA737" s="12">
        <f>STOCK[[#This Row],[Costo total]]*STOCK[[#This Row],[Entradas]]</f>
        <v>12.2</v>
      </c>
      <c r="AB737" s="12">
        <f>STOCK[[#This Row],[Stock Actual]]*STOCK[[#This Row],[Costo total]]</f>
        <v>0</v>
      </c>
    </row>
    <row r="738" spans="1:28" s="7" customFormat="1" ht="50" customHeight="1" x14ac:dyDescent="0.15">
      <c r="A738" s="7" t="s">
        <v>1312</v>
      </c>
      <c r="B738" s="70"/>
      <c r="C738" s="7" t="s">
        <v>4</v>
      </c>
      <c r="D738" s="7" t="s">
        <v>1517</v>
      </c>
      <c r="E738" s="7" t="s">
        <v>1313</v>
      </c>
      <c r="F738" s="7" t="s">
        <v>243</v>
      </c>
      <c r="G738" s="7" t="s">
        <v>69</v>
      </c>
      <c r="H738" s="7">
        <f>STOCK[[#This Row],[Precio Final]]</f>
        <v>30</v>
      </c>
      <c r="I738" s="7">
        <f>STOCK[[#This Row],[Precio Venta Ideal (x1.5)]]</f>
        <v>32.25</v>
      </c>
      <c r="J738" s="8">
        <v>1</v>
      </c>
      <c r="K738" s="8">
        <f>SUMIFS(VENTAS[Cantidad],VENTAS[Código del producto Vendido],STOCK[[#This Row],[Code]])</f>
        <v>1</v>
      </c>
      <c r="L738" s="8">
        <f>STOCK[[#This Row],[Entradas]]-STOCK[[#This Row],[Salidas]]</f>
        <v>0</v>
      </c>
      <c r="M738" s="7">
        <f>STOCK[[#This Row],[Precio Final]]*10%</f>
        <v>3</v>
      </c>
      <c r="N738" s="7">
        <v>0</v>
      </c>
      <c r="O738" s="7">
        <v>0</v>
      </c>
      <c r="P738" s="7">
        <v>13.5</v>
      </c>
      <c r="Q738" s="8">
        <v>0</v>
      </c>
      <c r="R738" s="7">
        <v>0</v>
      </c>
      <c r="S738" s="7">
        <v>5</v>
      </c>
      <c r="T738" s="12">
        <f>STOCK[[#This Row],[Costo Unitario (USD)]]+STOCK[[#This Row],[Costo Envío (USD)]]+STOCK[[#This Row],[Comisión 10%]]</f>
        <v>21.5</v>
      </c>
      <c r="U738" s="7">
        <f>STOCK[[#This Row],[Costo total]]*1.5</f>
        <v>32.25</v>
      </c>
      <c r="V738" s="7">
        <v>30</v>
      </c>
      <c r="W738" s="7">
        <f>STOCK[[#This Row],[Precio Final]]-STOCK[[#This Row],[Costo total]]</f>
        <v>8.5</v>
      </c>
      <c r="X738" s="7">
        <f>STOCK[[#This Row],[Ganancia Unitaria]]*STOCK[[#This Row],[Salidas]]</f>
        <v>8.5</v>
      </c>
      <c r="Y738" s="7" t="s">
        <v>1305</v>
      </c>
      <c r="AA738" s="7">
        <f>STOCK[[#This Row],[Costo total]]*STOCK[[#This Row],[Entradas]]</f>
        <v>21.5</v>
      </c>
      <c r="AB738" s="7">
        <f>STOCK[[#This Row],[Stock Actual]]*STOCK[[#This Row],[Costo total]]</f>
        <v>0</v>
      </c>
    </row>
    <row r="739" spans="1:28" s="12" customFormat="1" ht="50" customHeight="1" x14ac:dyDescent="0.15">
      <c r="A739" s="12" t="s">
        <v>2218</v>
      </c>
      <c r="B739" s="70"/>
      <c r="C739" s="12" t="s">
        <v>4</v>
      </c>
      <c r="D739" s="12" t="s">
        <v>2180</v>
      </c>
      <c r="E739" s="12" t="s">
        <v>1314</v>
      </c>
      <c r="F739" s="12" t="s">
        <v>2130</v>
      </c>
      <c r="G739" s="12" t="s">
        <v>69</v>
      </c>
      <c r="H739" s="12">
        <f>STOCK[[#This Row],[Precio Final]]</f>
        <v>50</v>
      </c>
      <c r="I739" s="12">
        <f>STOCK[[#This Row],[Precio Venta Ideal (x1.5)]]</f>
        <v>52.5</v>
      </c>
      <c r="J739" s="87">
        <v>1</v>
      </c>
      <c r="K739" s="87">
        <f>SUMIFS(VENTAS[Cantidad],VENTAS[Código del producto Vendido],STOCK[[#This Row],[Code]])</f>
        <v>1</v>
      </c>
      <c r="L739" s="87">
        <f>STOCK[[#This Row],[Entradas]]-STOCK[[#This Row],[Salidas]]</f>
        <v>0</v>
      </c>
      <c r="M739" s="12">
        <f>STOCK[[#This Row],[Precio Final]]*10%</f>
        <v>5</v>
      </c>
      <c r="N739" s="12">
        <v>0</v>
      </c>
      <c r="O739" s="12">
        <v>0</v>
      </c>
      <c r="P739" s="12">
        <v>25</v>
      </c>
      <c r="Q739" s="87">
        <v>0</v>
      </c>
      <c r="R739" s="12">
        <v>0</v>
      </c>
      <c r="S739" s="12">
        <v>5</v>
      </c>
      <c r="T739" s="12">
        <f>STOCK[[#This Row],[Costo Unitario (USD)]]+STOCK[[#This Row],[Costo Envío (USD)]]+STOCK[[#This Row],[Comisión 10%]]</f>
        <v>35</v>
      </c>
      <c r="U739" s="12">
        <f>STOCK[[#This Row],[Costo total]]*1.5</f>
        <v>52.5</v>
      </c>
      <c r="V739" s="12">
        <v>50</v>
      </c>
      <c r="W739" s="12">
        <f>STOCK[[#This Row],[Precio Final]]-STOCK[[#This Row],[Costo total]]</f>
        <v>15</v>
      </c>
      <c r="X739" s="12">
        <f>STOCK[[#This Row],[Ganancia Unitaria]]*STOCK[[#This Row],[Salidas]]</f>
        <v>15</v>
      </c>
      <c r="Y739" s="12" t="s">
        <v>1305</v>
      </c>
      <c r="AA739" s="12">
        <f>STOCK[[#This Row],[Costo total]]*STOCK[[#This Row],[Entradas]]</f>
        <v>35</v>
      </c>
      <c r="AB739" s="12">
        <f>STOCK[[#This Row],[Stock Actual]]*STOCK[[#This Row],[Costo total]]</f>
        <v>0</v>
      </c>
    </row>
    <row r="740" spans="1:28" s="7" customFormat="1" ht="50" customHeight="1" x14ac:dyDescent="0.15">
      <c r="A740" s="7" t="s">
        <v>1315</v>
      </c>
      <c r="B740" s="70"/>
      <c r="C740" s="7" t="s">
        <v>4</v>
      </c>
      <c r="D740" s="7" t="s">
        <v>101</v>
      </c>
      <c r="E740" s="7" t="s">
        <v>1316</v>
      </c>
      <c r="F740" s="7" t="s">
        <v>252</v>
      </c>
      <c r="G740" s="7" t="s">
        <v>69</v>
      </c>
      <c r="H740" s="7">
        <f>STOCK[[#This Row],[Precio Final]]</f>
        <v>40</v>
      </c>
      <c r="I740" s="7">
        <f>STOCK[[#This Row],[Precio Venta Ideal (x1.5)]]</f>
        <v>41.25</v>
      </c>
      <c r="J740" s="8">
        <v>1</v>
      </c>
      <c r="K740" s="8">
        <f>SUMIFS(VENTAS[Cantidad],VENTAS[Código del producto Vendido],STOCK[[#This Row],[Code]])</f>
        <v>1</v>
      </c>
      <c r="L740" s="8">
        <f>STOCK[[#This Row],[Entradas]]-STOCK[[#This Row],[Salidas]]</f>
        <v>0</v>
      </c>
      <c r="M740" s="7">
        <f>STOCK[[#This Row],[Precio Final]]*10%</f>
        <v>4</v>
      </c>
      <c r="N740" s="7">
        <v>0</v>
      </c>
      <c r="O740" s="7">
        <v>0</v>
      </c>
      <c r="P740" s="7">
        <v>18.5</v>
      </c>
      <c r="Q740" s="8">
        <v>0</v>
      </c>
      <c r="R740" s="7">
        <v>0</v>
      </c>
      <c r="S740" s="7">
        <v>5</v>
      </c>
      <c r="T740" s="12">
        <f>STOCK[[#This Row],[Costo Unitario (USD)]]+STOCK[[#This Row],[Costo Envío (USD)]]+STOCK[[#This Row],[Comisión 10%]]</f>
        <v>27.5</v>
      </c>
      <c r="U740" s="7">
        <f>STOCK[[#This Row],[Costo total]]*1.5</f>
        <v>41.25</v>
      </c>
      <c r="V740" s="7">
        <v>40</v>
      </c>
      <c r="W740" s="7">
        <f>STOCK[[#This Row],[Precio Final]]-STOCK[[#This Row],[Costo total]]</f>
        <v>12.5</v>
      </c>
      <c r="X740" s="7">
        <f>STOCK[[#This Row],[Ganancia Unitaria]]*STOCK[[#This Row],[Salidas]]</f>
        <v>12.5</v>
      </c>
      <c r="Y740" s="7" t="s">
        <v>1305</v>
      </c>
      <c r="AA740" s="7">
        <f>STOCK[[#This Row],[Costo total]]*STOCK[[#This Row],[Entradas]]</f>
        <v>27.5</v>
      </c>
      <c r="AB740" s="7">
        <f>STOCK[[#This Row],[Stock Actual]]*STOCK[[#This Row],[Costo total]]</f>
        <v>0</v>
      </c>
    </row>
    <row r="741" spans="1:28" s="12" customFormat="1" ht="50" customHeight="1" x14ac:dyDescent="0.15">
      <c r="A741" s="12" t="s">
        <v>1317</v>
      </c>
      <c r="B741" s="70"/>
      <c r="C741" s="12" t="s">
        <v>4</v>
      </c>
      <c r="D741" s="12" t="s">
        <v>1517</v>
      </c>
      <c r="E741" s="12" t="s">
        <v>1318</v>
      </c>
      <c r="F741" s="12" t="s">
        <v>244</v>
      </c>
      <c r="G741" s="12" t="s">
        <v>69</v>
      </c>
      <c r="H741" s="12">
        <f>STOCK[[#This Row],[Precio Final]]</f>
        <v>35</v>
      </c>
      <c r="I741" s="12">
        <f>STOCK[[#This Row],[Precio Venta Ideal (x1.5)]]</f>
        <v>36.150000000000006</v>
      </c>
      <c r="J741" s="87">
        <v>1</v>
      </c>
      <c r="K741" s="87">
        <f>SUMIFS(VENTAS[Cantidad],VENTAS[Código del producto Vendido],STOCK[[#This Row],[Code]])</f>
        <v>1</v>
      </c>
      <c r="L741" s="87">
        <f>STOCK[[#This Row],[Entradas]]-STOCK[[#This Row],[Salidas]]</f>
        <v>0</v>
      </c>
      <c r="M741" s="12">
        <f>STOCK[[#This Row],[Precio Final]]*10%</f>
        <v>3.5</v>
      </c>
      <c r="N741" s="12">
        <v>0</v>
      </c>
      <c r="O741" s="12">
        <v>0</v>
      </c>
      <c r="P741" s="12">
        <v>15.6</v>
      </c>
      <c r="Q741" s="87">
        <v>0</v>
      </c>
      <c r="R741" s="12">
        <v>0</v>
      </c>
      <c r="S741" s="12">
        <v>5</v>
      </c>
      <c r="T741" s="12">
        <f>STOCK[[#This Row],[Costo Unitario (USD)]]+STOCK[[#This Row],[Costo Envío (USD)]]+STOCK[[#This Row],[Comisión 10%]]</f>
        <v>24.1</v>
      </c>
      <c r="U741" s="12">
        <f>STOCK[[#This Row],[Costo total]]*1.5</f>
        <v>36.150000000000006</v>
      </c>
      <c r="V741" s="12">
        <v>35</v>
      </c>
      <c r="W741" s="12">
        <f>STOCK[[#This Row],[Precio Final]]-STOCK[[#This Row],[Costo total]]</f>
        <v>10.899999999999999</v>
      </c>
      <c r="X741" s="12">
        <f>STOCK[[#This Row],[Ganancia Unitaria]]*STOCK[[#This Row],[Salidas]]</f>
        <v>10.899999999999999</v>
      </c>
      <c r="Y741" s="12" t="s">
        <v>1305</v>
      </c>
      <c r="AA741" s="12">
        <f>STOCK[[#This Row],[Costo total]]*STOCK[[#This Row],[Entradas]]</f>
        <v>24.1</v>
      </c>
      <c r="AB741" s="12">
        <f>STOCK[[#This Row],[Stock Actual]]*STOCK[[#This Row],[Costo total]]</f>
        <v>0</v>
      </c>
    </row>
    <row r="742" spans="1:28" s="7" customFormat="1" ht="50" customHeight="1" x14ac:dyDescent="0.15">
      <c r="A742" s="7" t="s">
        <v>1319</v>
      </c>
      <c r="B742" s="70"/>
      <c r="C742" s="7" t="s">
        <v>4</v>
      </c>
      <c r="D742" s="7" t="s">
        <v>1517</v>
      </c>
      <c r="E742" s="7" t="s">
        <v>3004</v>
      </c>
      <c r="F742" s="7" t="s">
        <v>456</v>
      </c>
      <c r="G742" s="7" t="s">
        <v>69</v>
      </c>
      <c r="H742" s="7">
        <f>STOCK[[#This Row],[Precio Final]]</f>
        <v>20</v>
      </c>
      <c r="I742" s="7">
        <f>STOCK[[#This Row],[Precio Venta Ideal (x1.5)]]</f>
        <v>25.5</v>
      </c>
      <c r="J742" s="8">
        <v>1</v>
      </c>
      <c r="K742" s="8">
        <f>SUMIFS(VENTAS[Cantidad],VENTAS[Código del producto Vendido],STOCK[[#This Row],[Code]])</f>
        <v>0</v>
      </c>
      <c r="L742" s="8">
        <f>STOCK[[#This Row],[Entradas]]-STOCK[[#This Row],[Salidas]]</f>
        <v>1</v>
      </c>
      <c r="M742" s="7">
        <f>STOCK[[#This Row],[Precio Final]]*10%</f>
        <v>2</v>
      </c>
      <c r="N742" s="7">
        <v>0</v>
      </c>
      <c r="O742" s="7">
        <v>0</v>
      </c>
      <c r="P742" s="7">
        <v>13.5</v>
      </c>
      <c r="Q742" s="8">
        <v>0</v>
      </c>
      <c r="R742" s="7">
        <v>0</v>
      </c>
      <c r="S742" s="7">
        <v>1.5</v>
      </c>
      <c r="T742" s="12">
        <f>STOCK[[#This Row],[Costo Unitario (USD)]]+STOCK[[#This Row],[Costo Envío (USD)]]+STOCK[[#This Row],[Comisión 10%]]</f>
        <v>17</v>
      </c>
      <c r="U742" s="7">
        <f>STOCK[[#This Row],[Costo total]]*1.5</f>
        <v>25.5</v>
      </c>
      <c r="V742" s="7">
        <v>20</v>
      </c>
      <c r="W742" s="7">
        <f>STOCK[[#This Row],[Precio Final]]-STOCK[[#This Row],[Costo total]]</f>
        <v>3</v>
      </c>
      <c r="X742" s="7">
        <f>STOCK[[#This Row],[Ganancia Unitaria]]*STOCK[[#This Row],[Salidas]]</f>
        <v>0</v>
      </c>
      <c r="Y742" s="7" t="s">
        <v>1305</v>
      </c>
      <c r="AA742" s="7">
        <f>STOCK[[#This Row],[Costo total]]*STOCK[[#This Row],[Entradas]]</f>
        <v>17</v>
      </c>
      <c r="AB742" s="7">
        <f>STOCK[[#This Row],[Stock Actual]]*STOCK[[#This Row],[Costo total]]</f>
        <v>17</v>
      </c>
    </row>
    <row r="743" spans="1:28" s="12" customFormat="1" ht="50" customHeight="1" x14ac:dyDescent="0.15">
      <c r="A743" s="12" t="s">
        <v>1320</v>
      </c>
      <c r="B743" s="70"/>
      <c r="C743" s="12" t="s">
        <v>4</v>
      </c>
      <c r="D743" s="12" t="s">
        <v>1517</v>
      </c>
      <c r="E743" s="12" t="s">
        <v>1321</v>
      </c>
      <c r="F743" s="12" t="s">
        <v>243</v>
      </c>
      <c r="G743" s="12" t="s">
        <v>69</v>
      </c>
      <c r="H743" s="12">
        <f>STOCK[[#This Row],[Precio Final]]</f>
        <v>13</v>
      </c>
      <c r="I743" s="12">
        <f>STOCK[[#This Row],[Precio Venta Ideal (x1.5)]]</f>
        <v>13.200000000000001</v>
      </c>
      <c r="J743" s="87">
        <v>1</v>
      </c>
      <c r="K743" s="87">
        <f>SUMIFS(VENTAS[Cantidad],VENTAS[Código del producto Vendido],STOCK[[#This Row],[Code]])</f>
        <v>1</v>
      </c>
      <c r="L743" s="87">
        <f>STOCK[[#This Row],[Entradas]]-STOCK[[#This Row],[Salidas]]</f>
        <v>0</v>
      </c>
      <c r="M743" s="12">
        <f>STOCK[[#This Row],[Precio Final]]*10%</f>
        <v>1.3</v>
      </c>
      <c r="N743" s="12">
        <v>0</v>
      </c>
      <c r="O743" s="12">
        <v>0</v>
      </c>
      <c r="P743" s="12">
        <v>6</v>
      </c>
      <c r="Q743" s="87">
        <v>0</v>
      </c>
      <c r="R743" s="12">
        <v>0</v>
      </c>
      <c r="S743" s="12">
        <v>1.5</v>
      </c>
      <c r="T743" s="12">
        <f>STOCK[[#This Row],[Costo Unitario (USD)]]+STOCK[[#This Row],[Costo Envío (USD)]]+STOCK[[#This Row],[Comisión 10%]]</f>
        <v>8.8000000000000007</v>
      </c>
      <c r="U743" s="12">
        <f>STOCK[[#This Row],[Costo total]]*1.5</f>
        <v>13.200000000000001</v>
      </c>
      <c r="V743" s="12">
        <v>13</v>
      </c>
      <c r="W743" s="12">
        <f>STOCK[[#This Row],[Precio Final]]-STOCK[[#This Row],[Costo total]]</f>
        <v>4.1999999999999993</v>
      </c>
      <c r="X743" s="12">
        <f>STOCK[[#This Row],[Ganancia Unitaria]]*STOCK[[#This Row],[Salidas]]</f>
        <v>4.1999999999999993</v>
      </c>
      <c r="Y743" s="12" t="s">
        <v>1305</v>
      </c>
      <c r="AA743" s="12">
        <f>STOCK[[#This Row],[Costo total]]*STOCK[[#This Row],[Entradas]]</f>
        <v>8.8000000000000007</v>
      </c>
      <c r="AB743" s="12">
        <f>STOCK[[#This Row],[Stock Actual]]*STOCK[[#This Row],[Costo total]]</f>
        <v>0</v>
      </c>
    </row>
    <row r="744" spans="1:28" s="7" customFormat="1" ht="50" customHeight="1" x14ac:dyDescent="0.15">
      <c r="A744" s="7" t="s">
        <v>1322</v>
      </c>
      <c r="B744" s="70"/>
      <c r="C744" s="7" t="s">
        <v>4</v>
      </c>
      <c r="D744" s="7" t="s">
        <v>1898</v>
      </c>
      <c r="E744" s="7" t="s">
        <v>3066</v>
      </c>
      <c r="F744" s="7" t="s">
        <v>241</v>
      </c>
      <c r="G744" s="7" t="s">
        <v>69</v>
      </c>
      <c r="H744" s="7">
        <f>STOCK[[#This Row],[Precio Final]]</f>
        <v>12</v>
      </c>
      <c r="I744" s="7">
        <f>STOCK[[#This Row],[Precio Venta Ideal (x1.5)]]</f>
        <v>11.55</v>
      </c>
      <c r="J744" s="8">
        <v>2</v>
      </c>
      <c r="K744" s="8">
        <f>SUMIFS(VENTAS[Cantidad],VENTAS[Código del producto Vendido],STOCK[[#This Row],[Code]])</f>
        <v>0</v>
      </c>
      <c r="L744" s="8">
        <f>STOCK[[#This Row],[Entradas]]-STOCK[[#This Row],[Salidas]]</f>
        <v>2</v>
      </c>
      <c r="M744" s="7">
        <f>STOCK[[#This Row],[Precio Final]]*10%</f>
        <v>1.2000000000000002</v>
      </c>
      <c r="N744" s="7">
        <v>0</v>
      </c>
      <c r="O744" s="7">
        <v>0</v>
      </c>
      <c r="P744" s="7">
        <v>5</v>
      </c>
      <c r="Q744" s="8">
        <v>0</v>
      </c>
      <c r="R744" s="7">
        <v>0</v>
      </c>
      <c r="S744" s="7">
        <v>1.5</v>
      </c>
      <c r="T744" s="12">
        <f>STOCK[[#This Row],[Costo Unitario (USD)]]+STOCK[[#This Row],[Costo Envío (USD)]]+STOCK[[#This Row],[Comisión 10%]]</f>
        <v>7.7</v>
      </c>
      <c r="U744" s="7">
        <f>STOCK[[#This Row],[Costo total]]*1.5</f>
        <v>11.55</v>
      </c>
      <c r="V744" s="7">
        <v>12</v>
      </c>
      <c r="W744" s="7">
        <f>STOCK[[#This Row],[Precio Final]]-STOCK[[#This Row],[Costo total]]</f>
        <v>4.3</v>
      </c>
      <c r="X744" s="7">
        <f>STOCK[[#This Row],[Ganancia Unitaria]]*STOCK[[#This Row],[Salidas]]</f>
        <v>0</v>
      </c>
      <c r="Y744" s="7" t="s">
        <v>1305</v>
      </c>
      <c r="AA744" s="7">
        <f>STOCK[[#This Row],[Costo total]]*STOCK[[#This Row],[Entradas]]</f>
        <v>15.4</v>
      </c>
      <c r="AB744" s="7">
        <f>STOCK[[#This Row],[Stock Actual]]*STOCK[[#This Row],[Costo total]]</f>
        <v>15.4</v>
      </c>
    </row>
    <row r="745" spans="1:28" s="12" customFormat="1" ht="50" customHeight="1" x14ac:dyDescent="0.15">
      <c r="A745" s="12" t="s">
        <v>1323</v>
      </c>
      <c r="B745" s="70"/>
      <c r="C745" s="12" t="s">
        <v>4</v>
      </c>
      <c r="D745" s="12" t="s">
        <v>1517</v>
      </c>
      <c r="E745" s="12" t="s">
        <v>1324</v>
      </c>
      <c r="F745" s="12" t="s">
        <v>239</v>
      </c>
      <c r="G745" s="12" t="s">
        <v>69</v>
      </c>
      <c r="H745" s="12">
        <f>STOCK[[#This Row],[Precio Final]]</f>
        <v>35</v>
      </c>
      <c r="I745" s="12">
        <f>STOCK[[#This Row],[Precio Venta Ideal (x1.5)]]</f>
        <v>40.5</v>
      </c>
      <c r="J745" s="87">
        <v>0</v>
      </c>
      <c r="K745" s="87">
        <f>SUMIFS(VENTAS[Cantidad],VENTAS[Código del producto Vendido],STOCK[[#This Row],[Code]])</f>
        <v>0</v>
      </c>
      <c r="L745" s="87">
        <f>STOCK[[#This Row],[Entradas]]-STOCK[[#This Row],[Salidas]]</f>
        <v>0</v>
      </c>
      <c r="M745" s="12">
        <f>STOCK[[#This Row],[Precio Final]]*10%</f>
        <v>3.5</v>
      </c>
      <c r="N745" s="12">
        <v>0</v>
      </c>
      <c r="O745" s="12">
        <v>0</v>
      </c>
      <c r="P745" s="12">
        <v>22</v>
      </c>
      <c r="Q745" s="87">
        <v>0</v>
      </c>
      <c r="R745" s="12">
        <v>0</v>
      </c>
      <c r="S745" s="12">
        <v>1.5</v>
      </c>
      <c r="T745" s="12">
        <f>STOCK[[#This Row],[Costo Unitario (USD)]]+STOCK[[#This Row],[Costo Envío (USD)]]+STOCK[[#This Row],[Comisión 10%]]</f>
        <v>27</v>
      </c>
      <c r="U745" s="12">
        <f>STOCK[[#This Row],[Costo total]]*1.5</f>
        <v>40.5</v>
      </c>
      <c r="V745" s="12">
        <v>35</v>
      </c>
      <c r="W745" s="12">
        <f>STOCK[[#This Row],[Precio Final]]-STOCK[[#This Row],[Costo total]]</f>
        <v>8</v>
      </c>
      <c r="X745" s="12">
        <f>STOCK[[#This Row],[Ganancia Unitaria]]*STOCK[[#This Row],[Salidas]]</f>
        <v>0</v>
      </c>
      <c r="Y745" s="12" t="s">
        <v>1305</v>
      </c>
      <c r="AA745" s="12">
        <f>STOCK[[#This Row],[Costo total]]*STOCK[[#This Row],[Entradas]]</f>
        <v>0</v>
      </c>
      <c r="AB745" s="12">
        <f>STOCK[[#This Row],[Stock Actual]]*STOCK[[#This Row],[Costo total]]</f>
        <v>0</v>
      </c>
    </row>
    <row r="746" spans="1:28" s="7" customFormat="1" ht="50" customHeight="1" x14ac:dyDescent="0.15">
      <c r="A746" s="7" t="s">
        <v>1325</v>
      </c>
      <c r="B746" s="70"/>
      <c r="C746" s="7" t="s">
        <v>4</v>
      </c>
      <c r="D746" s="7" t="s">
        <v>1517</v>
      </c>
      <c r="E746" s="7" t="s">
        <v>1326</v>
      </c>
      <c r="F746" s="7" t="s">
        <v>239</v>
      </c>
      <c r="G746" s="7" t="s">
        <v>69</v>
      </c>
      <c r="H746" s="7">
        <f>STOCK[[#This Row],[Precio Final]]</f>
        <v>40</v>
      </c>
      <c r="I746" s="7">
        <f>STOCK[[#This Row],[Precio Venta Ideal (x1.5)]]</f>
        <v>47.25</v>
      </c>
      <c r="J746" s="8">
        <v>0</v>
      </c>
      <c r="K746" s="8">
        <f>SUMIFS(VENTAS[Cantidad],VENTAS[Código del producto Vendido],STOCK[[#This Row],[Code]])</f>
        <v>0</v>
      </c>
      <c r="L746" s="8">
        <f>STOCK[[#This Row],[Entradas]]-STOCK[[#This Row],[Salidas]]</f>
        <v>0</v>
      </c>
      <c r="M746" s="7">
        <f>STOCK[[#This Row],[Precio Final]]*10%</f>
        <v>4</v>
      </c>
      <c r="N746" s="7">
        <v>0</v>
      </c>
      <c r="O746" s="7">
        <v>0</v>
      </c>
      <c r="P746" s="7">
        <v>26</v>
      </c>
      <c r="Q746" s="8">
        <v>0</v>
      </c>
      <c r="R746" s="7">
        <v>0</v>
      </c>
      <c r="S746" s="7">
        <v>1.5</v>
      </c>
      <c r="T746" s="12">
        <f>STOCK[[#This Row],[Costo Unitario (USD)]]+STOCK[[#This Row],[Costo Envío (USD)]]+STOCK[[#This Row],[Comisión 10%]]</f>
        <v>31.5</v>
      </c>
      <c r="U746" s="7">
        <f>STOCK[[#This Row],[Costo total]]*1.5</f>
        <v>47.25</v>
      </c>
      <c r="V746" s="7">
        <v>40</v>
      </c>
      <c r="W746" s="7">
        <f>STOCK[[#This Row],[Precio Final]]-STOCK[[#This Row],[Costo total]]</f>
        <v>8.5</v>
      </c>
      <c r="X746" s="7">
        <f>STOCK[[#This Row],[Ganancia Unitaria]]*STOCK[[#This Row],[Salidas]]</f>
        <v>0</v>
      </c>
      <c r="Y746" s="7" t="s">
        <v>1305</v>
      </c>
      <c r="AA746" s="7">
        <f>STOCK[[#This Row],[Costo total]]*STOCK[[#This Row],[Entradas]]</f>
        <v>0</v>
      </c>
      <c r="AB746" s="7">
        <f>STOCK[[#This Row],[Stock Actual]]*STOCK[[#This Row],[Costo total]]</f>
        <v>0</v>
      </c>
    </row>
    <row r="747" spans="1:28" s="12" customFormat="1" ht="50" customHeight="1" x14ac:dyDescent="0.15">
      <c r="B747" s="70"/>
      <c r="H747" s="12">
        <f>STOCK[[#This Row],[Precio Final]]</f>
        <v>0</v>
      </c>
      <c r="I747" s="12">
        <f>STOCK[[#This Row],[Precio Venta Ideal (x1.5)]]</f>
        <v>0</v>
      </c>
      <c r="J747" s="87"/>
      <c r="K747" s="87">
        <f>SUMIFS(VENTAS[Cantidad],VENTAS[Código del producto Vendido],STOCK[[#This Row],[Code]])</f>
        <v>0</v>
      </c>
      <c r="L747" s="87">
        <f>STOCK[[#This Row],[Entradas]]-STOCK[[#This Row],[Salidas]]</f>
        <v>0</v>
      </c>
      <c r="M747" s="12">
        <f>STOCK[[#This Row],[Precio Final]]*10%</f>
        <v>0</v>
      </c>
      <c r="Q747" s="87">
        <v>0</v>
      </c>
      <c r="R747" s="12">
        <v>0</v>
      </c>
      <c r="T747" s="12">
        <f>STOCK[[#This Row],[Costo Unitario (USD)]]+STOCK[[#This Row],[Costo Envío (USD)]]+STOCK[[#This Row],[Comisión 10%]]</f>
        <v>0</v>
      </c>
      <c r="U747" s="12">
        <f>STOCK[[#This Row],[Costo total]]*1.5</f>
        <v>0</v>
      </c>
      <c r="W747" s="12">
        <f>STOCK[[#This Row],[Precio Final]]-STOCK[[#This Row],[Costo total]]</f>
        <v>0</v>
      </c>
      <c r="X747" s="12">
        <f>STOCK[[#This Row],[Ganancia Unitaria]]*STOCK[[#This Row],[Salidas]]</f>
        <v>0</v>
      </c>
      <c r="AA747" s="12">
        <f>STOCK[[#This Row],[Costo total]]*STOCK[[#This Row],[Entradas]]</f>
        <v>0</v>
      </c>
      <c r="AB747" s="12">
        <f>STOCK[[#This Row],[Stock Actual]]*STOCK[[#This Row],[Costo total]]</f>
        <v>0</v>
      </c>
    </row>
    <row r="748" spans="1:28" s="7" customFormat="1" ht="50" customHeight="1" x14ac:dyDescent="0.15">
      <c r="A748" s="7" t="s">
        <v>1327</v>
      </c>
      <c r="B748" s="70"/>
      <c r="C748" s="7" t="s">
        <v>4</v>
      </c>
      <c r="D748" s="7" t="s">
        <v>1899</v>
      </c>
      <c r="E748" s="7" t="s">
        <v>2183</v>
      </c>
      <c r="F748" s="7" t="s">
        <v>2111</v>
      </c>
      <c r="G748" s="7" t="s">
        <v>69</v>
      </c>
      <c r="H748" s="7">
        <f>STOCK[[#This Row],[Precio Final]]</f>
        <v>13</v>
      </c>
      <c r="I748" s="7">
        <f>STOCK[[#This Row],[Precio Venta Ideal (x1.5)]]</f>
        <v>13.200000000000001</v>
      </c>
      <c r="J748" s="8">
        <v>1</v>
      </c>
      <c r="K748" s="8">
        <f>SUMIFS(VENTAS[Cantidad],VENTAS[Código del producto Vendido],STOCK[[#This Row],[Code]])</f>
        <v>1</v>
      </c>
      <c r="L748" s="8">
        <f>STOCK[[#This Row],[Entradas]]-STOCK[[#This Row],[Salidas]]</f>
        <v>0</v>
      </c>
      <c r="M748" s="7">
        <f>STOCK[[#This Row],[Precio Final]]*10%</f>
        <v>1.3</v>
      </c>
      <c r="N748" s="7">
        <v>0</v>
      </c>
      <c r="O748" s="7">
        <v>0</v>
      </c>
      <c r="P748" s="7">
        <v>6</v>
      </c>
      <c r="Q748" s="8">
        <v>0</v>
      </c>
      <c r="R748" s="7">
        <v>0</v>
      </c>
      <c r="S748" s="7">
        <v>1.5</v>
      </c>
      <c r="T748" s="12">
        <f>STOCK[[#This Row],[Costo Unitario (USD)]]+STOCK[[#This Row],[Costo Envío (USD)]]+STOCK[[#This Row],[Comisión 10%]]</f>
        <v>8.8000000000000007</v>
      </c>
      <c r="U748" s="7">
        <f>STOCK[[#This Row],[Costo total]]*1.5</f>
        <v>13.200000000000001</v>
      </c>
      <c r="V748" s="7">
        <v>13</v>
      </c>
      <c r="W748" s="7">
        <f>STOCK[[#This Row],[Precio Final]]-STOCK[[#This Row],[Costo total]]</f>
        <v>4.1999999999999993</v>
      </c>
      <c r="X748" s="7">
        <f>STOCK[[#This Row],[Ganancia Unitaria]]*STOCK[[#This Row],[Salidas]]</f>
        <v>4.1999999999999993</v>
      </c>
      <c r="Y748" s="7" t="s">
        <v>1305</v>
      </c>
      <c r="AA748" s="7">
        <f>STOCK[[#This Row],[Costo total]]*STOCK[[#This Row],[Entradas]]</f>
        <v>8.8000000000000007</v>
      </c>
      <c r="AB748" s="7">
        <f>STOCK[[#This Row],[Stock Actual]]*STOCK[[#This Row],[Costo total]]</f>
        <v>0</v>
      </c>
    </row>
    <row r="749" spans="1:28" s="12" customFormat="1" ht="50" customHeight="1" x14ac:dyDescent="0.15">
      <c r="A749" s="12" t="s">
        <v>1328</v>
      </c>
      <c r="B749" s="70"/>
      <c r="C749" s="12" t="s">
        <v>4</v>
      </c>
      <c r="D749" s="12" t="s">
        <v>1517</v>
      </c>
      <c r="E749" s="12" t="s">
        <v>1311</v>
      </c>
      <c r="F749" s="12" t="s">
        <v>252</v>
      </c>
      <c r="G749" s="12" t="s">
        <v>69</v>
      </c>
      <c r="H749" s="12">
        <f>STOCK[[#This Row],[Precio Final]]</f>
        <v>13</v>
      </c>
      <c r="I749" s="12">
        <f>STOCK[[#This Row],[Precio Venta Ideal (x1.5)]]</f>
        <v>13.200000000000001</v>
      </c>
      <c r="J749" s="87">
        <v>0</v>
      </c>
      <c r="K749" s="87">
        <f>SUMIFS(VENTAS[Cantidad],VENTAS[Código del producto Vendido],STOCK[[#This Row],[Code]])</f>
        <v>0</v>
      </c>
      <c r="L749" s="87">
        <f>STOCK[[#This Row],[Entradas]]-STOCK[[#This Row],[Salidas]]</f>
        <v>0</v>
      </c>
      <c r="M749" s="12">
        <f>STOCK[[#This Row],[Precio Final]]*10%</f>
        <v>1.3</v>
      </c>
      <c r="N749" s="12">
        <v>0</v>
      </c>
      <c r="O749" s="12">
        <v>0</v>
      </c>
      <c r="P749" s="12">
        <v>6</v>
      </c>
      <c r="Q749" s="87">
        <v>0</v>
      </c>
      <c r="R749" s="12">
        <v>0</v>
      </c>
      <c r="S749" s="12">
        <v>1.5</v>
      </c>
      <c r="T749" s="12">
        <f>STOCK[[#This Row],[Costo Unitario (USD)]]+STOCK[[#This Row],[Costo Envío (USD)]]+STOCK[[#This Row],[Comisión 10%]]</f>
        <v>8.8000000000000007</v>
      </c>
      <c r="U749" s="12">
        <f>STOCK[[#This Row],[Costo total]]*1.5</f>
        <v>13.200000000000001</v>
      </c>
      <c r="V749" s="12">
        <v>13</v>
      </c>
      <c r="W749" s="12">
        <f>STOCK[[#This Row],[Precio Final]]-STOCK[[#This Row],[Costo total]]</f>
        <v>4.1999999999999993</v>
      </c>
      <c r="X749" s="12">
        <f>STOCK[[#This Row],[Ganancia Unitaria]]*STOCK[[#This Row],[Salidas]]</f>
        <v>0</v>
      </c>
      <c r="Y749" s="12" t="s">
        <v>1305</v>
      </c>
      <c r="AA749" s="12">
        <f>STOCK[[#This Row],[Costo total]]*STOCK[[#This Row],[Entradas]]</f>
        <v>0</v>
      </c>
      <c r="AB749" s="12">
        <f>STOCK[[#This Row],[Stock Actual]]*STOCK[[#This Row],[Costo total]]</f>
        <v>0</v>
      </c>
    </row>
    <row r="750" spans="1:28" s="7" customFormat="1" ht="50" customHeight="1" x14ac:dyDescent="0.15">
      <c r="A750" s="7" t="s">
        <v>1329</v>
      </c>
      <c r="B750" s="70"/>
      <c r="C750" s="7" t="s">
        <v>4</v>
      </c>
      <c r="D750" s="7" t="s">
        <v>1517</v>
      </c>
      <c r="E750" s="7" t="s">
        <v>1330</v>
      </c>
      <c r="F750" s="7" t="s">
        <v>243</v>
      </c>
      <c r="G750" s="7" t="s">
        <v>69</v>
      </c>
      <c r="H750" s="7">
        <f>STOCK[[#This Row],[Precio Final]]</f>
        <v>25</v>
      </c>
      <c r="I750" s="7">
        <f>STOCK[[#This Row],[Precio Venta Ideal (x1.5)]]</f>
        <v>24</v>
      </c>
      <c r="J750" s="8">
        <v>1</v>
      </c>
      <c r="K750" s="8">
        <f>SUMIFS(VENTAS[Cantidad],VENTAS[Código del producto Vendido],STOCK[[#This Row],[Code]])</f>
        <v>1</v>
      </c>
      <c r="L750" s="8">
        <f>STOCK[[#This Row],[Entradas]]-STOCK[[#This Row],[Salidas]]</f>
        <v>0</v>
      </c>
      <c r="M750" s="7">
        <f>STOCK[[#This Row],[Precio Final]]*10%</f>
        <v>2.5</v>
      </c>
      <c r="N750" s="7">
        <v>0</v>
      </c>
      <c r="O750" s="7">
        <v>0</v>
      </c>
      <c r="P750" s="7">
        <v>12</v>
      </c>
      <c r="Q750" s="8">
        <v>0</v>
      </c>
      <c r="R750" s="7">
        <v>0</v>
      </c>
      <c r="S750" s="7">
        <v>1.5</v>
      </c>
      <c r="T750" s="12">
        <f>STOCK[[#This Row],[Costo Unitario (USD)]]+STOCK[[#This Row],[Costo Envío (USD)]]+STOCK[[#This Row],[Comisión 10%]]</f>
        <v>16</v>
      </c>
      <c r="U750" s="7">
        <f>STOCK[[#This Row],[Costo total]]*1.5</f>
        <v>24</v>
      </c>
      <c r="V750" s="7">
        <v>25</v>
      </c>
      <c r="W750" s="7">
        <f>STOCK[[#This Row],[Precio Final]]-STOCK[[#This Row],[Costo total]]</f>
        <v>9</v>
      </c>
      <c r="X750" s="7">
        <f>STOCK[[#This Row],[Ganancia Unitaria]]*STOCK[[#This Row],[Salidas]]</f>
        <v>9</v>
      </c>
      <c r="Y750" s="7" t="s">
        <v>1305</v>
      </c>
      <c r="AA750" s="7">
        <f>STOCK[[#This Row],[Costo total]]*STOCK[[#This Row],[Entradas]]</f>
        <v>16</v>
      </c>
      <c r="AB750" s="7">
        <f>STOCK[[#This Row],[Stock Actual]]*STOCK[[#This Row],[Costo total]]</f>
        <v>0</v>
      </c>
    </row>
    <row r="751" spans="1:28" s="12" customFormat="1" ht="50" customHeight="1" x14ac:dyDescent="0.15">
      <c r="A751" s="12" t="s">
        <v>1331</v>
      </c>
      <c r="B751" s="70"/>
      <c r="C751" s="12" t="s">
        <v>4</v>
      </c>
      <c r="D751" s="12" t="s">
        <v>1517</v>
      </c>
      <c r="E751" s="12" t="s">
        <v>1314</v>
      </c>
      <c r="F751" s="12" t="s">
        <v>238</v>
      </c>
      <c r="G751" s="12" t="s">
        <v>69</v>
      </c>
      <c r="H751" s="12">
        <f>STOCK[[#This Row],[Precio Final]]</f>
        <v>50</v>
      </c>
      <c r="I751" s="12">
        <f>STOCK[[#This Row],[Precio Venta Ideal (x1.5)]]</f>
        <v>47.25</v>
      </c>
      <c r="J751" s="87">
        <v>0</v>
      </c>
      <c r="K751" s="87">
        <f>SUMIFS(VENTAS[Cantidad],VENTAS[Código del producto Vendido],STOCK[[#This Row],[Code]])</f>
        <v>0</v>
      </c>
      <c r="L751" s="87">
        <f>STOCK[[#This Row],[Entradas]]-STOCK[[#This Row],[Salidas]]</f>
        <v>0</v>
      </c>
      <c r="M751" s="12">
        <f>STOCK[[#This Row],[Precio Final]]*10%</f>
        <v>5</v>
      </c>
      <c r="N751" s="12">
        <v>0</v>
      </c>
      <c r="O751" s="12">
        <v>0</v>
      </c>
      <c r="P751" s="12">
        <v>25</v>
      </c>
      <c r="Q751" s="87">
        <v>0</v>
      </c>
      <c r="R751" s="12">
        <v>0</v>
      </c>
      <c r="S751" s="12">
        <v>1.5</v>
      </c>
      <c r="T751" s="12">
        <f>STOCK[[#This Row],[Costo Unitario (USD)]]+STOCK[[#This Row],[Costo Envío (USD)]]+STOCK[[#This Row],[Comisión 10%]]</f>
        <v>31.5</v>
      </c>
      <c r="U751" s="12">
        <f>STOCK[[#This Row],[Costo total]]*1.5</f>
        <v>47.25</v>
      </c>
      <c r="V751" s="12">
        <v>50</v>
      </c>
      <c r="W751" s="12">
        <f>STOCK[[#This Row],[Precio Final]]-STOCK[[#This Row],[Costo total]]</f>
        <v>18.5</v>
      </c>
      <c r="X751" s="12">
        <f>STOCK[[#This Row],[Ganancia Unitaria]]*STOCK[[#This Row],[Salidas]]</f>
        <v>0</v>
      </c>
      <c r="Y751" s="12" t="s">
        <v>1305</v>
      </c>
      <c r="AA751" s="12">
        <f>STOCK[[#This Row],[Costo total]]*STOCK[[#This Row],[Entradas]]</f>
        <v>0</v>
      </c>
      <c r="AB751" s="12">
        <f>STOCK[[#This Row],[Stock Actual]]*STOCK[[#This Row],[Costo total]]</f>
        <v>0</v>
      </c>
    </row>
    <row r="752" spans="1:28" s="7" customFormat="1" ht="50" customHeight="1" x14ac:dyDescent="0.15">
      <c r="A752" s="7" t="s">
        <v>1332</v>
      </c>
      <c r="B752" s="70"/>
      <c r="C752" s="7" t="s">
        <v>4</v>
      </c>
      <c r="D752" s="7" t="s">
        <v>1898</v>
      </c>
      <c r="E752" s="7" t="s">
        <v>2184</v>
      </c>
      <c r="F752" s="7" t="s">
        <v>2091</v>
      </c>
      <c r="G752" s="7" t="s">
        <v>69</v>
      </c>
      <c r="H752" s="7">
        <f>STOCK[[#This Row],[Precio Final]]</f>
        <v>13</v>
      </c>
      <c r="I752" s="7">
        <f>STOCK[[#This Row],[Precio Venta Ideal (x1.5)]]</f>
        <v>13.200000000000001</v>
      </c>
      <c r="J752" s="8">
        <v>3</v>
      </c>
      <c r="K752" s="8">
        <f>SUMIFS(VENTAS[Cantidad],VENTAS[Código del producto Vendido],STOCK[[#This Row],[Code]])</f>
        <v>3</v>
      </c>
      <c r="L752" s="8">
        <f>STOCK[[#This Row],[Entradas]]-STOCK[[#This Row],[Salidas]]</f>
        <v>0</v>
      </c>
      <c r="M752" s="7">
        <f>STOCK[[#This Row],[Precio Final]]*10%</f>
        <v>1.3</v>
      </c>
      <c r="N752" s="7">
        <v>0</v>
      </c>
      <c r="O752" s="7">
        <v>0</v>
      </c>
      <c r="P752" s="7">
        <v>6</v>
      </c>
      <c r="Q752" s="8">
        <v>0</v>
      </c>
      <c r="R752" s="7">
        <v>0</v>
      </c>
      <c r="S752" s="7">
        <v>1.5</v>
      </c>
      <c r="T752" s="12">
        <f>STOCK[[#This Row],[Costo Unitario (USD)]]+STOCK[[#This Row],[Costo Envío (USD)]]+STOCK[[#This Row],[Comisión 10%]]</f>
        <v>8.8000000000000007</v>
      </c>
      <c r="U752" s="7">
        <f>STOCK[[#This Row],[Costo total]]*1.5</f>
        <v>13.200000000000001</v>
      </c>
      <c r="V752" s="7">
        <v>13</v>
      </c>
      <c r="W752" s="7">
        <f>STOCK[[#This Row],[Precio Final]]-STOCK[[#This Row],[Costo total]]</f>
        <v>4.1999999999999993</v>
      </c>
      <c r="X752" s="7">
        <f>STOCK[[#This Row],[Ganancia Unitaria]]*STOCK[[#This Row],[Salidas]]</f>
        <v>12.599999999999998</v>
      </c>
      <c r="Y752" s="7" t="s">
        <v>1305</v>
      </c>
      <c r="AA752" s="7">
        <f>STOCK[[#This Row],[Costo total]]*STOCK[[#This Row],[Entradas]]</f>
        <v>26.400000000000002</v>
      </c>
      <c r="AB752" s="7">
        <f>STOCK[[#This Row],[Stock Actual]]*STOCK[[#This Row],[Costo total]]</f>
        <v>0</v>
      </c>
    </row>
    <row r="753" spans="1:28" s="12" customFormat="1" ht="50" customHeight="1" x14ac:dyDescent="0.15">
      <c r="A753" s="12" t="s">
        <v>1334</v>
      </c>
      <c r="B753" s="70"/>
      <c r="C753" s="12" t="s">
        <v>4</v>
      </c>
      <c r="D753" s="12" t="s">
        <v>26</v>
      </c>
      <c r="E753" s="12" t="s">
        <v>1555</v>
      </c>
      <c r="F753" s="12" t="s">
        <v>238</v>
      </c>
      <c r="G753" s="12" t="s">
        <v>69</v>
      </c>
      <c r="H753" s="12">
        <f>STOCK[[#This Row],[Precio Final]]</f>
        <v>25</v>
      </c>
      <c r="I753" s="12">
        <f>STOCK[[#This Row],[Precio Venta Ideal (x1.5)]]</f>
        <v>21</v>
      </c>
      <c r="J753" s="87">
        <v>1</v>
      </c>
      <c r="K753" s="87">
        <f>SUMIFS(VENTAS[Cantidad],VENTAS[Código del producto Vendido],STOCK[[#This Row],[Code]])</f>
        <v>1</v>
      </c>
      <c r="L753" s="87">
        <f>STOCK[[#This Row],[Entradas]]-STOCK[[#This Row],[Salidas]]</f>
        <v>0</v>
      </c>
      <c r="M753" s="12">
        <f>STOCK[[#This Row],[Precio Final]]*10%</f>
        <v>2.5</v>
      </c>
      <c r="N753" s="12">
        <v>0</v>
      </c>
      <c r="O753" s="12">
        <v>0</v>
      </c>
      <c r="P753" s="12">
        <v>10</v>
      </c>
      <c r="Q753" s="87">
        <v>0</v>
      </c>
      <c r="R753" s="12">
        <v>0</v>
      </c>
      <c r="S753" s="12">
        <v>1.5</v>
      </c>
      <c r="T753" s="12">
        <f>STOCK[[#This Row],[Costo Unitario (USD)]]+STOCK[[#This Row],[Costo Envío (USD)]]+STOCK[[#This Row],[Comisión 10%]]</f>
        <v>14</v>
      </c>
      <c r="U753" s="12">
        <f>STOCK[[#This Row],[Costo total]]*1.5</f>
        <v>21</v>
      </c>
      <c r="V753" s="12">
        <v>25</v>
      </c>
      <c r="W753" s="12">
        <f>STOCK[[#This Row],[Precio Final]]-STOCK[[#This Row],[Costo total]]</f>
        <v>11</v>
      </c>
      <c r="X753" s="12">
        <f>STOCK[[#This Row],[Ganancia Unitaria]]*STOCK[[#This Row],[Salidas]]</f>
        <v>11</v>
      </c>
      <c r="Y753" s="12" t="s">
        <v>1305</v>
      </c>
      <c r="AA753" s="12">
        <f>STOCK[[#This Row],[Costo total]]*STOCK[[#This Row],[Entradas]]</f>
        <v>14</v>
      </c>
      <c r="AB753" s="12">
        <f>STOCK[[#This Row],[Stock Actual]]*STOCK[[#This Row],[Costo total]]</f>
        <v>0</v>
      </c>
    </row>
    <row r="754" spans="1:28" s="7" customFormat="1" ht="50" customHeight="1" x14ac:dyDescent="0.15">
      <c r="A754" s="7" t="s">
        <v>1336</v>
      </c>
      <c r="B754" s="70"/>
      <c r="C754" s="7" t="s">
        <v>4</v>
      </c>
      <c r="D754" s="7" t="s">
        <v>1898</v>
      </c>
      <c r="E754" s="7" t="s">
        <v>1311</v>
      </c>
      <c r="F754" s="7" t="s">
        <v>243</v>
      </c>
      <c r="G754" s="7" t="s">
        <v>69</v>
      </c>
      <c r="H754" s="7">
        <f>STOCK[[#This Row],[Precio Final]]</f>
        <v>6</v>
      </c>
      <c r="I754" s="7">
        <f>STOCK[[#This Row],[Precio Venta Ideal (x1.5)]]</f>
        <v>3.1500000000000004</v>
      </c>
      <c r="J754" s="8">
        <v>1</v>
      </c>
      <c r="K754" s="8">
        <f>SUMIFS(VENTAS[Cantidad],VENTAS[Código del producto Vendido],STOCK[[#This Row],[Code]])</f>
        <v>1</v>
      </c>
      <c r="L754" s="8">
        <f>STOCK[[#This Row],[Entradas]]-STOCK[[#This Row],[Salidas]]</f>
        <v>0</v>
      </c>
      <c r="M754" s="7">
        <f>STOCK[[#This Row],[Precio Final]]*10%</f>
        <v>0.60000000000000009</v>
      </c>
      <c r="N754" s="7">
        <v>0</v>
      </c>
      <c r="O754" s="7">
        <v>0</v>
      </c>
      <c r="P754" s="7">
        <v>0</v>
      </c>
      <c r="Q754" s="8">
        <v>0</v>
      </c>
      <c r="R754" s="7">
        <v>0</v>
      </c>
      <c r="S754" s="7">
        <v>1.5</v>
      </c>
      <c r="T754" s="12">
        <f>STOCK[[#This Row],[Costo Unitario (USD)]]+STOCK[[#This Row],[Costo Envío (USD)]]+STOCK[[#This Row],[Comisión 10%]]</f>
        <v>2.1</v>
      </c>
      <c r="U754" s="7">
        <f>STOCK[[#This Row],[Costo total]]*1.5</f>
        <v>3.1500000000000004</v>
      </c>
      <c r="V754" s="7">
        <v>6</v>
      </c>
      <c r="W754" s="7">
        <f>STOCK[[#This Row],[Precio Final]]-STOCK[[#This Row],[Costo total]]</f>
        <v>3.9</v>
      </c>
      <c r="X754" s="7">
        <f>STOCK[[#This Row],[Ganancia Unitaria]]*STOCK[[#This Row],[Salidas]]</f>
        <v>3.9</v>
      </c>
      <c r="Y754" s="7" t="s">
        <v>1305</v>
      </c>
      <c r="AA754" s="7">
        <f>STOCK[[#This Row],[Costo total]]*STOCK[[#This Row],[Entradas]]</f>
        <v>2.1</v>
      </c>
      <c r="AB754" s="7">
        <f>STOCK[[#This Row],[Stock Actual]]*STOCK[[#This Row],[Costo total]]</f>
        <v>0</v>
      </c>
    </row>
    <row r="755" spans="1:28" s="12" customFormat="1" ht="50" customHeight="1" x14ac:dyDescent="0.15">
      <c r="A755" s="12" t="s">
        <v>1337</v>
      </c>
      <c r="B755" s="70"/>
      <c r="C755" s="12" t="s">
        <v>4</v>
      </c>
      <c r="D755" s="12" t="s">
        <v>1517</v>
      </c>
      <c r="E755" s="12" t="s">
        <v>1766</v>
      </c>
      <c r="F755" s="12" t="s">
        <v>2091</v>
      </c>
      <c r="G755" s="12" t="s">
        <v>69</v>
      </c>
      <c r="H755" s="12">
        <f>STOCK[[#This Row],[Precio Final]]</f>
        <v>30</v>
      </c>
      <c r="I755" s="12">
        <f>STOCK[[#This Row],[Precio Venta Ideal (x1.5)]]</f>
        <v>29.25</v>
      </c>
      <c r="J755" s="87">
        <v>1</v>
      </c>
      <c r="K755" s="87">
        <f>SUMIFS(VENTAS[Cantidad],VENTAS[Código del producto Vendido],STOCK[[#This Row],[Code]])</f>
        <v>1</v>
      </c>
      <c r="L755" s="87">
        <f>STOCK[[#This Row],[Entradas]]-STOCK[[#This Row],[Salidas]]</f>
        <v>0</v>
      </c>
      <c r="M755" s="12">
        <f>STOCK[[#This Row],[Precio Final]]*10%</f>
        <v>3</v>
      </c>
      <c r="N755" s="12">
        <v>0</v>
      </c>
      <c r="O755" s="12">
        <v>0</v>
      </c>
      <c r="P755" s="12">
        <v>15</v>
      </c>
      <c r="Q755" s="87">
        <v>0</v>
      </c>
      <c r="R755" s="12">
        <v>0</v>
      </c>
      <c r="S755" s="12">
        <v>1.5</v>
      </c>
      <c r="T755" s="12">
        <f>STOCK[[#This Row],[Costo Unitario (USD)]]+STOCK[[#This Row],[Costo Envío (USD)]]+STOCK[[#This Row],[Comisión 10%]]</f>
        <v>19.5</v>
      </c>
      <c r="U755" s="12">
        <f>STOCK[[#This Row],[Costo total]]*1.5</f>
        <v>29.25</v>
      </c>
      <c r="V755" s="12">
        <v>30</v>
      </c>
      <c r="W755" s="12">
        <f>STOCK[[#This Row],[Precio Final]]-STOCK[[#This Row],[Costo total]]</f>
        <v>10.5</v>
      </c>
      <c r="X755" s="12">
        <f>STOCK[[#This Row],[Ganancia Unitaria]]*STOCK[[#This Row],[Salidas]]</f>
        <v>10.5</v>
      </c>
      <c r="Y755" s="12" t="s">
        <v>1305</v>
      </c>
      <c r="AA755" s="12">
        <f>STOCK[[#This Row],[Costo total]]*STOCK[[#This Row],[Entradas]]</f>
        <v>19.5</v>
      </c>
      <c r="AB755" s="12">
        <f>STOCK[[#This Row],[Stock Actual]]*STOCK[[#This Row],[Costo total]]</f>
        <v>0</v>
      </c>
    </row>
    <row r="756" spans="1:28" s="7" customFormat="1" ht="50" customHeight="1" x14ac:dyDescent="0.15">
      <c r="A756" s="7" t="s">
        <v>1338</v>
      </c>
      <c r="B756" s="70"/>
      <c r="C756" s="7" t="s">
        <v>4</v>
      </c>
      <c r="D756" s="7" t="s">
        <v>1517</v>
      </c>
      <c r="E756" s="7" t="s">
        <v>1766</v>
      </c>
      <c r="F756" s="7" t="s">
        <v>241</v>
      </c>
      <c r="G756" s="7" t="s">
        <v>69</v>
      </c>
      <c r="H756" s="7">
        <f>STOCK[[#This Row],[Precio Final]]</f>
        <v>30</v>
      </c>
      <c r="I756" s="7">
        <f>STOCK[[#This Row],[Precio Venta Ideal (x1.5)]]</f>
        <v>29.25</v>
      </c>
      <c r="J756" s="8">
        <v>1</v>
      </c>
      <c r="K756" s="8">
        <f>SUMIFS(VENTAS[Cantidad],VENTAS[Código del producto Vendido],STOCK[[#This Row],[Code]])</f>
        <v>1</v>
      </c>
      <c r="L756" s="8">
        <f>STOCK[[#This Row],[Entradas]]-STOCK[[#This Row],[Salidas]]</f>
        <v>0</v>
      </c>
      <c r="M756" s="7">
        <f>STOCK[[#This Row],[Precio Final]]*10%</f>
        <v>3</v>
      </c>
      <c r="N756" s="7">
        <v>0</v>
      </c>
      <c r="O756" s="7">
        <v>0</v>
      </c>
      <c r="P756" s="7">
        <v>15</v>
      </c>
      <c r="Q756" s="8">
        <v>0</v>
      </c>
      <c r="R756" s="7">
        <v>0</v>
      </c>
      <c r="S756" s="7">
        <v>1.5</v>
      </c>
      <c r="T756" s="12">
        <f>STOCK[[#This Row],[Costo Unitario (USD)]]+STOCK[[#This Row],[Costo Envío (USD)]]+STOCK[[#This Row],[Comisión 10%]]</f>
        <v>19.5</v>
      </c>
      <c r="U756" s="7">
        <f>STOCK[[#This Row],[Costo total]]*1.5</f>
        <v>29.25</v>
      </c>
      <c r="V756" s="7">
        <v>30</v>
      </c>
      <c r="W756" s="7">
        <f>STOCK[[#This Row],[Precio Final]]-STOCK[[#This Row],[Costo total]]</f>
        <v>10.5</v>
      </c>
      <c r="X756" s="7">
        <f>STOCK[[#This Row],[Ganancia Unitaria]]*STOCK[[#This Row],[Salidas]]</f>
        <v>10.5</v>
      </c>
      <c r="Y756" s="7" t="s">
        <v>1305</v>
      </c>
      <c r="AA756" s="7">
        <f>STOCK[[#This Row],[Costo total]]*STOCK[[#This Row],[Entradas]]</f>
        <v>19.5</v>
      </c>
      <c r="AB756" s="7">
        <f>STOCK[[#This Row],[Stock Actual]]*STOCK[[#This Row],[Costo total]]</f>
        <v>0</v>
      </c>
    </row>
    <row r="757" spans="1:28" s="12" customFormat="1" ht="50" customHeight="1" x14ac:dyDescent="0.15">
      <c r="A757" s="12" t="s">
        <v>1339</v>
      </c>
      <c r="B757" s="70"/>
      <c r="C757" s="12" t="s">
        <v>4</v>
      </c>
      <c r="D757" s="12" t="s">
        <v>1517</v>
      </c>
      <c r="E757" s="12" t="s">
        <v>1340</v>
      </c>
      <c r="F757" s="12" t="s">
        <v>243</v>
      </c>
      <c r="G757" s="12" t="s">
        <v>69</v>
      </c>
      <c r="H757" s="12">
        <f>STOCK[[#This Row],[Precio Final]]</f>
        <v>30</v>
      </c>
      <c r="I757" s="12">
        <f>STOCK[[#This Row],[Precio Venta Ideal (x1.5)]]</f>
        <v>29.25</v>
      </c>
      <c r="J757" s="87">
        <v>1</v>
      </c>
      <c r="K757" s="87">
        <f>SUMIFS(VENTAS[Cantidad],VENTAS[Código del producto Vendido],STOCK[[#This Row],[Code]])</f>
        <v>1</v>
      </c>
      <c r="L757" s="87">
        <f>STOCK[[#This Row],[Entradas]]-STOCK[[#This Row],[Salidas]]</f>
        <v>0</v>
      </c>
      <c r="M757" s="12">
        <f>STOCK[[#This Row],[Precio Final]]*10%</f>
        <v>3</v>
      </c>
      <c r="N757" s="12">
        <v>0</v>
      </c>
      <c r="O757" s="12">
        <v>0</v>
      </c>
      <c r="P757" s="12">
        <v>15</v>
      </c>
      <c r="Q757" s="87">
        <v>0</v>
      </c>
      <c r="R757" s="12">
        <v>0</v>
      </c>
      <c r="S757" s="12">
        <v>1.5</v>
      </c>
      <c r="T757" s="12">
        <f>STOCK[[#This Row],[Costo Unitario (USD)]]+STOCK[[#This Row],[Costo Envío (USD)]]+STOCK[[#This Row],[Comisión 10%]]</f>
        <v>19.5</v>
      </c>
      <c r="U757" s="12">
        <f>STOCK[[#This Row],[Costo total]]*1.5</f>
        <v>29.25</v>
      </c>
      <c r="V757" s="12">
        <v>30</v>
      </c>
      <c r="W757" s="12">
        <f>STOCK[[#This Row],[Precio Final]]-STOCK[[#This Row],[Costo total]]</f>
        <v>10.5</v>
      </c>
      <c r="X757" s="12">
        <f>STOCK[[#This Row],[Ganancia Unitaria]]*STOCK[[#This Row],[Salidas]]</f>
        <v>10.5</v>
      </c>
      <c r="Y757" s="12" t="s">
        <v>1305</v>
      </c>
      <c r="AA757" s="12">
        <f>STOCK[[#This Row],[Costo total]]*STOCK[[#This Row],[Entradas]]</f>
        <v>19.5</v>
      </c>
      <c r="AB757" s="12">
        <f>STOCK[[#This Row],[Stock Actual]]*STOCK[[#This Row],[Costo total]]</f>
        <v>0</v>
      </c>
    </row>
    <row r="758" spans="1:28" s="7" customFormat="1" ht="50" customHeight="1" x14ac:dyDescent="0.15">
      <c r="A758" s="7" t="s">
        <v>1341</v>
      </c>
      <c r="B758" s="70"/>
      <c r="C758" s="7" t="s">
        <v>4</v>
      </c>
      <c r="D758" s="7" t="s">
        <v>1898</v>
      </c>
      <c r="E758" s="7" t="s">
        <v>3012</v>
      </c>
      <c r="F758" s="7" t="s">
        <v>3013</v>
      </c>
      <c r="G758" s="7" t="s">
        <v>69</v>
      </c>
      <c r="H758" s="7">
        <f>STOCK[[#This Row],[Precio Final]]</f>
        <v>19</v>
      </c>
      <c r="I758" s="7">
        <f>STOCK[[#This Row],[Precio Venta Ideal (x1.5)]]</f>
        <v>24.9</v>
      </c>
      <c r="J758" s="8">
        <v>0</v>
      </c>
      <c r="K758" s="8">
        <f>SUMIFS(VENTAS[Cantidad],VENTAS[Código del producto Vendido],STOCK[[#This Row],[Code]])</f>
        <v>0</v>
      </c>
      <c r="L758" s="8">
        <f>STOCK[[#This Row],[Entradas]]-STOCK[[#This Row],[Salidas]]</f>
        <v>0</v>
      </c>
      <c r="M758" s="7">
        <f>STOCK[[#This Row],[Precio Final]]*10%</f>
        <v>1.9000000000000001</v>
      </c>
      <c r="N758" s="7">
        <v>0</v>
      </c>
      <c r="O758" s="7">
        <v>0</v>
      </c>
      <c r="P758" s="7">
        <v>13.2</v>
      </c>
      <c r="Q758" s="8">
        <v>0</v>
      </c>
      <c r="R758" s="7">
        <v>0</v>
      </c>
      <c r="S758" s="7">
        <v>1.5</v>
      </c>
      <c r="T758" s="12">
        <f>STOCK[[#This Row],[Costo Unitario (USD)]]+STOCK[[#This Row],[Costo Envío (USD)]]+STOCK[[#This Row],[Comisión 10%]]</f>
        <v>16.599999999999998</v>
      </c>
      <c r="U758" s="7">
        <f>STOCK[[#This Row],[Costo total]]*1.5</f>
        <v>24.9</v>
      </c>
      <c r="V758" s="7">
        <v>19</v>
      </c>
      <c r="W758" s="7">
        <f>STOCK[[#This Row],[Precio Final]]-STOCK[[#This Row],[Costo total]]</f>
        <v>2.4000000000000021</v>
      </c>
      <c r="X758" s="7">
        <f>STOCK[[#This Row],[Ganancia Unitaria]]*STOCK[[#This Row],[Salidas]]</f>
        <v>0</v>
      </c>
      <c r="Y758" s="7" t="s">
        <v>1305</v>
      </c>
      <c r="AA758" s="7">
        <f>STOCK[[#This Row],[Costo total]]*STOCK[[#This Row],[Entradas]]</f>
        <v>0</v>
      </c>
      <c r="AB758" s="7">
        <f>STOCK[[#This Row],[Stock Actual]]*STOCK[[#This Row],[Costo total]]</f>
        <v>0</v>
      </c>
    </row>
    <row r="759" spans="1:28" s="12" customFormat="1" ht="50" customHeight="1" x14ac:dyDescent="0.15">
      <c r="A759" s="12" t="s">
        <v>1343</v>
      </c>
      <c r="B759" s="70"/>
      <c r="C759" s="12" t="s">
        <v>4</v>
      </c>
      <c r="D759" s="12" t="s">
        <v>1517</v>
      </c>
      <c r="E759" s="12" t="s">
        <v>1307</v>
      </c>
      <c r="F759" s="12" t="s">
        <v>241</v>
      </c>
      <c r="G759" s="12" t="s">
        <v>69</v>
      </c>
      <c r="H759" s="12">
        <f>STOCK[[#This Row],[Precio Final]]</f>
        <v>12</v>
      </c>
      <c r="I759" s="12">
        <f>STOCK[[#This Row],[Precio Venta Ideal (x1.5)]]</f>
        <v>13.049999999999999</v>
      </c>
      <c r="J759" s="87">
        <v>0</v>
      </c>
      <c r="K759" s="87">
        <f>SUMIFS(VENTAS[Cantidad],VENTAS[Código del producto Vendido],STOCK[[#This Row],[Code]])</f>
        <v>0</v>
      </c>
      <c r="L759" s="87">
        <f>STOCK[[#This Row],[Entradas]]-STOCK[[#This Row],[Salidas]]</f>
        <v>0</v>
      </c>
      <c r="M759" s="12">
        <f>STOCK[[#This Row],[Precio Final]]*10%</f>
        <v>1.2000000000000002</v>
      </c>
      <c r="N759" s="12">
        <v>0</v>
      </c>
      <c r="O759" s="12">
        <v>0</v>
      </c>
      <c r="P759" s="12">
        <v>6</v>
      </c>
      <c r="Q759" s="87">
        <v>0</v>
      </c>
      <c r="R759" s="12">
        <v>0</v>
      </c>
      <c r="S759" s="12">
        <v>1.5</v>
      </c>
      <c r="T759" s="12">
        <f>STOCK[[#This Row],[Costo Unitario (USD)]]+STOCK[[#This Row],[Costo Envío (USD)]]+STOCK[[#This Row],[Comisión 10%]]</f>
        <v>8.6999999999999993</v>
      </c>
      <c r="U759" s="12">
        <f>STOCK[[#This Row],[Costo total]]*1.5</f>
        <v>13.049999999999999</v>
      </c>
      <c r="V759" s="12">
        <v>12</v>
      </c>
      <c r="W759" s="12">
        <f>STOCK[[#This Row],[Precio Final]]-STOCK[[#This Row],[Costo total]]</f>
        <v>3.3000000000000007</v>
      </c>
      <c r="X759" s="12">
        <f>STOCK[[#This Row],[Ganancia Unitaria]]*STOCK[[#This Row],[Salidas]]</f>
        <v>0</v>
      </c>
      <c r="Y759" s="12" t="s">
        <v>1305</v>
      </c>
      <c r="AA759" s="12">
        <f>STOCK[[#This Row],[Costo total]]*STOCK[[#This Row],[Entradas]]</f>
        <v>0</v>
      </c>
      <c r="AB759" s="12">
        <f>STOCK[[#This Row],[Stock Actual]]*STOCK[[#This Row],[Costo total]]</f>
        <v>0</v>
      </c>
    </row>
    <row r="760" spans="1:28" s="7" customFormat="1" ht="50" customHeight="1" x14ac:dyDescent="0.15">
      <c r="A760" s="7" t="s">
        <v>1345</v>
      </c>
      <c r="B760" s="70"/>
      <c r="C760" s="7" t="s">
        <v>4</v>
      </c>
      <c r="D760" s="7" t="s">
        <v>1898</v>
      </c>
      <c r="E760" s="7" t="s">
        <v>1526</v>
      </c>
      <c r="F760" s="7" t="s">
        <v>238</v>
      </c>
      <c r="G760" s="7" t="s">
        <v>69</v>
      </c>
      <c r="H760" s="7">
        <f>STOCK[[#This Row],[Precio Final]]</f>
        <v>25</v>
      </c>
      <c r="I760" s="7">
        <f>STOCK[[#This Row],[Precio Venta Ideal (x1.5)]]</f>
        <v>24</v>
      </c>
      <c r="J760" s="8">
        <v>2</v>
      </c>
      <c r="K760" s="8">
        <f>SUMIFS(VENTAS[Cantidad],VENTAS[Código del producto Vendido],STOCK[[#This Row],[Code]])</f>
        <v>2</v>
      </c>
      <c r="L760" s="8">
        <f>STOCK[[#This Row],[Entradas]]-STOCK[[#This Row],[Salidas]]</f>
        <v>0</v>
      </c>
      <c r="M760" s="7">
        <f>STOCK[[#This Row],[Precio Final]]*10%</f>
        <v>2.5</v>
      </c>
      <c r="N760" s="7">
        <v>0</v>
      </c>
      <c r="O760" s="7">
        <v>0</v>
      </c>
      <c r="P760" s="7">
        <v>12</v>
      </c>
      <c r="Q760" s="8">
        <v>0</v>
      </c>
      <c r="R760" s="7">
        <v>0</v>
      </c>
      <c r="S760" s="7">
        <v>1.5</v>
      </c>
      <c r="T760" s="12">
        <f>STOCK[[#This Row],[Costo Unitario (USD)]]+STOCK[[#This Row],[Costo Envío (USD)]]+STOCK[[#This Row],[Comisión 10%]]</f>
        <v>16</v>
      </c>
      <c r="U760" s="7">
        <f>STOCK[[#This Row],[Costo total]]*1.5</f>
        <v>24</v>
      </c>
      <c r="V760" s="7">
        <v>25</v>
      </c>
      <c r="W760" s="7">
        <f>STOCK[[#This Row],[Precio Final]]-STOCK[[#This Row],[Costo total]]</f>
        <v>9</v>
      </c>
      <c r="X760" s="7">
        <f>STOCK[[#This Row],[Ganancia Unitaria]]*STOCK[[#This Row],[Salidas]]</f>
        <v>18</v>
      </c>
      <c r="Y760" s="7" t="s">
        <v>1305</v>
      </c>
      <c r="AA760" s="7">
        <f>STOCK[[#This Row],[Costo total]]*STOCK[[#This Row],[Entradas]]</f>
        <v>32</v>
      </c>
      <c r="AB760" s="7">
        <f>STOCK[[#This Row],[Stock Actual]]*STOCK[[#This Row],[Costo total]]</f>
        <v>0</v>
      </c>
    </row>
    <row r="761" spans="1:28" s="12" customFormat="1" ht="50" customHeight="1" x14ac:dyDescent="0.15">
      <c r="A761" s="12" t="s">
        <v>1346</v>
      </c>
      <c r="B761" s="70"/>
      <c r="C761" s="12" t="s">
        <v>4</v>
      </c>
      <c r="D761" s="12" t="s">
        <v>1898</v>
      </c>
      <c r="E761" s="12" t="s">
        <v>1526</v>
      </c>
      <c r="F761" s="12" t="s">
        <v>243</v>
      </c>
      <c r="G761" s="12" t="s">
        <v>69</v>
      </c>
      <c r="H761" s="12">
        <f>STOCK[[#This Row],[Precio Final]]</f>
        <v>25</v>
      </c>
      <c r="I761" s="12">
        <f>STOCK[[#This Row],[Precio Venta Ideal (x1.5)]]</f>
        <v>24</v>
      </c>
      <c r="J761" s="87">
        <v>1</v>
      </c>
      <c r="K761" s="87">
        <f>SUMIFS(VENTAS[Cantidad],VENTAS[Código del producto Vendido],STOCK[[#This Row],[Code]])</f>
        <v>1</v>
      </c>
      <c r="L761" s="87">
        <f>STOCK[[#This Row],[Entradas]]-STOCK[[#This Row],[Salidas]]</f>
        <v>0</v>
      </c>
      <c r="M761" s="12">
        <f>STOCK[[#This Row],[Precio Final]]*10%</f>
        <v>2.5</v>
      </c>
      <c r="N761" s="12">
        <v>0</v>
      </c>
      <c r="O761" s="12">
        <v>0</v>
      </c>
      <c r="P761" s="12">
        <v>12</v>
      </c>
      <c r="Q761" s="87">
        <v>0</v>
      </c>
      <c r="R761" s="12">
        <v>0</v>
      </c>
      <c r="S761" s="12">
        <v>1.5</v>
      </c>
      <c r="T761" s="12">
        <f>STOCK[[#This Row],[Costo Unitario (USD)]]+STOCK[[#This Row],[Costo Envío (USD)]]+STOCK[[#This Row],[Comisión 10%]]</f>
        <v>16</v>
      </c>
      <c r="U761" s="12">
        <f>STOCK[[#This Row],[Costo total]]*1.5</f>
        <v>24</v>
      </c>
      <c r="V761" s="12">
        <v>25</v>
      </c>
      <c r="W761" s="12">
        <f>STOCK[[#This Row],[Precio Final]]-STOCK[[#This Row],[Costo total]]</f>
        <v>9</v>
      </c>
      <c r="X761" s="12">
        <f>STOCK[[#This Row],[Ganancia Unitaria]]*STOCK[[#This Row],[Salidas]]</f>
        <v>9</v>
      </c>
      <c r="Y761" s="12" t="s">
        <v>1305</v>
      </c>
      <c r="AA761" s="12">
        <f>STOCK[[#This Row],[Costo total]]*STOCK[[#This Row],[Entradas]]</f>
        <v>16</v>
      </c>
      <c r="AB761" s="12">
        <f>STOCK[[#This Row],[Stock Actual]]*STOCK[[#This Row],[Costo total]]</f>
        <v>0</v>
      </c>
    </row>
    <row r="762" spans="1:28" s="7" customFormat="1" ht="50" customHeight="1" x14ac:dyDescent="0.15">
      <c r="A762" s="7" t="s">
        <v>1347</v>
      </c>
      <c r="B762" s="70"/>
      <c r="C762" s="7" t="s">
        <v>4</v>
      </c>
      <c r="D762" s="7" t="s">
        <v>1517</v>
      </c>
      <c r="E762" s="7" t="s">
        <v>1348</v>
      </c>
      <c r="F762" s="7" t="s">
        <v>238</v>
      </c>
      <c r="G762" s="7" t="s">
        <v>69</v>
      </c>
      <c r="H762" s="7">
        <f>STOCK[[#This Row],[Precio Final]]</f>
        <v>35</v>
      </c>
      <c r="I762" s="7">
        <f>STOCK[[#This Row],[Precio Venta Ideal (x1.5)]]</f>
        <v>33</v>
      </c>
      <c r="J762" s="8">
        <v>1</v>
      </c>
      <c r="K762" s="8">
        <f>SUMIFS(VENTAS[Cantidad],VENTAS[Código del producto Vendido],STOCK[[#This Row],[Code]])</f>
        <v>1</v>
      </c>
      <c r="L762" s="8">
        <f>STOCK[[#This Row],[Entradas]]-STOCK[[#This Row],[Salidas]]</f>
        <v>0</v>
      </c>
      <c r="M762" s="7">
        <f>STOCK[[#This Row],[Precio Final]]*10%</f>
        <v>3.5</v>
      </c>
      <c r="N762" s="7">
        <v>0</v>
      </c>
      <c r="O762" s="7">
        <v>0</v>
      </c>
      <c r="P762" s="7">
        <v>17</v>
      </c>
      <c r="Q762" s="8">
        <v>0</v>
      </c>
      <c r="R762" s="7">
        <v>0</v>
      </c>
      <c r="S762" s="7">
        <v>1.5</v>
      </c>
      <c r="T762" s="12">
        <f>STOCK[[#This Row],[Costo Unitario (USD)]]+STOCK[[#This Row],[Costo Envío (USD)]]+STOCK[[#This Row],[Comisión 10%]]</f>
        <v>22</v>
      </c>
      <c r="U762" s="7">
        <f>STOCK[[#This Row],[Costo total]]*1.5</f>
        <v>33</v>
      </c>
      <c r="V762" s="7">
        <v>35</v>
      </c>
      <c r="W762" s="7">
        <f>STOCK[[#This Row],[Precio Final]]-STOCK[[#This Row],[Costo total]]</f>
        <v>13</v>
      </c>
      <c r="X762" s="7">
        <f>STOCK[[#This Row],[Ganancia Unitaria]]*STOCK[[#This Row],[Salidas]]</f>
        <v>13</v>
      </c>
      <c r="Y762" s="7" t="s">
        <v>1305</v>
      </c>
      <c r="AA762" s="7">
        <f>STOCK[[#This Row],[Costo total]]*STOCK[[#This Row],[Entradas]]</f>
        <v>22</v>
      </c>
      <c r="AB762" s="7">
        <f>STOCK[[#This Row],[Stock Actual]]*STOCK[[#This Row],[Costo total]]</f>
        <v>0</v>
      </c>
    </row>
    <row r="763" spans="1:28" s="12" customFormat="1" ht="50" customHeight="1" x14ac:dyDescent="0.15">
      <c r="A763" s="12" t="s">
        <v>1349</v>
      </c>
      <c r="B763" s="70"/>
      <c r="C763" s="12" t="s">
        <v>4</v>
      </c>
      <c r="D763" s="12" t="s">
        <v>101</v>
      </c>
      <c r="E763" s="12" t="s">
        <v>1324</v>
      </c>
      <c r="F763" s="12" t="s">
        <v>251</v>
      </c>
      <c r="G763" s="12" t="s">
        <v>69</v>
      </c>
      <c r="H763" s="12">
        <f>STOCK[[#This Row],[Precio Final]]</f>
        <v>35</v>
      </c>
      <c r="I763" s="12">
        <f>STOCK[[#This Row],[Precio Venta Ideal (x1.5)]]</f>
        <v>39.75</v>
      </c>
      <c r="J763" s="87">
        <v>2</v>
      </c>
      <c r="K763" s="87">
        <f>SUMIFS(VENTAS[Cantidad],VENTAS[Código del producto Vendido],STOCK[[#This Row],[Code]])</f>
        <v>2</v>
      </c>
      <c r="L763" s="87">
        <f>STOCK[[#This Row],[Entradas]]-STOCK[[#This Row],[Salidas]]</f>
        <v>0</v>
      </c>
      <c r="M763" s="12">
        <f>STOCK[[#This Row],[Precio Final]]*10%</f>
        <v>3.5</v>
      </c>
      <c r="N763" s="12">
        <v>0</v>
      </c>
      <c r="O763" s="12">
        <v>0</v>
      </c>
      <c r="P763" s="12">
        <v>21.5</v>
      </c>
      <c r="Q763" s="87">
        <v>0</v>
      </c>
      <c r="R763" s="12">
        <v>0</v>
      </c>
      <c r="S763" s="12">
        <v>1.5</v>
      </c>
      <c r="T763" s="12">
        <f>STOCK[[#This Row],[Costo Unitario (USD)]]+STOCK[[#This Row],[Costo Envío (USD)]]+STOCK[[#This Row],[Comisión 10%]]</f>
        <v>26.5</v>
      </c>
      <c r="U763" s="12">
        <f>STOCK[[#This Row],[Costo total]]*1.5</f>
        <v>39.75</v>
      </c>
      <c r="V763" s="12">
        <v>35</v>
      </c>
      <c r="W763" s="12">
        <f>STOCK[[#This Row],[Precio Final]]-STOCK[[#This Row],[Costo total]]</f>
        <v>8.5</v>
      </c>
      <c r="X763" s="12">
        <f>STOCK[[#This Row],[Ganancia Unitaria]]*STOCK[[#This Row],[Salidas]]</f>
        <v>17</v>
      </c>
      <c r="Y763" s="12" t="s">
        <v>1305</v>
      </c>
      <c r="AA763" s="12">
        <f>STOCK[[#This Row],[Costo total]]*STOCK[[#This Row],[Entradas]]</f>
        <v>53</v>
      </c>
      <c r="AB763" s="12">
        <f>STOCK[[#This Row],[Stock Actual]]*STOCK[[#This Row],[Costo total]]</f>
        <v>0</v>
      </c>
    </row>
    <row r="764" spans="1:28" s="7" customFormat="1" ht="50" customHeight="1" x14ac:dyDescent="0.15">
      <c r="A764" s="7" t="s">
        <v>1350</v>
      </c>
      <c r="B764" s="70"/>
      <c r="C764" s="7" t="s">
        <v>4</v>
      </c>
      <c r="D764" s="7" t="s">
        <v>101</v>
      </c>
      <c r="E764" s="7" t="s">
        <v>1687</v>
      </c>
      <c r="F764" s="7" t="s">
        <v>1516</v>
      </c>
      <c r="G764" s="7" t="s">
        <v>69</v>
      </c>
      <c r="H764" s="7">
        <f>STOCK[[#This Row],[Precio Final]]</f>
        <v>45</v>
      </c>
      <c r="I764" s="7">
        <f>STOCK[[#This Row],[Precio Venta Ideal (x1.5)]]</f>
        <v>53.25</v>
      </c>
      <c r="J764" s="8">
        <v>1</v>
      </c>
      <c r="K764" s="8">
        <f>SUMIFS(VENTAS[Cantidad],VENTAS[Código del producto Vendido],STOCK[[#This Row],[Code]])</f>
        <v>1</v>
      </c>
      <c r="L764" s="8">
        <f>STOCK[[#This Row],[Entradas]]-STOCK[[#This Row],[Salidas]]</f>
        <v>0</v>
      </c>
      <c r="M764" s="7">
        <f>STOCK[[#This Row],[Precio Final]]*10%</f>
        <v>4.5</v>
      </c>
      <c r="N764" s="7">
        <v>0</v>
      </c>
      <c r="O764" s="7">
        <v>0</v>
      </c>
      <c r="P764" s="7">
        <v>26</v>
      </c>
      <c r="Q764" s="8">
        <v>0</v>
      </c>
      <c r="R764" s="7">
        <v>0</v>
      </c>
      <c r="S764" s="7">
        <v>5</v>
      </c>
      <c r="T764" s="12">
        <f>STOCK[[#This Row],[Costo Unitario (USD)]]+STOCK[[#This Row],[Costo Envío (USD)]]+STOCK[[#This Row],[Comisión 10%]]</f>
        <v>35.5</v>
      </c>
      <c r="U764" s="7">
        <f>STOCK[[#This Row],[Costo total]]*1.5</f>
        <v>53.25</v>
      </c>
      <c r="V764" s="7">
        <v>45</v>
      </c>
      <c r="W764" s="7">
        <f>STOCK[[#This Row],[Precio Final]]-STOCK[[#This Row],[Costo total]]</f>
        <v>9.5</v>
      </c>
      <c r="X764" s="7">
        <f>STOCK[[#This Row],[Ganancia Unitaria]]*STOCK[[#This Row],[Salidas]]</f>
        <v>9.5</v>
      </c>
      <c r="Y764" s="7" t="s">
        <v>1305</v>
      </c>
      <c r="AA764" s="7">
        <f>STOCK[[#This Row],[Costo total]]*STOCK[[#This Row],[Entradas]]</f>
        <v>35.5</v>
      </c>
      <c r="AB764" s="7">
        <f>STOCK[[#This Row],[Stock Actual]]*STOCK[[#This Row],[Costo total]]</f>
        <v>0</v>
      </c>
    </row>
    <row r="765" spans="1:28" s="12" customFormat="1" ht="50" customHeight="1" x14ac:dyDescent="0.15">
      <c r="A765" s="12" t="s">
        <v>1351</v>
      </c>
      <c r="B765" s="70"/>
      <c r="C765" s="12" t="s">
        <v>4</v>
      </c>
      <c r="D765" s="12" t="s">
        <v>26</v>
      </c>
      <c r="E765" s="12" t="s">
        <v>1309</v>
      </c>
      <c r="F765" s="12" t="s">
        <v>2091</v>
      </c>
      <c r="G765" s="12" t="s">
        <v>69</v>
      </c>
      <c r="H765" s="12">
        <f>STOCK[[#This Row],[Precio Final]]</f>
        <v>20</v>
      </c>
      <c r="I765" s="12">
        <f>STOCK[[#This Row],[Precio Venta Ideal (x1.5)]]</f>
        <v>30.75</v>
      </c>
      <c r="J765" s="87">
        <v>0</v>
      </c>
      <c r="K765" s="87">
        <f>SUMIFS(VENTAS[Cantidad],VENTAS[Código del producto Vendido],STOCK[[#This Row],[Code]])</f>
        <v>0</v>
      </c>
      <c r="L765" s="87">
        <f>STOCK[[#This Row],[Entradas]]-STOCK[[#This Row],[Salidas]]</f>
        <v>0</v>
      </c>
      <c r="M765" s="12">
        <f>STOCK[[#This Row],[Precio Final]]*10%</f>
        <v>2</v>
      </c>
      <c r="N765" s="12">
        <v>0</v>
      </c>
      <c r="O765" s="12">
        <v>0</v>
      </c>
      <c r="P765" s="12">
        <v>17</v>
      </c>
      <c r="Q765" s="87">
        <v>0</v>
      </c>
      <c r="R765" s="12">
        <v>0</v>
      </c>
      <c r="S765" s="12">
        <v>1.5</v>
      </c>
      <c r="T765" s="12">
        <f>STOCK[[#This Row],[Costo Unitario (USD)]]+STOCK[[#This Row],[Costo Envío (USD)]]+STOCK[[#This Row],[Comisión 10%]]</f>
        <v>20.5</v>
      </c>
      <c r="U765" s="12">
        <f>STOCK[[#This Row],[Costo total]]*1.5</f>
        <v>30.75</v>
      </c>
      <c r="V765" s="12">
        <v>20</v>
      </c>
      <c r="W765" s="12">
        <f>STOCK[[#This Row],[Precio Final]]-STOCK[[#This Row],[Costo total]]</f>
        <v>-0.5</v>
      </c>
      <c r="X765" s="12">
        <f>STOCK[[#This Row],[Ganancia Unitaria]]*STOCK[[#This Row],[Salidas]]</f>
        <v>0</v>
      </c>
      <c r="Y765" s="12" t="s">
        <v>1305</v>
      </c>
      <c r="AA765" s="12">
        <f>STOCK[[#This Row],[Costo total]]*STOCK[[#This Row],[Entradas]]</f>
        <v>0</v>
      </c>
      <c r="AB765" s="12">
        <f>STOCK[[#This Row],[Stock Actual]]*STOCK[[#This Row],[Costo total]]</f>
        <v>0</v>
      </c>
    </row>
    <row r="766" spans="1:28" s="7" customFormat="1" ht="50" customHeight="1" x14ac:dyDescent="0.15">
      <c r="A766" s="7" t="s">
        <v>1352</v>
      </c>
      <c r="B766" s="70"/>
      <c r="C766" s="7" t="s">
        <v>4</v>
      </c>
      <c r="D766" s="7" t="s">
        <v>1898</v>
      </c>
      <c r="E766" s="7" t="s">
        <v>1342</v>
      </c>
      <c r="F766" s="7" t="s">
        <v>238</v>
      </c>
      <c r="G766" s="7" t="s">
        <v>69</v>
      </c>
      <c r="H766" s="7">
        <f>STOCK[[#This Row],[Precio Final]]</f>
        <v>22</v>
      </c>
      <c r="I766" s="7">
        <f>STOCK[[#This Row],[Precio Venta Ideal (x1.5)]]</f>
        <v>25.349999999999998</v>
      </c>
      <c r="J766" s="8">
        <v>2</v>
      </c>
      <c r="K766" s="8">
        <f>SUMIFS(VENTAS[Cantidad],VENTAS[Código del producto Vendido],STOCK[[#This Row],[Code]])</f>
        <v>2</v>
      </c>
      <c r="L766" s="8">
        <f>STOCK[[#This Row],[Entradas]]-STOCK[[#This Row],[Salidas]]</f>
        <v>0</v>
      </c>
      <c r="M766" s="7">
        <f>STOCK[[#This Row],[Precio Final]]*10%</f>
        <v>2.2000000000000002</v>
      </c>
      <c r="N766" s="7">
        <v>0</v>
      </c>
      <c r="O766" s="7">
        <v>0</v>
      </c>
      <c r="P766" s="7">
        <v>13.2</v>
      </c>
      <c r="Q766" s="8">
        <v>0</v>
      </c>
      <c r="R766" s="7">
        <v>0</v>
      </c>
      <c r="S766" s="7">
        <v>1.5</v>
      </c>
      <c r="T766" s="12">
        <f>STOCK[[#This Row],[Costo Unitario (USD)]]+STOCK[[#This Row],[Costo Envío (USD)]]+STOCK[[#This Row],[Comisión 10%]]</f>
        <v>16.899999999999999</v>
      </c>
      <c r="U766" s="7">
        <f>STOCK[[#This Row],[Costo total]]*1.5</f>
        <v>25.349999999999998</v>
      </c>
      <c r="V766" s="7">
        <v>22</v>
      </c>
      <c r="W766" s="7">
        <f>STOCK[[#This Row],[Precio Final]]-STOCK[[#This Row],[Costo total]]</f>
        <v>5.1000000000000014</v>
      </c>
      <c r="X766" s="7">
        <f>STOCK[[#This Row],[Ganancia Unitaria]]*STOCK[[#This Row],[Salidas]]</f>
        <v>10.200000000000003</v>
      </c>
      <c r="Y766" s="7" t="s">
        <v>1305</v>
      </c>
      <c r="AA766" s="7">
        <f>STOCK[[#This Row],[Costo total]]*STOCK[[#This Row],[Entradas]]</f>
        <v>33.799999999999997</v>
      </c>
      <c r="AB766" s="7">
        <f>STOCK[[#This Row],[Stock Actual]]*STOCK[[#This Row],[Costo total]]</f>
        <v>0</v>
      </c>
    </row>
    <row r="767" spans="1:28" s="12" customFormat="1" ht="50" customHeight="1" x14ac:dyDescent="0.15">
      <c r="A767" s="12" t="s">
        <v>1353</v>
      </c>
      <c r="B767" s="70"/>
      <c r="C767" s="12" t="s">
        <v>4</v>
      </c>
      <c r="D767" s="12" t="s">
        <v>1517</v>
      </c>
      <c r="E767" s="12" t="s">
        <v>1316</v>
      </c>
      <c r="F767" s="12" t="s">
        <v>550</v>
      </c>
      <c r="G767" s="12" t="s">
        <v>69</v>
      </c>
      <c r="H767" s="12">
        <f>STOCK[[#This Row],[Precio Final]]</f>
        <v>35</v>
      </c>
      <c r="I767" s="12">
        <f>STOCK[[#This Row],[Precio Venta Ideal (x1.5)]]</f>
        <v>35.25</v>
      </c>
      <c r="J767" s="87">
        <v>1</v>
      </c>
      <c r="K767" s="87">
        <f>SUMIFS(VENTAS[Cantidad],VENTAS[Código del producto Vendido],STOCK[[#This Row],[Code]])</f>
        <v>1</v>
      </c>
      <c r="L767" s="87">
        <f>STOCK[[#This Row],[Entradas]]-STOCK[[#This Row],[Salidas]]</f>
        <v>0</v>
      </c>
      <c r="M767" s="12">
        <f>STOCK[[#This Row],[Precio Final]]*10%</f>
        <v>3.5</v>
      </c>
      <c r="N767" s="12">
        <v>0</v>
      </c>
      <c r="O767" s="12">
        <v>0</v>
      </c>
      <c r="P767" s="12">
        <v>18.5</v>
      </c>
      <c r="Q767" s="87">
        <v>0</v>
      </c>
      <c r="R767" s="12">
        <v>0</v>
      </c>
      <c r="S767" s="12">
        <v>1.5</v>
      </c>
      <c r="T767" s="12">
        <f>STOCK[[#This Row],[Costo Unitario (USD)]]+STOCK[[#This Row],[Costo Envío (USD)]]+STOCK[[#This Row],[Comisión 10%]]</f>
        <v>23.5</v>
      </c>
      <c r="U767" s="12">
        <f>STOCK[[#This Row],[Costo total]]*1.5</f>
        <v>35.25</v>
      </c>
      <c r="V767" s="12">
        <v>35</v>
      </c>
      <c r="W767" s="12">
        <f>STOCK[[#This Row],[Precio Final]]-STOCK[[#This Row],[Costo total]]</f>
        <v>11.5</v>
      </c>
      <c r="X767" s="12">
        <f>STOCK[[#This Row],[Ganancia Unitaria]]*STOCK[[#This Row],[Salidas]]</f>
        <v>11.5</v>
      </c>
      <c r="Y767" s="12" t="s">
        <v>1305</v>
      </c>
      <c r="AA767" s="12">
        <f>STOCK[[#This Row],[Costo total]]*STOCK[[#This Row],[Entradas]]</f>
        <v>23.5</v>
      </c>
      <c r="AB767" s="12">
        <f>STOCK[[#This Row],[Stock Actual]]*STOCK[[#This Row],[Costo total]]</f>
        <v>0</v>
      </c>
    </row>
    <row r="768" spans="1:28" s="7" customFormat="1" ht="50" customHeight="1" x14ac:dyDescent="0.15">
      <c r="A768" s="7" t="s">
        <v>1354</v>
      </c>
      <c r="B768" s="70"/>
      <c r="C768" s="7" t="s">
        <v>4</v>
      </c>
      <c r="D768" s="7" t="s">
        <v>1517</v>
      </c>
      <c r="E768" s="7" t="s">
        <v>1318</v>
      </c>
      <c r="F768" s="7" t="s">
        <v>238</v>
      </c>
      <c r="G768" s="7" t="s">
        <v>69</v>
      </c>
      <c r="H768" s="7">
        <f>STOCK[[#This Row],[Precio Final]]</f>
        <v>30</v>
      </c>
      <c r="I768" s="7">
        <f>STOCK[[#This Row],[Precio Venta Ideal (x1.5)]]</f>
        <v>30.150000000000002</v>
      </c>
      <c r="J768" s="8">
        <v>0</v>
      </c>
      <c r="K768" s="8">
        <f>SUMIFS(VENTAS[Cantidad],VENTAS[Código del producto Vendido],STOCK[[#This Row],[Code]])</f>
        <v>0</v>
      </c>
      <c r="L768" s="8">
        <f>STOCK[[#This Row],[Entradas]]-STOCK[[#This Row],[Salidas]]</f>
        <v>0</v>
      </c>
      <c r="M768" s="7">
        <f>STOCK[[#This Row],[Precio Final]]*10%</f>
        <v>3</v>
      </c>
      <c r="N768" s="7">
        <v>0</v>
      </c>
      <c r="O768" s="7">
        <v>0</v>
      </c>
      <c r="P768" s="7">
        <v>15.6</v>
      </c>
      <c r="Q768" s="8">
        <v>0</v>
      </c>
      <c r="R768" s="7">
        <v>0</v>
      </c>
      <c r="S768" s="7">
        <v>1.5</v>
      </c>
      <c r="T768" s="12">
        <f>STOCK[[#This Row],[Costo Unitario (USD)]]+STOCK[[#This Row],[Costo Envío (USD)]]+STOCK[[#This Row],[Comisión 10%]]</f>
        <v>20.100000000000001</v>
      </c>
      <c r="U768" s="7">
        <f>STOCK[[#This Row],[Costo total]]*1.5</f>
        <v>30.150000000000002</v>
      </c>
      <c r="V768" s="7">
        <v>30</v>
      </c>
      <c r="W768" s="7">
        <f>STOCK[[#This Row],[Precio Final]]-STOCK[[#This Row],[Costo total]]</f>
        <v>9.8999999999999986</v>
      </c>
      <c r="X768" s="7">
        <f>STOCK[[#This Row],[Ganancia Unitaria]]*STOCK[[#This Row],[Salidas]]</f>
        <v>0</v>
      </c>
      <c r="Y768" s="7" t="s">
        <v>1305</v>
      </c>
      <c r="AA768" s="7">
        <f>STOCK[[#This Row],[Costo total]]*STOCK[[#This Row],[Entradas]]</f>
        <v>0</v>
      </c>
      <c r="AB768" s="7">
        <f>STOCK[[#This Row],[Stock Actual]]*STOCK[[#This Row],[Costo total]]</f>
        <v>0</v>
      </c>
    </row>
    <row r="769" spans="1:28" s="12" customFormat="1" ht="50" customHeight="1" x14ac:dyDescent="0.15">
      <c r="A769" s="12" t="s">
        <v>1355</v>
      </c>
      <c r="B769" s="70"/>
      <c r="C769" s="12" t="s">
        <v>4</v>
      </c>
      <c r="D769" s="12" t="s">
        <v>1942</v>
      </c>
      <c r="E769" s="12" t="s">
        <v>1765</v>
      </c>
      <c r="F769" s="12" t="s">
        <v>1751</v>
      </c>
      <c r="G769" s="12" t="s">
        <v>69</v>
      </c>
      <c r="H769" s="12">
        <f>STOCK[[#This Row],[Precio Final]]</f>
        <v>22</v>
      </c>
      <c r="I769" s="12">
        <f>STOCK[[#This Row],[Precio Venta Ideal (x1.5)]]</f>
        <v>25.049999999999997</v>
      </c>
      <c r="J769" s="87">
        <v>2</v>
      </c>
      <c r="K769" s="87">
        <f>SUMIFS(VENTAS[Cantidad],VENTAS[Código del producto Vendido],STOCK[[#This Row],[Code]])</f>
        <v>2</v>
      </c>
      <c r="L769" s="87">
        <f>STOCK[[#This Row],[Entradas]]-STOCK[[#This Row],[Salidas]]</f>
        <v>0</v>
      </c>
      <c r="M769" s="12">
        <f>STOCK[[#This Row],[Precio Final]]*10%</f>
        <v>2.2000000000000002</v>
      </c>
      <c r="N769" s="12">
        <v>0</v>
      </c>
      <c r="O769" s="12">
        <v>0</v>
      </c>
      <c r="P769" s="12">
        <v>13</v>
      </c>
      <c r="Q769" s="87">
        <v>0</v>
      </c>
      <c r="R769" s="12">
        <v>0</v>
      </c>
      <c r="S769" s="12">
        <v>1.5</v>
      </c>
      <c r="T769" s="12">
        <f>STOCK[[#This Row],[Costo Unitario (USD)]]+STOCK[[#This Row],[Costo Envío (USD)]]+STOCK[[#This Row],[Comisión 10%]]</f>
        <v>16.7</v>
      </c>
      <c r="U769" s="12">
        <f>STOCK[[#This Row],[Costo total]]*1.5</f>
        <v>25.049999999999997</v>
      </c>
      <c r="V769" s="12">
        <v>22</v>
      </c>
      <c r="W769" s="12">
        <f>STOCK[[#This Row],[Precio Final]]-STOCK[[#This Row],[Costo total]]</f>
        <v>5.3000000000000007</v>
      </c>
      <c r="X769" s="12">
        <f>STOCK[[#This Row],[Ganancia Unitaria]]*STOCK[[#This Row],[Salidas]]</f>
        <v>10.600000000000001</v>
      </c>
      <c r="Y769" s="12" t="s">
        <v>1305</v>
      </c>
      <c r="AA769" s="12">
        <f>STOCK[[#This Row],[Costo total]]*STOCK[[#This Row],[Entradas]]</f>
        <v>33.4</v>
      </c>
      <c r="AB769" s="12">
        <f>STOCK[[#This Row],[Stock Actual]]*STOCK[[#This Row],[Costo total]]</f>
        <v>0</v>
      </c>
    </row>
    <row r="770" spans="1:28" s="7" customFormat="1" ht="50" customHeight="1" x14ac:dyDescent="0.15">
      <c r="A770" s="7" t="s">
        <v>1356</v>
      </c>
      <c r="B770" s="70"/>
      <c r="C770" s="7" t="s">
        <v>4</v>
      </c>
      <c r="D770" s="7" t="s">
        <v>1898</v>
      </c>
      <c r="E770" s="7" t="s">
        <v>1668</v>
      </c>
      <c r="F770" s="7" t="s">
        <v>243</v>
      </c>
      <c r="G770" s="7" t="s">
        <v>69</v>
      </c>
      <c r="H770" s="7">
        <f>STOCK[[#This Row],[Precio Final]]</f>
        <v>22</v>
      </c>
      <c r="I770" s="7">
        <f>STOCK[[#This Row],[Precio Venta Ideal (x1.5)]]</f>
        <v>25.349999999999998</v>
      </c>
      <c r="J770" s="8">
        <v>1</v>
      </c>
      <c r="K770" s="8">
        <f>SUMIFS(VENTAS[Cantidad],VENTAS[Código del producto Vendido],STOCK[[#This Row],[Code]])</f>
        <v>1</v>
      </c>
      <c r="L770" s="8">
        <f>STOCK[[#This Row],[Entradas]]-STOCK[[#This Row],[Salidas]]</f>
        <v>0</v>
      </c>
      <c r="M770" s="7">
        <f>STOCK[[#This Row],[Precio Final]]*10%</f>
        <v>2.2000000000000002</v>
      </c>
      <c r="N770" s="7">
        <v>0</v>
      </c>
      <c r="O770" s="7">
        <v>0</v>
      </c>
      <c r="P770" s="7">
        <v>13.2</v>
      </c>
      <c r="Q770" s="8">
        <v>0</v>
      </c>
      <c r="R770" s="7">
        <v>0</v>
      </c>
      <c r="S770" s="7">
        <v>1.5</v>
      </c>
      <c r="T770" s="12">
        <f>STOCK[[#This Row],[Costo Unitario (USD)]]+STOCK[[#This Row],[Costo Envío (USD)]]+STOCK[[#This Row],[Comisión 10%]]</f>
        <v>16.899999999999999</v>
      </c>
      <c r="U770" s="7">
        <f>STOCK[[#This Row],[Costo total]]*1.5</f>
        <v>25.349999999999998</v>
      </c>
      <c r="V770" s="7">
        <v>22</v>
      </c>
      <c r="W770" s="7">
        <f>STOCK[[#This Row],[Precio Final]]-STOCK[[#This Row],[Costo total]]</f>
        <v>5.1000000000000014</v>
      </c>
      <c r="X770" s="7">
        <f>STOCK[[#This Row],[Ganancia Unitaria]]*STOCK[[#This Row],[Salidas]]</f>
        <v>5.1000000000000014</v>
      </c>
      <c r="Y770" s="7" t="s">
        <v>1305</v>
      </c>
      <c r="AA770" s="7">
        <f>STOCK[[#This Row],[Costo total]]*STOCK[[#This Row],[Entradas]]</f>
        <v>16.899999999999999</v>
      </c>
      <c r="AB770" s="7">
        <f>STOCK[[#This Row],[Stock Actual]]*STOCK[[#This Row],[Costo total]]</f>
        <v>0</v>
      </c>
    </row>
    <row r="771" spans="1:28" s="12" customFormat="1" ht="50" customHeight="1" x14ac:dyDescent="0.15">
      <c r="A771" s="12" t="s">
        <v>1357</v>
      </c>
      <c r="B771" s="70"/>
      <c r="C771" s="12" t="s">
        <v>4</v>
      </c>
      <c r="D771" s="12" t="s">
        <v>101</v>
      </c>
      <c r="E771" s="12" t="s">
        <v>1314</v>
      </c>
      <c r="F771" s="12" t="s">
        <v>238</v>
      </c>
      <c r="G771" s="12" t="s">
        <v>69</v>
      </c>
      <c r="H771" s="12">
        <f>STOCK[[#This Row],[Precio Final]]</f>
        <v>50</v>
      </c>
      <c r="I771" s="12">
        <f>STOCK[[#This Row],[Precio Venta Ideal (x1.5)]]</f>
        <v>47.25</v>
      </c>
      <c r="J771" s="87">
        <v>0</v>
      </c>
      <c r="K771" s="87">
        <f>SUMIFS(VENTAS[Cantidad],VENTAS[Código del producto Vendido],STOCK[[#This Row],[Code]])</f>
        <v>0</v>
      </c>
      <c r="L771" s="87">
        <f>STOCK[[#This Row],[Entradas]]-STOCK[[#This Row],[Salidas]]</f>
        <v>0</v>
      </c>
      <c r="M771" s="12">
        <f>STOCK[[#This Row],[Precio Final]]*10%</f>
        <v>5</v>
      </c>
      <c r="N771" s="12">
        <v>0</v>
      </c>
      <c r="O771" s="12">
        <v>0</v>
      </c>
      <c r="P771" s="12">
        <v>25</v>
      </c>
      <c r="Q771" s="87">
        <v>0</v>
      </c>
      <c r="R771" s="12">
        <v>0</v>
      </c>
      <c r="S771" s="12">
        <v>1.5</v>
      </c>
      <c r="T771" s="12">
        <f>STOCK[[#This Row],[Costo Unitario (USD)]]+STOCK[[#This Row],[Costo Envío (USD)]]+STOCK[[#This Row],[Comisión 10%]]</f>
        <v>31.5</v>
      </c>
      <c r="U771" s="12">
        <f>STOCK[[#This Row],[Costo total]]*1.5</f>
        <v>47.25</v>
      </c>
      <c r="V771" s="12">
        <v>50</v>
      </c>
      <c r="W771" s="12">
        <f>STOCK[[#This Row],[Precio Final]]-STOCK[[#This Row],[Costo total]]</f>
        <v>18.5</v>
      </c>
      <c r="X771" s="12">
        <f>STOCK[[#This Row],[Ganancia Unitaria]]*STOCK[[#This Row],[Salidas]]</f>
        <v>0</v>
      </c>
      <c r="Y771" s="12" t="s">
        <v>1305</v>
      </c>
      <c r="AA771" s="12">
        <f>STOCK[[#This Row],[Costo total]]*STOCK[[#This Row],[Entradas]]</f>
        <v>0</v>
      </c>
      <c r="AB771" s="12">
        <f>STOCK[[#This Row],[Stock Actual]]*STOCK[[#This Row],[Costo total]]</f>
        <v>0</v>
      </c>
    </row>
    <row r="772" spans="1:28" s="7" customFormat="1" ht="50" customHeight="1" x14ac:dyDescent="0.15">
      <c r="A772" s="7" t="s">
        <v>1358</v>
      </c>
      <c r="B772" s="70"/>
      <c r="C772" s="7" t="s">
        <v>4</v>
      </c>
      <c r="D772" s="7" t="s">
        <v>1517</v>
      </c>
      <c r="E772" s="7" t="s">
        <v>1359</v>
      </c>
      <c r="F772" s="7" t="s">
        <v>238</v>
      </c>
      <c r="G772" s="7" t="s">
        <v>69</v>
      </c>
      <c r="H772" s="7">
        <f>STOCK[[#This Row],[Precio Final]]</f>
        <v>25</v>
      </c>
      <c r="I772" s="7">
        <f>STOCK[[#This Row],[Precio Venta Ideal (x1.5)]]</f>
        <v>26.25</v>
      </c>
      <c r="J772" s="8">
        <v>1</v>
      </c>
      <c r="K772" s="8">
        <f>SUMIFS(VENTAS[Cantidad],VENTAS[Código del producto Vendido],STOCK[[#This Row],[Code]])</f>
        <v>1</v>
      </c>
      <c r="L772" s="8">
        <f>STOCK[[#This Row],[Entradas]]-STOCK[[#This Row],[Salidas]]</f>
        <v>0</v>
      </c>
      <c r="M772" s="7">
        <f>STOCK[[#This Row],[Precio Final]]*10%</f>
        <v>2.5</v>
      </c>
      <c r="N772" s="7">
        <v>0</v>
      </c>
      <c r="O772" s="7">
        <v>0</v>
      </c>
      <c r="P772" s="7">
        <v>13.5</v>
      </c>
      <c r="Q772" s="8">
        <v>0</v>
      </c>
      <c r="R772" s="7">
        <v>0</v>
      </c>
      <c r="S772" s="7">
        <v>1.5</v>
      </c>
      <c r="T772" s="12">
        <f>STOCK[[#This Row],[Costo Unitario (USD)]]+STOCK[[#This Row],[Costo Envío (USD)]]+STOCK[[#This Row],[Comisión 10%]]</f>
        <v>17.5</v>
      </c>
      <c r="U772" s="7">
        <f>STOCK[[#This Row],[Costo total]]*1.5</f>
        <v>26.25</v>
      </c>
      <c r="V772" s="7">
        <v>25</v>
      </c>
      <c r="W772" s="7">
        <f>STOCK[[#This Row],[Precio Final]]-STOCK[[#This Row],[Costo total]]</f>
        <v>7.5</v>
      </c>
      <c r="X772" s="7">
        <f>STOCK[[#This Row],[Ganancia Unitaria]]*STOCK[[#This Row],[Salidas]]</f>
        <v>7.5</v>
      </c>
      <c r="Y772" s="7" t="s">
        <v>1305</v>
      </c>
      <c r="AA772" s="7">
        <f>STOCK[[#This Row],[Costo total]]*STOCK[[#This Row],[Entradas]]</f>
        <v>17.5</v>
      </c>
      <c r="AB772" s="7">
        <f>STOCK[[#This Row],[Stock Actual]]*STOCK[[#This Row],[Costo total]]</f>
        <v>0</v>
      </c>
    </row>
    <row r="773" spans="1:28" s="12" customFormat="1" ht="50" customHeight="1" x14ac:dyDescent="0.15">
      <c r="A773" s="12" t="s">
        <v>1360</v>
      </c>
      <c r="B773" s="70"/>
      <c r="C773" s="12" t="s">
        <v>4</v>
      </c>
      <c r="D773" s="12" t="s">
        <v>88</v>
      </c>
      <c r="E773" s="12" t="s">
        <v>1362</v>
      </c>
      <c r="F773" s="12" t="s">
        <v>249</v>
      </c>
      <c r="G773" s="12" t="s">
        <v>69</v>
      </c>
      <c r="H773" s="12">
        <f>STOCK[[#This Row],[Precio Final]]</f>
        <v>5</v>
      </c>
      <c r="I773" s="12">
        <f>STOCK[[#This Row],[Precio Venta Ideal (x1.5)]]</f>
        <v>7.3500000000000005</v>
      </c>
      <c r="J773" s="87">
        <v>1</v>
      </c>
      <c r="K773" s="87">
        <f>SUMIFS(VENTAS[Cantidad],VENTAS[Código del producto Vendido],STOCK[[#This Row],[Code]])</f>
        <v>1</v>
      </c>
      <c r="L773" s="87">
        <f>STOCK[[#This Row],[Entradas]]-STOCK[[#This Row],[Salidas]]</f>
        <v>0</v>
      </c>
      <c r="M773" s="12">
        <f>STOCK[[#This Row],[Precio Final]]*10%</f>
        <v>0.5</v>
      </c>
      <c r="N773" s="12">
        <v>0</v>
      </c>
      <c r="O773" s="12">
        <v>0</v>
      </c>
      <c r="P773" s="12">
        <v>2.9</v>
      </c>
      <c r="Q773" s="87">
        <v>0</v>
      </c>
      <c r="R773" s="12">
        <v>0</v>
      </c>
      <c r="S773" s="12">
        <v>1.5</v>
      </c>
      <c r="T773" s="12">
        <f>STOCK[[#This Row],[Costo Unitario (USD)]]+STOCK[[#This Row],[Costo Envío (USD)]]+STOCK[[#This Row],[Comisión 10%]]</f>
        <v>4.9000000000000004</v>
      </c>
      <c r="U773" s="12">
        <f>STOCK[[#This Row],[Costo total]]*1.5</f>
        <v>7.3500000000000005</v>
      </c>
      <c r="V773" s="12">
        <v>5</v>
      </c>
      <c r="W773" s="12">
        <f>STOCK[[#This Row],[Precio Final]]-STOCK[[#This Row],[Costo total]]</f>
        <v>9.9999999999999645E-2</v>
      </c>
      <c r="X773" s="12">
        <f>STOCK[[#This Row],[Ganancia Unitaria]]*STOCK[[#This Row],[Salidas]]</f>
        <v>9.9999999999999645E-2</v>
      </c>
      <c r="Y773" s="12" t="s">
        <v>1305</v>
      </c>
      <c r="AA773" s="12">
        <f>STOCK[[#This Row],[Costo total]]*STOCK[[#This Row],[Entradas]]</f>
        <v>4.9000000000000004</v>
      </c>
      <c r="AB773" s="12">
        <f>STOCK[[#This Row],[Stock Actual]]*STOCK[[#This Row],[Costo total]]</f>
        <v>0</v>
      </c>
    </row>
    <row r="774" spans="1:28" s="7" customFormat="1" ht="50" customHeight="1" x14ac:dyDescent="0.15">
      <c r="A774" s="7" t="s">
        <v>1363</v>
      </c>
      <c r="B774" s="70"/>
      <c r="C774" s="7" t="s">
        <v>4</v>
      </c>
      <c r="D774" s="7" t="s">
        <v>88</v>
      </c>
      <c r="E774" s="7" t="s">
        <v>1527</v>
      </c>
      <c r="F774" s="7" t="s">
        <v>249</v>
      </c>
      <c r="G774" s="7" t="s">
        <v>69</v>
      </c>
      <c r="H774" s="7">
        <f>STOCK[[#This Row],[Precio Final]]</f>
        <v>8</v>
      </c>
      <c r="I774" s="7">
        <f>STOCK[[#This Row],[Precio Venta Ideal (x1.5)]]</f>
        <v>10.5</v>
      </c>
      <c r="J774" s="8">
        <v>1</v>
      </c>
      <c r="K774" s="8">
        <f>SUMIFS(VENTAS[Cantidad],VENTAS[Código del producto Vendido],STOCK[[#This Row],[Code]])</f>
        <v>1</v>
      </c>
      <c r="L774" s="8">
        <f>STOCK[[#This Row],[Entradas]]-STOCK[[#This Row],[Salidas]]</f>
        <v>0</v>
      </c>
      <c r="M774" s="7">
        <f>STOCK[[#This Row],[Precio Final]]*10%</f>
        <v>0.8</v>
      </c>
      <c r="N774" s="7">
        <v>0</v>
      </c>
      <c r="O774" s="7">
        <v>0</v>
      </c>
      <c r="P774" s="7">
        <v>4.7</v>
      </c>
      <c r="Q774" s="8">
        <v>0</v>
      </c>
      <c r="R774" s="7">
        <v>0</v>
      </c>
      <c r="S774" s="7">
        <v>1.5</v>
      </c>
      <c r="T774" s="12">
        <f>STOCK[[#This Row],[Costo Unitario (USD)]]+STOCK[[#This Row],[Costo Envío (USD)]]+STOCK[[#This Row],[Comisión 10%]]</f>
        <v>7</v>
      </c>
      <c r="U774" s="7">
        <f>STOCK[[#This Row],[Costo total]]*1.5</f>
        <v>10.5</v>
      </c>
      <c r="V774" s="7">
        <v>8</v>
      </c>
      <c r="W774" s="7">
        <f>STOCK[[#This Row],[Precio Final]]-STOCK[[#This Row],[Costo total]]</f>
        <v>1</v>
      </c>
      <c r="X774" s="7">
        <f>STOCK[[#This Row],[Ganancia Unitaria]]*STOCK[[#This Row],[Salidas]]</f>
        <v>1</v>
      </c>
      <c r="Y774" s="7" t="s">
        <v>1305</v>
      </c>
      <c r="AA774" s="7">
        <f>STOCK[[#This Row],[Costo total]]*STOCK[[#This Row],[Entradas]]</f>
        <v>7</v>
      </c>
      <c r="AB774" s="7">
        <f>STOCK[[#This Row],[Stock Actual]]*STOCK[[#This Row],[Costo total]]</f>
        <v>0</v>
      </c>
    </row>
    <row r="775" spans="1:28" s="12" customFormat="1" ht="50" customHeight="1" x14ac:dyDescent="0.15">
      <c r="A775" s="12" t="s">
        <v>1364</v>
      </c>
      <c r="B775" s="70"/>
      <c r="C775" s="12" t="s">
        <v>4</v>
      </c>
      <c r="D775" s="12" t="s">
        <v>88</v>
      </c>
      <c r="E775" s="12" t="s">
        <v>1549</v>
      </c>
      <c r="F775" s="12" t="s">
        <v>249</v>
      </c>
      <c r="G775" s="12" t="s">
        <v>69</v>
      </c>
      <c r="H775" s="12">
        <f>STOCK[[#This Row],[Precio Final]]</f>
        <v>5</v>
      </c>
      <c r="I775" s="12">
        <f>STOCK[[#This Row],[Precio Venta Ideal (x1.5)]]</f>
        <v>7.080000000000001</v>
      </c>
      <c r="J775" s="87">
        <v>1</v>
      </c>
      <c r="K775" s="87">
        <f>SUMIFS(VENTAS[Cantidad],VENTAS[Código del producto Vendido],STOCK[[#This Row],[Code]])</f>
        <v>1</v>
      </c>
      <c r="L775" s="87">
        <f>STOCK[[#This Row],[Entradas]]-STOCK[[#This Row],[Salidas]]</f>
        <v>0</v>
      </c>
      <c r="M775" s="12">
        <f>STOCK[[#This Row],[Precio Final]]*10%</f>
        <v>0.5</v>
      </c>
      <c r="N775" s="12">
        <v>0</v>
      </c>
      <c r="O775" s="12">
        <v>0</v>
      </c>
      <c r="P775" s="12">
        <v>2.72</v>
      </c>
      <c r="Q775" s="87">
        <v>0</v>
      </c>
      <c r="R775" s="12">
        <v>0</v>
      </c>
      <c r="S775" s="12">
        <v>1.5</v>
      </c>
      <c r="T775" s="12">
        <f>STOCK[[#This Row],[Costo Unitario (USD)]]+STOCK[[#This Row],[Costo Envío (USD)]]+STOCK[[#This Row],[Comisión 10%]]</f>
        <v>4.7200000000000006</v>
      </c>
      <c r="U775" s="12">
        <f>STOCK[[#This Row],[Costo total]]*1.5</f>
        <v>7.080000000000001</v>
      </c>
      <c r="V775" s="12">
        <v>5</v>
      </c>
      <c r="W775" s="12">
        <f>STOCK[[#This Row],[Precio Final]]-STOCK[[#This Row],[Costo total]]</f>
        <v>0.27999999999999936</v>
      </c>
      <c r="X775" s="12">
        <f>STOCK[[#This Row],[Ganancia Unitaria]]*STOCK[[#This Row],[Salidas]]</f>
        <v>0.27999999999999936</v>
      </c>
      <c r="Y775" s="12" t="s">
        <v>1305</v>
      </c>
      <c r="AA775" s="12">
        <f>STOCK[[#This Row],[Costo total]]*STOCK[[#This Row],[Entradas]]</f>
        <v>4.7200000000000006</v>
      </c>
      <c r="AB775" s="12">
        <f>STOCK[[#This Row],[Stock Actual]]*STOCK[[#This Row],[Costo total]]</f>
        <v>0</v>
      </c>
    </row>
    <row r="776" spans="1:28" s="7" customFormat="1" ht="50" customHeight="1" x14ac:dyDescent="0.15">
      <c r="A776" s="7" t="s">
        <v>1365</v>
      </c>
      <c r="B776" s="70"/>
      <c r="C776" s="7" t="s">
        <v>4</v>
      </c>
      <c r="D776" s="7" t="s">
        <v>1518</v>
      </c>
      <c r="E776" s="7" t="s">
        <v>1362</v>
      </c>
      <c r="F776" s="7" t="s">
        <v>249</v>
      </c>
      <c r="G776" s="7" t="s">
        <v>69</v>
      </c>
      <c r="H776" s="7">
        <f>STOCK[[#This Row],[Precio Final]]</f>
        <v>7</v>
      </c>
      <c r="I776" s="7">
        <f>STOCK[[#This Row],[Precio Venta Ideal (x1.5)]]</f>
        <v>10.125</v>
      </c>
      <c r="J776" s="8">
        <v>1</v>
      </c>
      <c r="K776" s="8">
        <f>SUMIFS(VENTAS[Cantidad],VENTAS[Código del producto Vendido],STOCK[[#This Row],[Code]])</f>
        <v>1</v>
      </c>
      <c r="L776" s="8">
        <f>STOCK[[#This Row],[Entradas]]-STOCK[[#This Row],[Salidas]]</f>
        <v>0</v>
      </c>
      <c r="M776" s="7">
        <f>STOCK[[#This Row],[Precio Final]]*10%</f>
        <v>0.70000000000000007</v>
      </c>
      <c r="N776" s="7">
        <v>0</v>
      </c>
      <c r="O776" s="7">
        <v>0</v>
      </c>
      <c r="P776" s="7">
        <v>4.55</v>
      </c>
      <c r="Q776" s="8">
        <v>0</v>
      </c>
      <c r="R776" s="7">
        <v>0</v>
      </c>
      <c r="S776" s="7">
        <v>1.5</v>
      </c>
      <c r="T776" s="12">
        <f>STOCK[[#This Row],[Costo Unitario (USD)]]+STOCK[[#This Row],[Costo Envío (USD)]]+STOCK[[#This Row],[Comisión 10%]]</f>
        <v>6.75</v>
      </c>
      <c r="U776" s="7">
        <f>STOCK[[#This Row],[Costo total]]*1.5</f>
        <v>10.125</v>
      </c>
      <c r="V776" s="7">
        <v>7</v>
      </c>
      <c r="W776" s="7">
        <f>STOCK[[#This Row],[Precio Final]]-STOCK[[#This Row],[Costo total]]</f>
        <v>0.25</v>
      </c>
      <c r="X776" s="7">
        <f>STOCK[[#This Row],[Ganancia Unitaria]]*STOCK[[#This Row],[Salidas]]</f>
        <v>0.25</v>
      </c>
      <c r="Y776" s="7" t="s">
        <v>1305</v>
      </c>
      <c r="AA776" s="7">
        <f>STOCK[[#This Row],[Costo total]]*STOCK[[#This Row],[Entradas]]</f>
        <v>6.75</v>
      </c>
      <c r="AB776" s="7">
        <f>STOCK[[#This Row],[Stock Actual]]*STOCK[[#This Row],[Costo total]]</f>
        <v>0</v>
      </c>
    </row>
    <row r="777" spans="1:28" s="12" customFormat="1" ht="50" customHeight="1" x14ac:dyDescent="0.15">
      <c r="A777" s="12" t="s">
        <v>1366</v>
      </c>
      <c r="B777" s="70"/>
      <c r="C777" s="12" t="s">
        <v>4</v>
      </c>
      <c r="D777" s="12" t="s">
        <v>1361</v>
      </c>
      <c r="E777" s="12" t="s">
        <v>1367</v>
      </c>
      <c r="F777" s="12" t="s">
        <v>550</v>
      </c>
      <c r="G777" s="12" t="s">
        <v>69</v>
      </c>
      <c r="H777" s="12">
        <f>STOCK[[#This Row],[Precio Final]]</f>
        <v>3</v>
      </c>
      <c r="I777" s="12">
        <f>STOCK[[#This Row],[Precio Venta Ideal (x1.5)]]</f>
        <v>5.3249999999999993</v>
      </c>
      <c r="J777" s="87">
        <v>1</v>
      </c>
      <c r="K777" s="87">
        <f>SUMIFS(VENTAS[Cantidad],VENTAS[Código del producto Vendido],STOCK[[#This Row],[Code]])</f>
        <v>1</v>
      </c>
      <c r="L777" s="87">
        <f>STOCK[[#This Row],[Entradas]]-STOCK[[#This Row],[Salidas]]</f>
        <v>0</v>
      </c>
      <c r="M777" s="12">
        <f>STOCK[[#This Row],[Precio Final]]*10%</f>
        <v>0.30000000000000004</v>
      </c>
      <c r="N777" s="12">
        <v>0</v>
      </c>
      <c r="O777" s="12">
        <v>0</v>
      </c>
      <c r="P777" s="12">
        <v>1.75</v>
      </c>
      <c r="Q777" s="87">
        <v>0</v>
      </c>
      <c r="R777" s="12">
        <v>0</v>
      </c>
      <c r="S777" s="12">
        <v>1.5</v>
      </c>
      <c r="T777" s="12">
        <f>STOCK[[#This Row],[Costo Unitario (USD)]]+STOCK[[#This Row],[Costo Envío (USD)]]+STOCK[[#This Row],[Comisión 10%]]</f>
        <v>3.55</v>
      </c>
      <c r="U777" s="12">
        <f>STOCK[[#This Row],[Costo total]]*1.5</f>
        <v>5.3249999999999993</v>
      </c>
      <c r="V777" s="12">
        <v>3</v>
      </c>
      <c r="W777" s="12">
        <f>STOCK[[#This Row],[Precio Final]]-STOCK[[#This Row],[Costo total]]</f>
        <v>-0.54999999999999982</v>
      </c>
      <c r="X777" s="12">
        <f>STOCK[[#This Row],[Ganancia Unitaria]]*STOCK[[#This Row],[Salidas]]</f>
        <v>-0.54999999999999982</v>
      </c>
      <c r="Y777" s="12" t="s">
        <v>1305</v>
      </c>
      <c r="AA777" s="12">
        <f>STOCK[[#This Row],[Costo total]]*STOCK[[#This Row],[Entradas]]</f>
        <v>3.55</v>
      </c>
      <c r="AB777" s="12">
        <f>STOCK[[#This Row],[Stock Actual]]*STOCK[[#This Row],[Costo total]]</f>
        <v>0</v>
      </c>
    </row>
    <row r="778" spans="1:28" s="7" customFormat="1" ht="50" customHeight="1" x14ac:dyDescent="0.15">
      <c r="A778" s="7" t="s">
        <v>1368</v>
      </c>
      <c r="B778" s="70"/>
      <c r="C778" s="7" t="s">
        <v>4</v>
      </c>
      <c r="D778" s="7" t="s">
        <v>1361</v>
      </c>
      <c r="E778" s="7" t="s">
        <v>1369</v>
      </c>
      <c r="F778" s="7" t="s">
        <v>252</v>
      </c>
      <c r="G778" s="7" t="s">
        <v>69</v>
      </c>
      <c r="H778" s="7">
        <f>STOCK[[#This Row],[Precio Final]]</f>
        <v>3</v>
      </c>
      <c r="I778" s="7">
        <f>STOCK[[#This Row],[Precio Venta Ideal (x1.5)]]</f>
        <v>5.6999999999999993</v>
      </c>
      <c r="J778" s="8">
        <v>1</v>
      </c>
      <c r="K778" s="8">
        <f>SUMIFS(VENTAS[Cantidad],VENTAS[Código del producto Vendido],STOCK[[#This Row],[Code]])</f>
        <v>1</v>
      </c>
      <c r="L778" s="8">
        <f>STOCK[[#This Row],[Entradas]]-STOCK[[#This Row],[Salidas]]</f>
        <v>0</v>
      </c>
      <c r="M778" s="7">
        <f>STOCK[[#This Row],[Precio Final]]*10%</f>
        <v>0.30000000000000004</v>
      </c>
      <c r="N778" s="7">
        <v>0</v>
      </c>
      <c r="O778" s="7">
        <v>0</v>
      </c>
      <c r="P778" s="7">
        <v>2</v>
      </c>
      <c r="Q778" s="8">
        <v>0</v>
      </c>
      <c r="R778" s="7">
        <v>0</v>
      </c>
      <c r="S778" s="7">
        <v>1.5</v>
      </c>
      <c r="T778" s="12">
        <f>STOCK[[#This Row],[Costo Unitario (USD)]]+STOCK[[#This Row],[Costo Envío (USD)]]+STOCK[[#This Row],[Comisión 10%]]</f>
        <v>3.8</v>
      </c>
      <c r="U778" s="7">
        <f>STOCK[[#This Row],[Costo total]]*1.5</f>
        <v>5.6999999999999993</v>
      </c>
      <c r="V778" s="7">
        <v>3</v>
      </c>
      <c r="W778" s="7">
        <f>STOCK[[#This Row],[Precio Final]]-STOCK[[#This Row],[Costo total]]</f>
        <v>-0.79999999999999982</v>
      </c>
      <c r="X778" s="7">
        <f>STOCK[[#This Row],[Ganancia Unitaria]]*STOCK[[#This Row],[Salidas]]</f>
        <v>-0.79999999999999982</v>
      </c>
      <c r="Y778" s="7" t="s">
        <v>1305</v>
      </c>
      <c r="AA778" s="7">
        <f>STOCK[[#This Row],[Costo total]]*STOCK[[#This Row],[Entradas]]</f>
        <v>3.8</v>
      </c>
      <c r="AB778" s="7">
        <f>STOCK[[#This Row],[Stock Actual]]*STOCK[[#This Row],[Costo total]]</f>
        <v>0</v>
      </c>
    </row>
    <row r="779" spans="1:28" s="12" customFormat="1" ht="50" customHeight="1" x14ac:dyDescent="0.15">
      <c r="A779" s="12" t="s">
        <v>1370</v>
      </c>
      <c r="B779" s="70"/>
      <c r="C779" s="12" t="s">
        <v>4</v>
      </c>
      <c r="D779" s="12" t="s">
        <v>1785</v>
      </c>
      <c r="E779" s="12" t="s">
        <v>2985</v>
      </c>
      <c r="F779" s="12" t="s">
        <v>252</v>
      </c>
      <c r="G779" s="12" t="s">
        <v>214</v>
      </c>
      <c r="H779" s="12">
        <f>STOCK[[#This Row],[Precio Final]]</f>
        <v>55</v>
      </c>
      <c r="I779" s="12">
        <f>STOCK[[#This Row],[Precio Venta Ideal (x1.5)]]</f>
        <v>68.25</v>
      </c>
      <c r="J779" s="87">
        <v>1</v>
      </c>
      <c r="K779" s="87">
        <f>SUMIFS(VENTAS[Cantidad],VENTAS[Código del producto Vendido],STOCK[[#This Row],[Code]])</f>
        <v>0</v>
      </c>
      <c r="L779" s="87">
        <f>STOCK[[#This Row],[Entradas]]-STOCK[[#This Row],[Salidas]]</f>
        <v>1</v>
      </c>
      <c r="M779" s="12">
        <f>STOCK[[#This Row],[Precio Final]]*10%</f>
        <v>5.5</v>
      </c>
      <c r="N779" s="12">
        <v>0</v>
      </c>
      <c r="O779" s="12">
        <v>0</v>
      </c>
      <c r="P779" s="12">
        <v>32</v>
      </c>
      <c r="Q779" s="87">
        <v>0</v>
      </c>
      <c r="R779" s="12">
        <v>0</v>
      </c>
      <c r="S779" s="12">
        <v>8</v>
      </c>
      <c r="T779" s="12">
        <f>STOCK[[#This Row],[Costo Unitario (USD)]]+STOCK[[#This Row],[Costo Envío (USD)]]+STOCK[[#This Row],[Comisión 10%]]</f>
        <v>45.5</v>
      </c>
      <c r="U779" s="12">
        <f>STOCK[[#This Row],[Costo total]]*1.5</f>
        <v>68.25</v>
      </c>
      <c r="V779" s="12">
        <v>55</v>
      </c>
      <c r="W779" s="12">
        <f>STOCK[[#This Row],[Precio Final]]-STOCK[[#This Row],[Costo total]]</f>
        <v>9.5</v>
      </c>
      <c r="X779" s="12">
        <f>STOCK[[#This Row],[Ganancia Unitaria]]*STOCK[[#This Row],[Salidas]]</f>
        <v>0</v>
      </c>
      <c r="AA779" s="12">
        <f>STOCK[[#This Row],[Costo total]]*STOCK[[#This Row],[Entradas]]</f>
        <v>45.5</v>
      </c>
      <c r="AB779" s="12">
        <f>STOCK[[#This Row],[Stock Actual]]*STOCK[[#This Row],[Costo total]]</f>
        <v>45.5</v>
      </c>
    </row>
    <row r="780" spans="1:28" s="7" customFormat="1" ht="50" customHeight="1" x14ac:dyDescent="0.15">
      <c r="A780" s="7" t="s">
        <v>1371</v>
      </c>
      <c r="B780" s="70"/>
      <c r="C780" s="7" t="s">
        <v>4</v>
      </c>
      <c r="D780" s="7" t="s">
        <v>101</v>
      </c>
      <c r="E780" s="7" t="s">
        <v>1389</v>
      </c>
      <c r="F780" s="7" t="s">
        <v>238</v>
      </c>
      <c r="G780" s="7" t="s">
        <v>214</v>
      </c>
      <c r="H780" s="7">
        <f>STOCK[[#This Row],[Precio Final]]</f>
        <v>90</v>
      </c>
      <c r="I780" s="7">
        <f>STOCK[[#This Row],[Precio Venta Ideal (x1.5)]]</f>
        <v>130.5</v>
      </c>
      <c r="J780" s="8">
        <v>1</v>
      </c>
      <c r="K780" s="8">
        <f>SUMIFS(VENTAS[Cantidad],VENTAS[Código del producto Vendido],STOCK[[#This Row],[Code]])</f>
        <v>1</v>
      </c>
      <c r="L780" s="8">
        <f>STOCK[[#This Row],[Entradas]]-STOCK[[#This Row],[Salidas]]</f>
        <v>0</v>
      </c>
      <c r="M780" s="7">
        <f>STOCK[[#This Row],[Precio Final]]*10%</f>
        <v>9</v>
      </c>
      <c r="N780" s="7">
        <v>0</v>
      </c>
      <c r="O780" s="7">
        <v>0</v>
      </c>
      <c r="P780" s="7">
        <v>63</v>
      </c>
      <c r="Q780" s="8">
        <v>0</v>
      </c>
      <c r="R780" s="7">
        <v>0</v>
      </c>
      <c r="S780" s="7">
        <v>15</v>
      </c>
      <c r="T780" s="12">
        <f>STOCK[[#This Row],[Costo Unitario (USD)]]+STOCK[[#This Row],[Costo Envío (USD)]]+STOCK[[#This Row],[Comisión 10%]]</f>
        <v>87</v>
      </c>
      <c r="U780" s="7">
        <f>STOCK[[#This Row],[Costo total]]*1.5</f>
        <v>130.5</v>
      </c>
      <c r="V780" s="7">
        <v>90</v>
      </c>
      <c r="W780" s="7">
        <f>STOCK[[#This Row],[Precio Final]]-STOCK[[#This Row],[Costo total]]</f>
        <v>3</v>
      </c>
      <c r="X780" s="7">
        <f>STOCK[[#This Row],[Ganancia Unitaria]]*STOCK[[#This Row],[Salidas]]</f>
        <v>3</v>
      </c>
      <c r="AA780" s="7">
        <f>STOCK[[#This Row],[Costo total]]*STOCK[[#This Row],[Entradas]]</f>
        <v>87</v>
      </c>
      <c r="AB780" s="7">
        <f>STOCK[[#This Row],[Stock Actual]]*STOCK[[#This Row],[Costo total]]</f>
        <v>0</v>
      </c>
    </row>
    <row r="781" spans="1:28" s="12" customFormat="1" ht="50" customHeight="1" x14ac:dyDescent="0.15">
      <c r="A781" s="12" t="s">
        <v>1372</v>
      </c>
      <c r="B781" s="70"/>
      <c r="C781" s="12" t="s">
        <v>4</v>
      </c>
      <c r="D781" s="12" t="s">
        <v>1898</v>
      </c>
      <c r="E781" s="12" t="s">
        <v>1669</v>
      </c>
      <c r="F781" s="12" t="s">
        <v>238</v>
      </c>
      <c r="G781" s="12" t="s">
        <v>214</v>
      </c>
      <c r="H781" s="12">
        <f>STOCK[[#This Row],[Precio Final]]</f>
        <v>20</v>
      </c>
      <c r="I781" s="12">
        <f>STOCK[[#This Row],[Precio Venta Ideal (x1.5)]]</f>
        <v>24.674999999999997</v>
      </c>
      <c r="J781" s="87">
        <v>1</v>
      </c>
      <c r="K781" s="87">
        <f>SUMIFS(VENTAS[Cantidad],VENTAS[Código del producto Vendido],STOCK[[#This Row],[Code]])</f>
        <v>0</v>
      </c>
      <c r="L781" s="87">
        <f>STOCK[[#This Row],[Entradas]]-STOCK[[#This Row],[Salidas]]</f>
        <v>1</v>
      </c>
      <c r="M781" s="12">
        <f>STOCK[[#This Row],[Precio Final]]*10%</f>
        <v>2</v>
      </c>
      <c r="N781" s="12">
        <v>0</v>
      </c>
      <c r="O781" s="12">
        <v>0</v>
      </c>
      <c r="P781" s="12">
        <v>12.45</v>
      </c>
      <c r="Q781" s="87">
        <v>0</v>
      </c>
      <c r="R781" s="12">
        <v>0</v>
      </c>
      <c r="S781" s="12">
        <v>2</v>
      </c>
      <c r="T781" s="12">
        <f>STOCK[[#This Row],[Costo Unitario (USD)]]+STOCK[[#This Row],[Costo Envío (USD)]]+STOCK[[#This Row],[Comisión 10%]]</f>
        <v>16.45</v>
      </c>
      <c r="U781" s="12">
        <f>STOCK[[#This Row],[Costo total]]*1.5</f>
        <v>24.674999999999997</v>
      </c>
      <c r="V781" s="12">
        <v>20</v>
      </c>
      <c r="W781" s="12">
        <f>STOCK[[#This Row],[Precio Final]]-STOCK[[#This Row],[Costo total]]</f>
        <v>3.5500000000000007</v>
      </c>
      <c r="X781" s="12">
        <f>STOCK[[#This Row],[Ganancia Unitaria]]*STOCK[[#This Row],[Salidas]]</f>
        <v>0</v>
      </c>
      <c r="AA781" s="12">
        <f>STOCK[[#This Row],[Costo total]]*STOCK[[#This Row],[Entradas]]</f>
        <v>16.45</v>
      </c>
      <c r="AB781" s="12">
        <f>STOCK[[#This Row],[Stock Actual]]*STOCK[[#This Row],[Costo total]]</f>
        <v>16.45</v>
      </c>
    </row>
    <row r="782" spans="1:28" s="7" customFormat="1" ht="50" customHeight="1" x14ac:dyDescent="0.15">
      <c r="A782" s="7" t="s">
        <v>1390</v>
      </c>
      <c r="B782" s="70"/>
      <c r="C782" s="7" t="s">
        <v>4</v>
      </c>
      <c r="D782" s="7" t="s">
        <v>1517</v>
      </c>
      <c r="E782" s="7" t="s">
        <v>3071</v>
      </c>
      <c r="F782" s="7" t="s">
        <v>238</v>
      </c>
      <c r="G782" s="7" t="s">
        <v>214</v>
      </c>
      <c r="H782" s="7">
        <f>STOCK[[#This Row],[Precio Final]]</f>
        <v>50</v>
      </c>
      <c r="I782" s="7">
        <f>STOCK[[#This Row],[Precio Venta Ideal (x1.5)]]</f>
        <v>67.5</v>
      </c>
      <c r="J782" s="8">
        <v>1</v>
      </c>
      <c r="K782" s="8">
        <f>SUMIFS(VENTAS[Cantidad],VENTAS[Código del producto Vendido],STOCK[[#This Row],[Code]])</f>
        <v>0</v>
      </c>
      <c r="L782" s="8">
        <f>STOCK[[#This Row],[Entradas]]-STOCK[[#This Row],[Salidas]]</f>
        <v>1</v>
      </c>
      <c r="M782" s="7">
        <f>STOCK[[#This Row],[Precio Final]]*10%</f>
        <v>5</v>
      </c>
      <c r="N782" s="7">
        <v>0</v>
      </c>
      <c r="O782" s="7">
        <v>0</v>
      </c>
      <c r="P782" s="7">
        <v>35</v>
      </c>
      <c r="Q782" s="8">
        <v>0</v>
      </c>
      <c r="R782" s="7">
        <v>0</v>
      </c>
      <c r="S782" s="7">
        <v>5</v>
      </c>
      <c r="T782" s="12">
        <f>STOCK[[#This Row],[Costo Unitario (USD)]]+STOCK[[#This Row],[Costo Envío (USD)]]+STOCK[[#This Row],[Comisión 10%]]</f>
        <v>45</v>
      </c>
      <c r="U782" s="7">
        <f>STOCK[[#This Row],[Costo total]]*1.5</f>
        <v>67.5</v>
      </c>
      <c r="V782" s="7">
        <v>50</v>
      </c>
      <c r="W782" s="7">
        <f>STOCK[[#This Row],[Precio Final]]-STOCK[[#This Row],[Costo total]]</f>
        <v>5</v>
      </c>
      <c r="X782" s="7">
        <f>STOCK[[#This Row],[Ganancia Unitaria]]*STOCK[[#This Row],[Salidas]]</f>
        <v>0</v>
      </c>
      <c r="AA782" s="7">
        <f>STOCK[[#This Row],[Costo total]]*STOCK[[#This Row],[Entradas]]</f>
        <v>45</v>
      </c>
      <c r="AB782" s="7">
        <f>STOCK[[#This Row],[Stock Actual]]*STOCK[[#This Row],[Costo total]]</f>
        <v>45</v>
      </c>
    </row>
    <row r="783" spans="1:28" s="12" customFormat="1" ht="50" customHeight="1" x14ac:dyDescent="0.15">
      <c r="A783" s="12" t="s">
        <v>1391</v>
      </c>
      <c r="B783" s="70"/>
      <c r="C783" s="12" t="s">
        <v>4</v>
      </c>
      <c r="D783" s="12" t="s">
        <v>2612</v>
      </c>
      <c r="E783" s="12" t="s">
        <v>2665</v>
      </c>
      <c r="F783" s="12" t="s">
        <v>2077</v>
      </c>
      <c r="G783" s="12" t="s">
        <v>214</v>
      </c>
      <c r="H783" s="12">
        <f>STOCK[[#This Row],[Precio Final]]</f>
        <v>35</v>
      </c>
      <c r="I783" s="12">
        <f>STOCK[[#This Row],[Precio Venta Ideal (x1.5)]]</f>
        <v>41.25</v>
      </c>
      <c r="J783" s="87">
        <v>1</v>
      </c>
      <c r="K783" s="87">
        <f>SUMIFS(VENTAS[Cantidad],VENTAS[Código del producto Vendido],STOCK[[#This Row],[Code]])</f>
        <v>1</v>
      </c>
      <c r="L783" s="87">
        <f>STOCK[[#This Row],[Entradas]]-STOCK[[#This Row],[Salidas]]</f>
        <v>0</v>
      </c>
      <c r="M783" s="12">
        <f>STOCK[[#This Row],[Precio Final]]*10%</f>
        <v>3.5</v>
      </c>
      <c r="N783" s="12">
        <v>0</v>
      </c>
      <c r="O783" s="12">
        <v>0</v>
      </c>
      <c r="P783" s="12">
        <v>22</v>
      </c>
      <c r="Q783" s="87">
        <v>0</v>
      </c>
      <c r="R783" s="12">
        <v>0</v>
      </c>
      <c r="S783" s="12">
        <v>2</v>
      </c>
      <c r="T783" s="12">
        <f>STOCK[[#This Row],[Costo Unitario (USD)]]+STOCK[[#This Row],[Costo Envío (USD)]]+STOCK[[#This Row],[Comisión 10%]]</f>
        <v>27.5</v>
      </c>
      <c r="U783" s="12">
        <f>STOCK[[#This Row],[Costo total]]*1.5</f>
        <v>41.25</v>
      </c>
      <c r="V783" s="12">
        <v>35</v>
      </c>
      <c r="W783" s="12">
        <f>STOCK[[#This Row],[Precio Final]]-STOCK[[#This Row],[Costo total]]</f>
        <v>7.5</v>
      </c>
      <c r="X783" s="12">
        <f>STOCK[[#This Row],[Ganancia Unitaria]]*STOCK[[#This Row],[Salidas]]</f>
        <v>7.5</v>
      </c>
      <c r="AA783" s="12">
        <f>STOCK[[#This Row],[Costo total]]*STOCK[[#This Row],[Entradas]]</f>
        <v>27.5</v>
      </c>
      <c r="AB783" s="12">
        <f>STOCK[[#This Row],[Stock Actual]]*STOCK[[#This Row],[Costo total]]</f>
        <v>0</v>
      </c>
    </row>
    <row r="784" spans="1:28" s="7" customFormat="1" ht="50" customHeight="1" x14ac:dyDescent="0.15">
      <c r="A784" s="7" t="s">
        <v>1392</v>
      </c>
      <c r="B784" s="70"/>
      <c r="C784" s="7" t="s">
        <v>4</v>
      </c>
      <c r="D784" s="7" t="s">
        <v>1517</v>
      </c>
      <c r="E784" s="7" t="s">
        <v>1670</v>
      </c>
      <c r="F784" s="7" t="s">
        <v>238</v>
      </c>
      <c r="G784" s="7" t="s">
        <v>214</v>
      </c>
      <c r="H784" s="7">
        <f>STOCK[[#This Row],[Precio Final]]</f>
        <v>50</v>
      </c>
      <c r="I784" s="7">
        <f>STOCK[[#This Row],[Precio Venta Ideal (x1.5)]]</f>
        <v>58.275000000000006</v>
      </c>
      <c r="J784" s="8">
        <v>1</v>
      </c>
      <c r="K784" s="8">
        <f>SUMIFS(VENTAS[Cantidad],VENTAS[Código del producto Vendido],STOCK[[#This Row],[Code]])</f>
        <v>0</v>
      </c>
      <c r="L784" s="8">
        <f>STOCK[[#This Row],[Entradas]]-STOCK[[#This Row],[Salidas]]</f>
        <v>1</v>
      </c>
      <c r="M784" s="7">
        <f>STOCK[[#This Row],[Precio Final]]*10%</f>
        <v>5</v>
      </c>
      <c r="N784" s="7">
        <v>0</v>
      </c>
      <c r="O784" s="7">
        <v>0</v>
      </c>
      <c r="P784" s="7">
        <v>26.85</v>
      </c>
      <c r="Q784" s="8">
        <v>0</v>
      </c>
      <c r="R784" s="7">
        <v>0</v>
      </c>
      <c r="S784" s="7">
        <v>7</v>
      </c>
      <c r="T784" s="12">
        <f>STOCK[[#This Row],[Costo Unitario (USD)]]+STOCK[[#This Row],[Costo Envío (USD)]]+STOCK[[#This Row],[Comisión 10%]]</f>
        <v>38.85</v>
      </c>
      <c r="U784" s="7">
        <f>STOCK[[#This Row],[Costo total]]*1.5</f>
        <v>58.275000000000006</v>
      </c>
      <c r="V784" s="7">
        <v>50</v>
      </c>
      <c r="W784" s="7">
        <f>STOCK[[#This Row],[Precio Final]]-STOCK[[#This Row],[Costo total]]</f>
        <v>11.149999999999999</v>
      </c>
      <c r="X784" s="7">
        <f>STOCK[[#This Row],[Ganancia Unitaria]]*STOCK[[#This Row],[Salidas]]</f>
        <v>0</v>
      </c>
      <c r="AA784" s="7">
        <f>STOCK[[#This Row],[Costo total]]*STOCK[[#This Row],[Entradas]]</f>
        <v>38.85</v>
      </c>
      <c r="AB784" s="7">
        <f>STOCK[[#This Row],[Stock Actual]]*STOCK[[#This Row],[Costo total]]</f>
        <v>38.85</v>
      </c>
    </row>
    <row r="785" spans="1:28" s="12" customFormat="1" ht="50" customHeight="1" x14ac:dyDescent="0.15">
      <c r="A785" s="12" t="s">
        <v>1393</v>
      </c>
      <c r="B785" s="70"/>
      <c r="C785" s="12" t="s">
        <v>4</v>
      </c>
      <c r="D785" s="12" t="s">
        <v>1517</v>
      </c>
      <c r="E785" s="12" t="s">
        <v>1402</v>
      </c>
      <c r="F785" s="12" t="s">
        <v>238</v>
      </c>
      <c r="G785" s="12" t="s">
        <v>214</v>
      </c>
      <c r="H785" s="12">
        <f>STOCK[[#This Row],[Precio Final]]</f>
        <v>15</v>
      </c>
      <c r="I785" s="12">
        <f>STOCK[[#This Row],[Precio Venta Ideal (x1.5)]]</f>
        <v>18.57</v>
      </c>
      <c r="J785" s="87">
        <v>4</v>
      </c>
      <c r="K785" s="87">
        <f>SUMIFS(VENTAS[Cantidad],VENTAS[Código del producto Vendido],STOCK[[#This Row],[Code]])</f>
        <v>0</v>
      </c>
      <c r="L785" s="87">
        <f>STOCK[[#This Row],[Entradas]]-STOCK[[#This Row],[Salidas]]</f>
        <v>4</v>
      </c>
      <c r="M785" s="12">
        <f>STOCK[[#This Row],[Precio Final]]*10%</f>
        <v>1.5</v>
      </c>
      <c r="N785" s="12">
        <v>0</v>
      </c>
      <c r="O785" s="12">
        <v>0</v>
      </c>
      <c r="P785" s="12">
        <v>8.8800000000000008</v>
      </c>
      <c r="Q785" s="87">
        <v>0</v>
      </c>
      <c r="R785" s="12">
        <v>0</v>
      </c>
      <c r="S785" s="12">
        <v>2</v>
      </c>
      <c r="T785" s="12">
        <f>STOCK[[#This Row],[Costo Unitario (USD)]]+STOCK[[#This Row],[Costo Envío (USD)]]+STOCK[[#This Row],[Comisión 10%]]</f>
        <v>12.38</v>
      </c>
      <c r="U785" s="12">
        <f>STOCK[[#This Row],[Costo total]]*1.5</f>
        <v>18.57</v>
      </c>
      <c r="V785" s="12">
        <v>15</v>
      </c>
      <c r="W785" s="12">
        <f>STOCK[[#This Row],[Precio Final]]-STOCK[[#This Row],[Costo total]]</f>
        <v>2.6199999999999992</v>
      </c>
      <c r="X785" s="12">
        <f>STOCK[[#This Row],[Ganancia Unitaria]]*STOCK[[#This Row],[Salidas]]</f>
        <v>0</v>
      </c>
      <c r="AA785" s="12">
        <f>STOCK[[#This Row],[Costo total]]*STOCK[[#This Row],[Entradas]]</f>
        <v>49.52</v>
      </c>
      <c r="AB785" s="12">
        <f>STOCK[[#This Row],[Stock Actual]]*STOCK[[#This Row],[Costo total]]</f>
        <v>49.52</v>
      </c>
    </row>
    <row r="786" spans="1:28" s="7" customFormat="1" ht="50" customHeight="1" x14ac:dyDescent="0.15">
      <c r="A786" s="7" t="s">
        <v>1394</v>
      </c>
      <c r="B786" s="70"/>
      <c r="C786" s="7" t="s">
        <v>4</v>
      </c>
      <c r="D786" s="7" t="s">
        <v>1939</v>
      </c>
      <c r="E786" s="7" t="s">
        <v>1671</v>
      </c>
      <c r="F786" s="7" t="s">
        <v>241</v>
      </c>
      <c r="G786" s="7" t="s">
        <v>1143</v>
      </c>
      <c r="H786" s="7">
        <f>STOCK[[#This Row],[Precio Final]]</f>
        <v>40</v>
      </c>
      <c r="I786" s="7">
        <f>STOCK[[#This Row],[Precio Venta Ideal (x1.5)]]</f>
        <v>36</v>
      </c>
      <c r="J786" s="8">
        <v>3</v>
      </c>
      <c r="K786" s="8">
        <f>SUMIFS(VENTAS[Cantidad],VENTAS[Código del producto Vendido],STOCK[[#This Row],[Code]])</f>
        <v>2</v>
      </c>
      <c r="L786" s="8">
        <f>STOCK[[#This Row],[Entradas]]-STOCK[[#This Row],[Salidas]]</f>
        <v>1</v>
      </c>
      <c r="M786" s="7">
        <f>STOCK[[#This Row],[Precio Final]]*10%</f>
        <v>4</v>
      </c>
      <c r="N786" s="7">
        <v>0</v>
      </c>
      <c r="O786" s="7">
        <v>0</v>
      </c>
      <c r="P786" s="7">
        <v>15</v>
      </c>
      <c r="Q786" s="8">
        <v>0</v>
      </c>
      <c r="R786" s="7">
        <v>0</v>
      </c>
      <c r="S786" s="7">
        <v>5</v>
      </c>
      <c r="T786" s="12">
        <f>STOCK[[#This Row],[Costo Unitario (USD)]]+STOCK[[#This Row],[Costo Envío (USD)]]+STOCK[[#This Row],[Comisión 10%]]</f>
        <v>24</v>
      </c>
      <c r="U786" s="7">
        <f>STOCK[[#This Row],[Costo total]]*1.5</f>
        <v>36</v>
      </c>
      <c r="V786" s="7">
        <v>40</v>
      </c>
      <c r="W786" s="7">
        <f>STOCK[[#This Row],[Precio Final]]-STOCK[[#This Row],[Costo total]]</f>
        <v>16</v>
      </c>
      <c r="X786" s="7">
        <f>STOCK[[#This Row],[Ganancia Unitaria]]*STOCK[[#This Row],[Salidas]]</f>
        <v>32</v>
      </c>
      <c r="AA786" s="7">
        <f>STOCK[[#This Row],[Costo total]]*STOCK[[#This Row],[Entradas]]</f>
        <v>72</v>
      </c>
      <c r="AB786" s="7">
        <f>STOCK[[#This Row],[Stock Actual]]*STOCK[[#This Row],[Costo total]]</f>
        <v>24</v>
      </c>
    </row>
    <row r="787" spans="1:28" s="12" customFormat="1" ht="50" customHeight="1" x14ac:dyDescent="0.15">
      <c r="A787" s="12" t="s">
        <v>1395</v>
      </c>
      <c r="B787" s="70"/>
      <c r="C787" s="12" t="s">
        <v>4</v>
      </c>
      <c r="D787" s="12" t="s">
        <v>1785</v>
      </c>
      <c r="E787" s="12" t="s">
        <v>1672</v>
      </c>
      <c r="F787" s="12" t="s">
        <v>550</v>
      </c>
      <c r="G787" s="12" t="s">
        <v>1143</v>
      </c>
      <c r="H787" s="12">
        <f>STOCK[[#This Row],[Precio Final]]</f>
        <v>25</v>
      </c>
      <c r="I787" s="12">
        <f>STOCK[[#This Row],[Precio Venta Ideal (x1.5)]]</f>
        <v>24.75</v>
      </c>
      <c r="J787" s="87">
        <v>1</v>
      </c>
      <c r="K787" s="87">
        <f>SUMIFS(VENTAS[Cantidad],VENTAS[Código del producto Vendido],STOCK[[#This Row],[Code]])</f>
        <v>1</v>
      </c>
      <c r="L787" s="87">
        <f>STOCK[[#This Row],[Entradas]]-STOCK[[#This Row],[Salidas]]</f>
        <v>0</v>
      </c>
      <c r="M787" s="12">
        <f>STOCK[[#This Row],[Precio Final]]*10%</f>
        <v>2.5</v>
      </c>
      <c r="N787" s="12">
        <v>0</v>
      </c>
      <c r="O787" s="12">
        <v>0</v>
      </c>
      <c r="P787" s="12">
        <v>9</v>
      </c>
      <c r="Q787" s="87">
        <v>0</v>
      </c>
      <c r="R787" s="12">
        <v>0</v>
      </c>
      <c r="S787" s="12">
        <v>5</v>
      </c>
      <c r="T787" s="12">
        <f>STOCK[[#This Row],[Costo Unitario (USD)]]+STOCK[[#This Row],[Costo Envío (USD)]]+STOCK[[#This Row],[Comisión 10%]]</f>
        <v>16.5</v>
      </c>
      <c r="U787" s="12">
        <f>STOCK[[#This Row],[Costo total]]*1.5</f>
        <v>24.75</v>
      </c>
      <c r="V787" s="12">
        <v>25</v>
      </c>
      <c r="W787" s="12">
        <f>STOCK[[#This Row],[Precio Final]]-STOCK[[#This Row],[Costo total]]</f>
        <v>8.5</v>
      </c>
      <c r="X787" s="12">
        <f>STOCK[[#This Row],[Ganancia Unitaria]]*STOCK[[#This Row],[Salidas]]</f>
        <v>8.5</v>
      </c>
      <c r="AA787" s="12">
        <f>STOCK[[#This Row],[Costo total]]*STOCK[[#This Row],[Entradas]]</f>
        <v>16.5</v>
      </c>
      <c r="AB787" s="12">
        <f>STOCK[[#This Row],[Stock Actual]]*STOCK[[#This Row],[Costo total]]</f>
        <v>0</v>
      </c>
    </row>
    <row r="788" spans="1:28" s="7" customFormat="1" ht="50" customHeight="1" x14ac:dyDescent="0.15">
      <c r="A788" s="7" t="s">
        <v>1396</v>
      </c>
      <c r="B788" s="70"/>
      <c r="C788" s="7" t="s">
        <v>4</v>
      </c>
      <c r="D788" s="7" t="s">
        <v>1785</v>
      </c>
      <c r="E788" s="7" t="s">
        <v>1672</v>
      </c>
      <c r="F788" s="7" t="s">
        <v>2132</v>
      </c>
      <c r="G788" s="7" t="s">
        <v>1143</v>
      </c>
      <c r="H788" s="7">
        <f>STOCK[[#This Row],[Precio Final]]</f>
        <v>25</v>
      </c>
      <c r="I788" s="7">
        <f>STOCK[[#This Row],[Precio Venta Ideal (x1.5)]]</f>
        <v>24.75</v>
      </c>
      <c r="J788" s="8">
        <v>3</v>
      </c>
      <c r="K788" s="8">
        <f>SUMIFS(VENTAS[Cantidad],VENTAS[Código del producto Vendido],STOCK[[#This Row],[Code]])</f>
        <v>3</v>
      </c>
      <c r="L788" s="8">
        <f>STOCK[[#This Row],[Entradas]]-STOCK[[#This Row],[Salidas]]</f>
        <v>0</v>
      </c>
      <c r="M788" s="7">
        <f>STOCK[[#This Row],[Precio Final]]*10%</f>
        <v>2.5</v>
      </c>
      <c r="N788" s="7">
        <v>0</v>
      </c>
      <c r="O788" s="7">
        <v>0</v>
      </c>
      <c r="P788" s="7">
        <v>9</v>
      </c>
      <c r="Q788" s="8">
        <v>0</v>
      </c>
      <c r="R788" s="7">
        <v>0</v>
      </c>
      <c r="S788" s="7">
        <v>5</v>
      </c>
      <c r="T788" s="12">
        <f>STOCK[[#This Row],[Costo Unitario (USD)]]+STOCK[[#This Row],[Costo Envío (USD)]]+STOCK[[#This Row],[Comisión 10%]]</f>
        <v>16.5</v>
      </c>
      <c r="U788" s="7">
        <f>STOCK[[#This Row],[Costo total]]*1.5</f>
        <v>24.75</v>
      </c>
      <c r="V788" s="7">
        <v>25</v>
      </c>
      <c r="W788" s="7">
        <f>STOCK[[#This Row],[Precio Final]]-STOCK[[#This Row],[Costo total]]</f>
        <v>8.5</v>
      </c>
      <c r="X788" s="7">
        <f>STOCK[[#This Row],[Ganancia Unitaria]]*STOCK[[#This Row],[Salidas]]</f>
        <v>25.5</v>
      </c>
      <c r="AA788" s="7">
        <f>STOCK[[#This Row],[Costo total]]*STOCK[[#This Row],[Entradas]]</f>
        <v>49.5</v>
      </c>
      <c r="AB788" s="7">
        <f>STOCK[[#This Row],[Stock Actual]]*STOCK[[#This Row],[Costo total]]</f>
        <v>0</v>
      </c>
    </row>
    <row r="789" spans="1:28" s="12" customFormat="1" ht="50" customHeight="1" x14ac:dyDescent="0.15">
      <c r="A789" s="12" t="s">
        <v>1397</v>
      </c>
      <c r="B789" s="70"/>
      <c r="C789" s="12" t="s">
        <v>4</v>
      </c>
      <c r="D789" s="12" t="s">
        <v>2666</v>
      </c>
      <c r="E789" s="12" t="s">
        <v>1673</v>
      </c>
      <c r="F789" s="12" t="s">
        <v>2133</v>
      </c>
      <c r="G789" s="12" t="s">
        <v>1143</v>
      </c>
      <c r="H789" s="12">
        <f>STOCK[[#This Row],[Precio Final]]</f>
        <v>18</v>
      </c>
      <c r="I789" s="12">
        <f>STOCK[[#This Row],[Precio Venta Ideal (x1.5)]]</f>
        <v>19.200000000000003</v>
      </c>
      <c r="J789" s="87">
        <v>2</v>
      </c>
      <c r="K789" s="87">
        <f>SUMIFS(VENTAS[Cantidad],VENTAS[Código del producto Vendido],STOCK[[#This Row],[Code]])</f>
        <v>2</v>
      </c>
      <c r="L789" s="87">
        <f>STOCK[[#This Row],[Entradas]]-STOCK[[#This Row],[Salidas]]</f>
        <v>0</v>
      </c>
      <c r="M789" s="12">
        <f>STOCK[[#This Row],[Precio Final]]*10%</f>
        <v>1.8</v>
      </c>
      <c r="N789" s="12">
        <v>0</v>
      </c>
      <c r="O789" s="12">
        <v>0</v>
      </c>
      <c r="P789" s="12">
        <v>7</v>
      </c>
      <c r="Q789" s="87">
        <v>0</v>
      </c>
      <c r="R789" s="12">
        <v>0</v>
      </c>
      <c r="S789" s="12">
        <v>4</v>
      </c>
      <c r="T789" s="12">
        <f>STOCK[[#This Row],[Costo Unitario (USD)]]+STOCK[[#This Row],[Costo Envío (USD)]]+STOCK[[#This Row],[Comisión 10%]]</f>
        <v>12.8</v>
      </c>
      <c r="U789" s="12">
        <f>STOCK[[#This Row],[Costo total]]*1.5</f>
        <v>19.200000000000003</v>
      </c>
      <c r="V789" s="12">
        <v>18</v>
      </c>
      <c r="W789" s="12">
        <f>STOCK[[#This Row],[Precio Final]]-STOCK[[#This Row],[Costo total]]</f>
        <v>5.1999999999999993</v>
      </c>
      <c r="X789" s="12">
        <f>STOCK[[#This Row],[Ganancia Unitaria]]*STOCK[[#This Row],[Salidas]]</f>
        <v>10.399999999999999</v>
      </c>
      <c r="AA789" s="12">
        <f>STOCK[[#This Row],[Costo total]]*STOCK[[#This Row],[Entradas]]</f>
        <v>25.6</v>
      </c>
      <c r="AB789" s="12">
        <f>STOCK[[#This Row],[Stock Actual]]*STOCK[[#This Row],[Costo total]]</f>
        <v>0</v>
      </c>
    </row>
    <row r="790" spans="1:28" s="7" customFormat="1" ht="50" customHeight="1" x14ac:dyDescent="0.15">
      <c r="A790" s="7" t="s">
        <v>1398</v>
      </c>
      <c r="B790" s="70"/>
      <c r="C790" s="7" t="s">
        <v>4</v>
      </c>
      <c r="D790" s="7" t="s">
        <v>2666</v>
      </c>
      <c r="E790" s="7" t="s">
        <v>1673</v>
      </c>
      <c r="F790" s="7" t="s">
        <v>2132</v>
      </c>
      <c r="G790" s="7" t="s">
        <v>1143</v>
      </c>
      <c r="H790" s="7">
        <f>STOCK[[#This Row],[Precio Final]]</f>
        <v>18</v>
      </c>
      <c r="I790" s="7">
        <f>STOCK[[#This Row],[Precio Venta Ideal (x1.5)]]</f>
        <v>19.200000000000003</v>
      </c>
      <c r="J790" s="8">
        <v>1</v>
      </c>
      <c r="K790" s="8">
        <f>SUMIFS(VENTAS[Cantidad],VENTAS[Código del producto Vendido],STOCK[[#This Row],[Code]])</f>
        <v>1</v>
      </c>
      <c r="L790" s="8">
        <f>STOCK[[#This Row],[Entradas]]-STOCK[[#This Row],[Salidas]]</f>
        <v>0</v>
      </c>
      <c r="M790" s="7">
        <f>STOCK[[#This Row],[Precio Final]]*10%</f>
        <v>1.8</v>
      </c>
      <c r="N790" s="7">
        <v>0</v>
      </c>
      <c r="O790" s="7">
        <v>0</v>
      </c>
      <c r="P790" s="7">
        <v>7</v>
      </c>
      <c r="Q790" s="8">
        <v>0</v>
      </c>
      <c r="R790" s="7">
        <v>0</v>
      </c>
      <c r="S790" s="7">
        <v>4</v>
      </c>
      <c r="T790" s="12">
        <f>STOCK[[#This Row],[Costo Unitario (USD)]]+STOCK[[#This Row],[Costo Envío (USD)]]+STOCK[[#This Row],[Comisión 10%]]</f>
        <v>12.8</v>
      </c>
      <c r="U790" s="7">
        <f>STOCK[[#This Row],[Costo total]]*1.5</f>
        <v>19.200000000000003</v>
      </c>
      <c r="V790" s="7">
        <v>18</v>
      </c>
      <c r="W790" s="7">
        <f>STOCK[[#This Row],[Precio Final]]-STOCK[[#This Row],[Costo total]]</f>
        <v>5.1999999999999993</v>
      </c>
      <c r="X790" s="7">
        <f>STOCK[[#This Row],[Ganancia Unitaria]]*STOCK[[#This Row],[Salidas]]</f>
        <v>5.1999999999999993</v>
      </c>
      <c r="AA790" s="7">
        <f>STOCK[[#This Row],[Costo total]]*STOCK[[#This Row],[Entradas]]</f>
        <v>12.8</v>
      </c>
      <c r="AB790" s="7">
        <f>STOCK[[#This Row],[Stock Actual]]*STOCK[[#This Row],[Costo total]]</f>
        <v>0</v>
      </c>
    </row>
    <row r="791" spans="1:28" s="12" customFormat="1" ht="50" customHeight="1" x14ac:dyDescent="0.15">
      <c r="A791" s="12" t="s">
        <v>1399</v>
      </c>
      <c r="B791" s="70"/>
      <c r="C791" s="12" t="s">
        <v>4</v>
      </c>
      <c r="D791" s="12" t="s">
        <v>2666</v>
      </c>
      <c r="E791" s="12" t="s">
        <v>1674</v>
      </c>
      <c r="F791" s="12" t="s">
        <v>2133</v>
      </c>
      <c r="G791" s="12" t="s">
        <v>1143</v>
      </c>
      <c r="H791" s="12">
        <f>STOCK[[#This Row],[Precio Final]]</f>
        <v>50</v>
      </c>
      <c r="I791" s="12">
        <f>STOCK[[#This Row],[Precio Venta Ideal (x1.5)]]</f>
        <v>49.5</v>
      </c>
      <c r="J791" s="87">
        <v>2</v>
      </c>
      <c r="K791" s="87">
        <f>SUMIFS(VENTAS[Cantidad],VENTAS[Código del producto Vendido],STOCK[[#This Row],[Code]])</f>
        <v>2</v>
      </c>
      <c r="L791" s="87">
        <f>STOCK[[#This Row],[Entradas]]-STOCK[[#This Row],[Salidas]]</f>
        <v>0</v>
      </c>
      <c r="M791" s="12">
        <f>STOCK[[#This Row],[Precio Final]]*10%</f>
        <v>5</v>
      </c>
      <c r="N791" s="12">
        <v>0</v>
      </c>
      <c r="O791" s="12">
        <v>0</v>
      </c>
      <c r="P791" s="12">
        <v>18</v>
      </c>
      <c r="Q791" s="87">
        <v>0</v>
      </c>
      <c r="R791" s="12">
        <v>0</v>
      </c>
      <c r="S791" s="12">
        <v>10</v>
      </c>
      <c r="T791" s="12">
        <f>STOCK[[#This Row],[Costo Unitario (USD)]]+STOCK[[#This Row],[Costo Envío (USD)]]+STOCK[[#This Row],[Comisión 10%]]</f>
        <v>33</v>
      </c>
      <c r="U791" s="12">
        <f>STOCK[[#This Row],[Costo total]]*1.5</f>
        <v>49.5</v>
      </c>
      <c r="V791" s="12">
        <v>50</v>
      </c>
      <c r="W791" s="12">
        <f>STOCK[[#This Row],[Precio Final]]-STOCK[[#This Row],[Costo total]]</f>
        <v>17</v>
      </c>
      <c r="X791" s="12">
        <f>STOCK[[#This Row],[Ganancia Unitaria]]*STOCK[[#This Row],[Salidas]]</f>
        <v>34</v>
      </c>
      <c r="AA791" s="12">
        <f>STOCK[[#This Row],[Costo total]]*STOCK[[#This Row],[Entradas]]</f>
        <v>66</v>
      </c>
      <c r="AB791" s="12">
        <f>STOCK[[#This Row],[Stock Actual]]*STOCK[[#This Row],[Costo total]]</f>
        <v>0</v>
      </c>
    </row>
    <row r="792" spans="1:28" s="7" customFormat="1" ht="50" customHeight="1" x14ac:dyDescent="0.15">
      <c r="A792" s="7" t="s">
        <v>1400</v>
      </c>
      <c r="B792" s="70"/>
      <c r="C792" s="7" t="s">
        <v>4</v>
      </c>
      <c r="D792" s="7" t="s">
        <v>2666</v>
      </c>
      <c r="E792" s="7" t="s">
        <v>1675</v>
      </c>
      <c r="F792" s="7" t="s">
        <v>2132</v>
      </c>
      <c r="G792" s="7" t="s">
        <v>1143</v>
      </c>
      <c r="H792" s="7">
        <f>STOCK[[#This Row],[Precio Final]]</f>
        <v>50</v>
      </c>
      <c r="I792" s="7">
        <f>STOCK[[#This Row],[Precio Venta Ideal (x1.5)]]</f>
        <v>49.5</v>
      </c>
      <c r="J792" s="8">
        <v>1</v>
      </c>
      <c r="K792" s="8">
        <f>SUMIFS(VENTAS[Cantidad],VENTAS[Código del producto Vendido],STOCK[[#This Row],[Code]])</f>
        <v>1</v>
      </c>
      <c r="L792" s="8">
        <f>STOCK[[#This Row],[Entradas]]-STOCK[[#This Row],[Salidas]]</f>
        <v>0</v>
      </c>
      <c r="M792" s="7">
        <f>STOCK[[#This Row],[Precio Final]]*10%</f>
        <v>5</v>
      </c>
      <c r="N792" s="7">
        <v>0</v>
      </c>
      <c r="O792" s="7">
        <v>0</v>
      </c>
      <c r="P792" s="7">
        <v>18</v>
      </c>
      <c r="Q792" s="8">
        <v>0</v>
      </c>
      <c r="R792" s="7">
        <v>0</v>
      </c>
      <c r="S792" s="7">
        <v>10</v>
      </c>
      <c r="T792" s="12">
        <f>STOCK[[#This Row],[Costo Unitario (USD)]]+STOCK[[#This Row],[Costo Envío (USD)]]+STOCK[[#This Row],[Comisión 10%]]</f>
        <v>33</v>
      </c>
      <c r="U792" s="7">
        <f>STOCK[[#This Row],[Costo total]]*1.5</f>
        <v>49.5</v>
      </c>
      <c r="V792" s="7">
        <v>50</v>
      </c>
      <c r="W792" s="7">
        <f>STOCK[[#This Row],[Precio Final]]-STOCK[[#This Row],[Costo total]]</f>
        <v>17</v>
      </c>
      <c r="X792" s="7">
        <f>STOCK[[#This Row],[Ganancia Unitaria]]*STOCK[[#This Row],[Salidas]]</f>
        <v>17</v>
      </c>
      <c r="AA792" s="7">
        <f>STOCK[[#This Row],[Costo total]]*STOCK[[#This Row],[Entradas]]</f>
        <v>33</v>
      </c>
      <c r="AB792" s="7">
        <f>STOCK[[#This Row],[Stock Actual]]*STOCK[[#This Row],[Costo total]]</f>
        <v>0</v>
      </c>
    </row>
    <row r="793" spans="1:28" s="12" customFormat="1" ht="50" customHeight="1" x14ac:dyDescent="0.15">
      <c r="A793" s="12" t="s">
        <v>1401</v>
      </c>
      <c r="B793" s="70"/>
      <c r="C793" s="12" t="s">
        <v>4</v>
      </c>
      <c r="D793" s="12" t="s">
        <v>101</v>
      </c>
      <c r="E793" s="12" t="s">
        <v>1676</v>
      </c>
      <c r="F793" s="12" t="s">
        <v>1516</v>
      </c>
      <c r="G793" s="12" t="s">
        <v>1143</v>
      </c>
      <c r="H793" s="12">
        <f>STOCK[[#This Row],[Precio Final]]</f>
        <v>18</v>
      </c>
      <c r="I793" s="12">
        <f>STOCK[[#This Row],[Precio Venta Ideal (x1.5)]]</f>
        <v>19.200000000000003</v>
      </c>
      <c r="J793" s="87">
        <v>2</v>
      </c>
      <c r="K793" s="87">
        <f>SUMIFS(VENTAS[Cantidad],VENTAS[Código del producto Vendido],STOCK[[#This Row],[Code]])</f>
        <v>2</v>
      </c>
      <c r="L793" s="87">
        <f>STOCK[[#This Row],[Entradas]]-STOCK[[#This Row],[Salidas]]</f>
        <v>0</v>
      </c>
      <c r="M793" s="12">
        <f>STOCK[[#This Row],[Precio Final]]*10%</f>
        <v>1.8</v>
      </c>
      <c r="N793" s="12">
        <v>0</v>
      </c>
      <c r="O793" s="12">
        <v>0</v>
      </c>
      <c r="P793" s="12">
        <v>7</v>
      </c>
      <c r="Q793" s="87">
        <v>0</v>
      </c>
      <c r="R793" s="12">
        <v>0</v>
      </c>
      <c r="S793" s="12">
        <v>4</v>
      </c>
      <c r="T793" s="12">
        <f>STOCK[[#This Row],[Costo Unitario (USD)]]+STOCK[[#This Row],[Costo Envío (USD)]]+STOCK[[#This Row],[Comisión 10%]]</f>
        <v>12.8</v>
      </c>
      <c r="U793" s="12">
        <f>STOCK[[#This Row],[Costo total]]*1.5</f>
        <v>19.200000000000003</v>
      </c>
      <c r="V793" s="12">
        <v>18</v>
      </c>
      <c r="W793" s="12">
        <f>STOCK[[#This Row],[Precio Final]]-STOCK[[#This Row],[Costo total]]</f>
        <v>5.1999999999999993</v>
      </c>
      <c r="X793" s="12">
        <f>STOCK[[#This Row],[Ganancia Unitaria]]*STOCK[[#This Row],[Salidas]]</f>
        <v>10.399999999999999</v>
      </c>
      <c r="AA793" s="12">
        <f>STOCK[[#This Row],[Costo total]]*STOCK[[#This Row],[Entradas]]</f>
        <v>25.6</v>
      </c>
      <c r="AB793" s="12">
        <f>STOCK[[#This Row],[Stock Actual]]*STOCK[[#This Row],[Costo total]]</f>
        <v>0</v>
      </c>
    </row>
    <row r="794" spans="1:28" s="7" customFormat="1" ht="50" customHeight="1" x14ac:dyDescent="0.15">
      <c r="A794" s="7" t="s">
        <v>1405</v>
      </c>
      <c r="B794" s="70"/>
      <c r="C794" s="7" t="s">
        <v>4</v>
      </c>
      <c r="D794" s="12" t="s">
        <v>101</v>
      </c>
      <c r="E794" s="7" t="s">
        <v>1676</v>
      </c>
      <c r="F794" s="7" t="s">
        <v>1516</v>
      </c>
      <c r="G794" s="7" t="s">
        <v>1143</v>
      </c>
      <c r="H794" s="7">
        <f>STOCK[[#This Row],[Precio Final]]</f>
        <v>18</v>
      </c>
      <c r="I794" s="7">
        <f>STOCK[[#This Row],[Precio Venta Ideal (x1.5)]]</f>
        <v>19.200000000000003</v>
      </c>
      <c r="J794" s="8">
        <v>1</v>
      </c>
      <c r="K794" s="8">
        <f>SUMIFS(VENTAS[Cantidad],VENTAS[Código del producto Vendido],STOCK[[#This Row],[Code]])</f>
        <v>1</v>
      </c>
      <c r="L794" s="8">
        <f>STOCK[[#This Row],[Entradas]]-STOCK[[#This Row],[Salidas]]</f>
        <v>0</v>
      </c>
      <c r="M794" s="7">
        <f>STOCK[[#This Row],[Precio Final]]*10%</f>
        <v>1.8</v>
      </c>
      <c r="N794" s="7">
        <v>0</v>
      </c>
      <c r="O794" s="7">
        <v>0</v>
      </c>
      <c r="P794" s="7">
        <v>7</v>
      </c>
      <c r="Q794" s="8">
        <v>0</v>
      </c>
      <c r="R794" s="7">
        <v>0</v>
      </c>
      <c r="S794" s="7">
        <v>4</v>
      </c>
      <c r="T794" s="12">
        <f>STOCK[[#This Row],[Costo Unitario (USD)]]+STOCK[[#This Row],[Costo Envío (USD)]]+STOCK[[#This Row],[Comisión 10%]]</f>
        <v>12.8</v>
      </c>
      <c r="U794" s="7">
        <f>STOCK[[#This Row],[Costo total]]*1.5</f>
        <v>19.200000000000003</v>
      </c>
      <c r="V794" s="7">
        <v>18</v>
      </c>
      <c r="W794" s="7">
        <f>STOCK[[#This Row],[Precio Final]]-STOCK[[#This Row],[Costo total]]</f>
        <v>5.1999999999999993</v>
      </c>
      <c r="X794" s="7">
        <f>STOCK[[#This Row],[Ganancia Unitaria]]*STOCK[[#This Row],[Salidas]]</f>
        <v>5.1999999999999993</v>
      </c>
      <c r="AA794" s="7">
        <f>STOCK[[#This Row],[Costo total]]*STOCK[[#This Row],[Entradas]]</f>
        <v>12.8</v>
      </c>
      <c r="AB794" s="7">
        <f>STOCK[[#This Row],[Stock Actual]]*STOCK[[#This Row],[Costo total]]</f>
        <v>0</v>
      </c>
    </row>
    <row r="795" spans="1:28" s="12" customFormat="1" ht="50" customHeight="1" x14ac:dyDescent="0.15">
      <c r="A795" s="12" t="s">
        <v>1406</v>
      </c>
      <c r="B795" s="70"/>
      <c r="C795" s="12" t="s">
        <v>4</v>
      </c>
      <c r="D795" s="12" t="s">
        <v>101</v>
      </c>
      <c r="E795" s="12" t="s">
        <v>2984</v>
      </c>
      <c r="F795" s="12" t="s">
        <v>3068</v>
      </c>
      <c r="G795" s="12" t="s">
        <v>1143</v>
      </c>
      <c r="H795" s="12">
        <f>STOCK[[#This Row],[Precio Final]]</f>
        <v>15</v>
      </c>
      <c r="I795" s="12">
        <f>STOCK[[#This Row],[Precio Venta Ideal (x1.5)]]</f>
        <v>16.484999999999999</v>
      </c>
      <c r="J795" s="87">
        <v>1</v>
      </c>
      <c r="K795" s="87">
        <f>SUMIFS(VENTAS[Cantidad],VENTAS[Código del producto Vendido],STOCK[[#This Row],[Code]])</f>
        <v>0</v>
      </c>
      <c r="L795" s="87">
        <f>STOCK[[#This Row],[Entradas]]-STOCK[[#This Row],[Salidas]]</f>
        <v>1</v>
      </c>
      <c r="M795" s="12">
        <f>STOCK[[#This Row],[Precio Final]]*10%</f>
        <v>1.5</v>
      </c>
      <c r="N795" s="12">
        <v>0</v>
      </c>
      <c r="O795" s="12">
        <v>0</v>
      </c>
      <c r="P795" s="12">
        <v>6.49</v>
      </c>
      <c r="Q795" s="87">
        <v>0</v>
      </c>
      <c r="R795" s="12">
        <v>0</v>
      </c>
      <c r="S795" s="12">
        <v>3</v>
      </c>
      <c r="T795" s="12">
        <f>STOCK[[#This Row],[Costo Unitario (USD)]]+STOCK[[#This Row],[Costo Envío (USD)]]+STOCK[[#This Row],[Comisión 10%]]</f>
        <v>10.99</v>
      </c>
      <c r="U795" s="12">
        <f>STOCK[[#This Row],[Costo total]]*1.5</f>
        <v>16.484999999999999</v>
      </c>
      <c r="V795" s="12">
        <v>15</v>
      </c>
      <c r="W795" s="12">
        <f>STOCK[[#This Row],[Precio Final]]-STOCK[[#This Row],[Costo total]]</f>
        <v>4.01</v>
      </c>
      <c r="X795" s="12">
        <f>STOCK[[#This Row],[Ganancia Unitaria]]*STOCK[[#This Row],[Salidas]]</f>
        <v>0</v>
      </c>
      <c r="AA795" s="12">
        <f>STOCK[[#This Row],[Costo total]]*STOCK[[#This Row],[Entradas]]</f>
        <v>10.99</v>
      </c>
      <c r="AB795" s="12">
        <f>STOCK[[#This Row],[Stock Actual]]*STOCK[[#This Row],[Costo total]]</f>
        <v>10.99</v>
      </c>
    </row>
    <row r="796" spans="1:28" s="7" customFormat="1" ht="50" customHeight="1" x14ac:dyDescent="0.15">
      <c r="A796" s="7" t="s">
        <v>1407</v>
      </c>
      <c r="B796" s="70"/>
      <c r="C796" s="7" t="s">
        <v>4</v>
      </c>
      <c r="D796" s="12" t="s">
        <v>101</v>
      </c>
      <c r="E796" s="7" t="s">
        <v>2983</v>
      </c>
      <c r="F796" s="7" t="s">
        <v>3036</v>
      </c>
      <c r="G796" s="7" t="s">
        <v>1143</v>
      </c>
      <c r="H796" s="7">
        <f>STOCK[[#This Row],[Precio Final]]</f>
        <v>15</v>
      </c>
      <c r="I796" s="7">
        <f>STOCK[[#This Row],[Precio Venta Ideal (x1.5)]]</f>
        <v>16.484999999999999</v>
      </c>
      <c r="J796" s="8">
        <v>2</v>
      </c>
      <c r="K796" s="8">
        <f>SUMIFS(VENTAS[Cantidad],VENTAS[Código del producto Vendido],STOCK[[#This Row],[Code]])</f>
        <v>1</v>
      </c>
      <c r="L796" s="8">
        <f>STOCK[[#This Row],[Entradas]]-STOCK[[#This Row],[Salidas]]</f>
        <v>1</v>
      </c>
      <c r="M796" s="7">
        <f>STOCK[[#This Row],[Precio Final]]*10%</f>
        <v>1.5</v>
      </c>
      <c r="N796" s="7">
        <v>0</v>
      </c>
      <c r="O796" s="7">
        <v>0</v>
      </c>
      <c r="P796" s="7">
        <v>6.49</v>
      </c>
      <c r="Q796" s="8">
        <v>0</v>
      </c>
      <c r="R796" s="7">
        <v>0</v>
      </c>
      <c r="S796" s="7">
        <v>3</v>
      </c>
      <c r="T796" s="12">
        <f>STOCK[[#This Row],[Costo Unitario (USD)]]+STOCK[[#This Row],[Costo Envío (USD)]]+STOCK[[#This Row],[Comisión 10%]]</f>
        <v>10.99</v>
      </c>
      <c r="U796" s="7">
        <f>STOCK[[#This Row],[Costo total]]*1.5</f>
        <v>16.484999999999999</v>
      </c>
      <c r="V796" s="7">
        <v>15</v>
      </c>
      <c r="W796" s="7">
        <f>STOCK[[#This Row],[Precio Final]]-STOCK[[#This Row],[Costo total]]</f>
        <v>4.01</v>
      </c>
      <c r="X796" s="7">
        <f>STOCK[[#This Row],[Ganancia Unitaria]]*STOCK[[#This Row],[Salidas]]</f>
        <v>4.01</v>
      </c>
      <c r="AA796" s="7">
        <f>STOCK[[#This Row],[Costo total]]*STOCK[[#This Row],[Entradas]]</f>
        <v>21.98</v>
      </c>
      <c r="AB796" s="7">
        <f>STOCK[[#This Row],[Stock Actual]]*STOCK[[#This Row],[Costo total]]</f>
        <v>10.99</v>
      </c>
    </row>
    <row r="797" spans="1:28" s="12" customFormat="1" ht="50" customHeight="1" x14ac:dyDescent="0.15">
      <c r="A797" s="12" t="s">
        <v>1408</v>
      </c>
      <c r="B797" s="70"/>
      <c r="C797" s="12" t="s">
        <v>4</v>
      </c>
      <c r="D797" s="12" t="s">
        <v>101</v>
      </c>
      <c r="E797" s="12" t="s">
        <v>2983</v>
      </c>
      <c r="F797" s="12" t="s">
        <v>3067</v>
      </c>
      <c r="G797" s="12" t="s">
        <v>1143</v>
      </c>
      <c r="H797" s="12">
        <f>STOCK[[#This Row],[Precio Final]]</f>
        <v>15</v>
      </c>
      <c r="I797" s="12">
        <f>STOCK[[#This Row],[Precio Venta Ideal (x1.5)]]</f>
        <v>16.484999999999999</v>
      </c>
      <c r="J797" s="87">
        <v>1</v>
      </c>
      <c r="K797" s="87">
        <f>SUMIFS(VENTAS[Cantidad],VENTAS[Código del producto Vendido],STOCK[[#This Row],[Code]])</f>
        <v>0</v>
      </c>
      <c r="L797" s="87">
        <f>STOCK[[#This Row],[Entradas]]-STOCK[[#This Row],[Salidas]]</f>
        <v>1</v>
      </c>
      <c r="M797" s="12">
        <f>STOCK[[#This Row],[Precio Final]]*10%</f>
        <v>1.5</v>
      </c>
      <c r="N797" s="12">
        <v>0</v>
      </c>
      <c r="O797" s="12">
        <v>0</v>
      </c>
      <c r="P797" s="12">
        <v>6.49</v>
      </c>
      <c r="Q797" s="87">
        <v>0</v>
      </c>
      <c r="R797" s="12">
        <v>0</v>
      </c>
      <c r="S797" s="12">
        <v>3</v>
      </c>
      <c r="T797" s="12">
        <f>STOCK[[#This Row],[Costo Unitario (USD)]]+STOCK[[#This Row],[Costo Envío (USD)]]+STOCK[[#This Row],[Comisión 10%]]</f>
        <v>10.99</v>
      </c>
      <c r="U797" s="12">
        <f>STOCK[[#This Row],[Costo total]]*1.5</f>
        <v>16.484999999999999</v>
      </c>
      <c r="V797" s="12">
        <v>15</v>
      </c>
      <c r="W797" s="12">
        <f>STOCK[[#This Row],[Precio Final]]-STOCK[[#This Row],[Costo total]]</f>
        <v>4.01</v>
      </c>
      <c r="X797" s="12">
        <f>STOCK[[#This Row],[Ganancia Unitaria]]*STOCK[[#This Row],[Salidas]]</f>
        <v>0</v>
      </c>
      <c r="AA797" s="12">
        <f>STOCK[[#This Row],[Costo total]]*STOCK[[#This Row],[Entradas]]</f>
        <v>10.99</v>
      </c>
      <c r="AB797" s="12">
        <f>STOCK[[#This Row],[Stock Actual]]*STOCK[[#This Row],[Costo total]]</f>
        <v>10.99</v>
      </c>
    </row>
    <row r="798" spans="1:28" s="7" customFormat="1" ht="50" customHeight="1" x14ac:dyDescent="0.15">
      <c r="A798" s="7" t="s">
        <v>1409</v>
      </c>
      <c r="B798" s="70"/>
      <c r="C798" s="7" t="s">
        <v>4</v>
      </c>
      <c r="D798" s="12" t="s">
        <v>101</v>
      </c>
      <c r="E798" s="7" t="s">
        <v>2182</v>
      </c>
      <c r="F798" s="7" t="s">
        <v>550</v>
      </c>
      <c r="G798" s="7" t="s">
        <v>1143</v>
      </c>
      <c r="H798" s="7">
        <f>STOCK[[#This Row],[Precio Final]]</f>
        <v>15</v>
      </c>
      <c r="I798" s="7">
        <f>STOCK[[#This Row],[Precio Venta Ideal (x1.5)]]</f>
        <v>16.484999999999999</v>
      </c>
      <c r="J798" s="8">
        <v>2</v>
      </c>
      <c r="K798" s="8">
        <f>SUMIFS(VENTAS[Cantidad],VENTAS[Código del producto Vendido],STOCK[[#This Row],[Code]])</f>
        <v>2</v>
      </c>
      <c r="L798" s="8">
        <f>STOCK[[#This Row],[Entradas]]-STOCK[[#This Row],[Salidas]]</f>
        <v>0</v>
      </c>
      <c r="M798" s="7">
        <f>STOCK[[#This Row],[Precio Final]]*10%</f>
        <v>1.5</v>
      </c>
      <c r="N798" s="7">
        <v>0</v>
      </c>
      <c r="O798" s="7">
        <v>0</v>
      </c>
      <c r="P798" s="7">
        <v>6.49</v>
      </c>
      <c r="Q798" s="8">
        <v>0</v>
      </c>
      <c r="R798" s="7">
        <v>0</v>
      </c>
      <c r="S798" s="7">
        <v>3</v>
      </c>
      <c r="T798" s="12">
        <f>STOCK[[#This Row],[Costo Unitario (USD)]]+STOCK[[#This Row],[Costo Envío (USD)]]+STOCK[[#This Row],[Comisión 10%]]</f>
        <v>10.99</v>
      </c>
      <c r="U798" s="7">
        <f>STOCK[[#This Row],[Costo total]]*1.5</f>
        <v>16.484999999999999</v>
      </c>
      <c r="V798" s="7">
        <v>15</v>
      </c>
      <c r="W798" s="7">
        <f>STOCK[[#This Row],[Precio Final]]-STOCK[[#This Row],[Costo total]]</f>
        <v>4.01</v>
      </c>
      <c r="X798" s="7">
        <f>STOCK[[#This Row],[Ganancia Unitaria]]*STOCK[[#This Row],[Salidas]]</f>
        <v>8.02</v>
      </c>
      <c r="AA798" s="7">
        <f>STOCK[[#This Row],[Costo total]]*STOCK[[#This Row],[Entradas]]</f>
        <v>21.98</v>
      </c>
      <c r="AB798" s="7">
        <f>STOCK[[#This Row],[Stock Actual]]*STOCK[[#This Row],[Costo total]]</f>
        <v>0</v>
      </c>
    </row>
    <row r="799" spans="1:28" s="12" customFormat="1" ht="50" customHeight="1" x14ac:dyDescent="0.15">
      <c r="A799" s="12" t="s">
        <v>1410</v>
      </c>
      <c r="B799" s="70"/>
      <c r="C799" s="12" t="s">
        <v>4</v>
      </c>
      <c r="D799" s="12" t="s">
        <v>101</v>
      </c>
      <c r="E799" s="12" t="s">
        <v>1677</v>
      </c>
      <c r="F799" s="12" t="s">
        <v>1516</v>
      </c>
      <c r="G799" s="12" t="s">
        <v>1143</v>
      </c>
      <c r="H799" s="12">
        <f>STOCK[[#This Row],[Precio Final]]</f>
        <v>15</v>
      </c>
      <c r="I799" s="12">
        <f>STOCK[[#This Row],[Precio Venta Ideal (x1.5)]]</f>
        <v>16.484999999999999</v>
      </c>
      <c r="J799" s="87">
        <v>1</v>
      </c>
      <c r="K799" s="87">
        <f>SUMIFS(VENTAS[Cantidad],VENTAS[Código del producto Vendido],STOCK[[#This Row],[Code]])</f>
        <v>1</v>
      </c>
      <c r="L799" s="87">
        <f>STOCK[[#This Row],[Entradas]]-STOCK[[#This Row],[Salidas]]</f>
        <v>0</v>
      </c>
      <c r="M799" s="12">
        <f>STOCK[[#This Row],[Precio Final]]*10%</f>
        <v>1.5</v>
      </c>
      <c r="N799" s="12">
        <v>0</v>
      </c>
      <c r="O799" s="12">
        <v>0</v>
      </c>
      <c r="P799" s="12">
        <v>6.49</v>
      </c>
      <c r="Q799" s="87">
        <v>0</v>
      </c>
      <c r="R799" s="12">
        <v>0</v>
      </c>
      <c r="S799" s="12">
        <v>3</v>
      </c>
      <c r="T799" s="12">
        <f>STOCK[[#This Row],[Costo Unitario (USD)]]+STOCK[[#This Row],[Costo Envío (USD)]]+STOCK[[#This Row],[Comisión 10%]]</f>
        <v>10.99</v>
      </c>
      <c r="U799" s="12">
        <f>STOCK[[#This Row],[Costo total]]*1.5</f>
        <v>16.484999999999999</v>
      </c>
      <c r="V799" s="12">
        <v>15</v>
      </c>
      <c r="W799" s="12">
        <f>STOCK[[#This Row],[Precio Final]]-STOCK[[#This Row],[Costo total]]</f>
        <v>4.01</v>
      </c>
      <c r="X799" s="12">
        <f>STOCK[[#This Row],[Ganancia Unitaria]]*STOCK[[#This Row],[Salidas]]</f>
        <v>4.01</v>
      </c>
      <c r="AA799" s="12">
        <f>STOCK[[#This Row],[Costo total]]*STOCK[[#This Row],[Entradas]]</f>
        <v>10.99</v>
      </c>
      <c r="AB799" s="12">
        <f>STOCK[[#This Row],[Stock Actual]]*STOCK[[#This Row],[Costo total]]</f>
        <v>0</v>
      </c>
    </row>
    <row r="800" spans="1:28" s="7" customFormat="1" ht="50" customHeight="1" x14ac:dyDescent="0.15">
      <c r="A800" s="7" t="s">
        <v>1411</v>
      </c>
      <c r="B800" s="70"/>
      <c r="C800" s="7" t="s">
        <v>4</v>
      </c>
      <c r="D800" s="7" t="s">
        <v>1899</v>
      </c>
      <c r="E800" s="7" t="s">
        <v>1794</v>
      </c>
      <c r="F800" s="7" t="s">
        <v>239</v>
      </c>
      <c r="G800" s="7" t="s">
        <v>1479</v>
      </c>
      <c r="H800" s="7">
        <f>STOCK[[#This Row],[Precio Final]]</f>
        <v>20</v>
      </c>
      <c r="I800" s="7">
        <f>STOCK[[#This Row],[Precio Venta Ideal (x1.5)]]</f>
        <v>20.700000000000003</v>
      </c>
      <c r="J800" s="8">
        <v>3</v>
      </c>
      <c r="K800" s="8">
        <f>SUMIFS(VENTAS[Cantidad],VENTAS[Código del producto Vendido],STOCK[[#This Row],[Code]])</f>
        <v>3</v>
      </c>
      <c r="L800" s="8">
        <f>STOCK[[#This Row],[Entradas]]-STOCK[[#This Row],[Salidas]]</f>
        <v>0</v>
      </c>
      <c r="M800" s="7">
        <f>STOCK[[#This Row],[Precio Final]]*10%</f>
        <v>2</v>
      </c>
      <c r="N800" s="7">
        <v>0</v>
      </c>
      <c r="O800" s="7">
        <v>0</v>
      </c>
      <c r="P800" s="7">
        <v>10.3</v>
      </c>
      <c r="Q800" s="8">
        <v>0</v>
      </c>
      <c r="R800" s="7">
        <v>0</v>
      </c>
      <c r="S800" s="7">
        <v>1.5</v>
      </c>
      <c r="T800" s="12">
        <f>STOCK[[#This Row],[Costo Unitario (USD)]]+STOCK[[#This Row],[Costo Envío (USD)]]+STOCK[[#This Row],[Comisión 10%]]</f>
        <v>13.8</v>
      </c>
      <c r="U800" s="7">
        <f>STOCK[[#This Row],[Costo total]]*1.5</f>
        <v>20.700000000000003</v>
      </c>
      <c r="V800" s="7">
        <v>20</v>
      </c>
      <c r="W800" s="7">
        <f>STOCK[[#This Row],[Precio Final]]-STOCK[[#This Row],[Costo total]]</f>
        <v>6.1999999999999993</v>
      </c>
      <c r="X800" s="7">
        <f>STOCK[[#This Row],[Ganancia Unitaria]]*STOCK[[#This Row],[Salidas]]</f>
        <v>18.599999999999998</v>
      </c>
      <c r="Y800" s="7" t="s">
        <v>1478</v>
      </c>
      <c r="AA800" s="7">
        <f>STOCK[[#This Row],[Costo total]]*STOCK[[#This Row],[Entradas]]</f>
        <v>41.400000000000006</v>
      </c>
      <c r="AB800" s="7">
        <f>STOCK[[#This Row],[Stock Actual]]*STOCK[[#This Row],[Costo total]]</f>
        <v>0</v>
      </c>
    </row>
    <row r="801" spans="1:28" s="12" customFormat="1" ht="50" customHeight="1" x14ac:dyDescent="0.15">
      <c r="A801" s="12" t="s">
        <v>1708</v>
      </c>
      <c r="B801" s="70"/>
      <c r="C801" s="12" t="s">
        <v>4</v>
      </c>
      <c r="D801" s="12" t="s">
        <v>101</v>
      </c>
      <c r="E801" s="12" t="s">
        <v>1678</v>
      </c>
      <c r="F801" s="12" t="s">
        <v>252</v>
      </c>
      <c r="G801" s="12" t="s">
        <v>69</v>
      </c>
      <c r="H801" s="12">
        <f>STOCK[[#This Row],[Precio Final]]</f>
        <v>35</v>
      </c>
      <c r="I801" s="12">
        <f>STOCK[[#This Row],[Precio Venta Ideal (x1.5)]]</f>
        <v>31.29</v>
      </c>
      <c r="J801" s="87">
        <v>1</v>
      </c>
      <c r="K801" s="87">
        <f>SUMIFS(VENTAS[Cantidad],VENTAS[Código del producto Vendido],STOCK[[#This Row],[Code]])</f>
        <v>1</v>
      </c>
      <c r="L801" s="87">
        <f>STOCK[[#This Row],[Entradas]]-STOCK[[#This Row],[Salidas]]</f>
        <v>0</v>
      </c>
      <c r="M801" s="12">
        <f>STOCK[[#This Row],[Precio Final]]*10%</f>
        <v>3.5</v>
      </c>
      <c r="N801" s="12">
        <v>0</v>
      </c>
      <c r="O801" s="12">
        <v>0</v>
      </c>
      <c r="P801" s="12">
        <v>15.86</v>
      </c>
      <c r="Q801" s="87">
        <v>0</v>
      </c>
      <c r="R801" s="12">
        <v>0</v>
      </c>
      <c r="S801" s="12">
        <v>1.5</v>
      </c>
      <c r="T801" s="12">
        <f>STOCK[[#This Row],[Costo Unitario (USD)]]+STOCK[[#This Row],[Costo Envío (USD)]]+STOCK[[#This Row],[Comisión 10%]]</f>
        <v>20.86</v>
      </c>
      <c r="U801" s="12">
        <f>STOCK[[#This Row],[Costo total]]*1.5</f>
        <v>31.29</v>
      </c>
      <c r="V801" s="12">
        <v>35</v>
      </c>
      <c r="W801" s="12">
        <f>STOCK[[#This Row],[Precio Final]]-STOCK[[#This Row],[Costo total]]</f>
        <v>14.14</v>
      </c>
      <c r="X801" s="12">
        <f>STOCK[[#This Row],[Ganancia Unitaria]]*STOCK[[#This Row],[Salidas]]</f>
        <v>14.14</v>
      </c>
      <c r="AA801" s="12">
        <f>STOCK[[#This Row],[Costo total]]*STOCK[[#This Row],[Entradas]]</f>
        <v>20.86</v>
      </c>
      <c r="AB801" s="12">
        <f>STOCK[[#This Row],[Stock Actual]]*STOCK[[#This Row],[Costo total]]</f>
        <v>0</v>
      </c>
    </row>
    <row r="802" spans="1:28" s="7" customFormat="1" ht="50" customHeight="1" x14ac:dyDescent="0.15">
      <c r="A802" s="7" t="s">
        <v>1412</v>
      </c>
      <c r="B802" s="70"/>
      <c r="C802" s="7" t="s">
        <v>4</v>
      </c>
      <c r="D802" s="12" t="s">
        <v>101</v>
      </c>
      <c r="E802" s="7" t="s">
        <v>1678</v>
      </c>
      <c r="F802" s="7" t="s">
        <v>1516</v>
      </c>
      <c r="G802" s="7" t="s">
        <v>69</v>
      </c>
      <c r="H802" s="7">
        <f>STOCK[[#This Row],[Precio Final]]</f>
        <v>35</v>
      </c>
      <c r="I802" s="7">
        <f>STOCK[[#This Row],[Precio Venta Ideal (x1.5)]]</f>
        <v>31.29</v>
      </c>
      <c r="J802" s="8">
        <v>1</v>
      </c>
      <c r="K802" s="8">
        <f>SUMIFS(VENTAS[Cantidad],VENTAS[Código del producto Vendido],STOCK[[#This Row],[Code]])</f>
        <v>1</v>
      </c>
      <c r="L802" s="8">
        <f>STOCK[[#This Row],[Entradas]]-STOCK[[#This Row],[Salidas]]</f>
        <v>0</v>
      </c>
      <c r="M802" s="7">
        <f>STOCK[[#This Row],[Precio Final]]*10%</f>
        <v>3.5</v>
      </c>
      <c r="N802" s="7">
        <v>0</v>
      </c>
      <c r="O802" s="7">
        <v>0</v>
      </c>
      <c r="P802" s="7">
        <v>15.86</v>
      </c>
      <c r="Q802" s="8">
        <v>0</v>
      </c>
      <c r="R802" s="7">
        <v>0</v>
      </c>
      <c r="S802" s="7">
        <v>1.5</v>
      </c>
      <c r="T802" s="12">
        <f>STOCK[[#This Row],[Costo Unitario (USD)]]+STOCK[[#This Row],[Costo Envío (USD)]]+STOCK[[#This Row],[Comisión 10%]]</f>
        <v>20.86</v>
      </c>
      <c r="U802" s="7">
        <f>STOCK[[#This Row],[Costo total]]*1.5</f>
        <v>31.29</v>
      </c>
      <c r="V802" s="7">
        <v>35</v>
      </c>
      <c r="W802" s="7">
        <f>STOCK[[#This Row],[Precio Final]]-STOCK[[#This Row],[Costo total]]</f>
        <v>14.14</v>
      </c>
      <c r="X802" s="7">
        <f>STOCK[[#This Row],[Ganancia Unitaria]]*STOCK[[#This Row],[Salidas]]</f>
        <v>14.14</v>
      </c>
      <c r="Y802" s="7" t="s">
        <v>1478</v>
      </c>
      <c r="AA802" s="7">
        <f>STOCK[[#This Row],[Costo total]]*STOCK[[#This Row],[Entradas]]</f>
        <v>20.86</v>
      </c>
      <c r="AB802" s="7">
        <f>STOCK[[#This Row],[Stock Actual]]*STOCK[[#This Row],[Costo total]]</f>
        <v>0</v>
      </c>
    </row>
    <row r="803" spans="1:28" s="12" customFormat="1" ht="50" customHeight="1" x14ac:dyDescent="0.15">
      <c r="A803" s="12" t="s">
        <v>1413</v>
      </c>
      <c r="B803" s="70"/>
      <c r="C803" s="12" t="s">
        <v>4</v>
      </c>
      <c r="D803" s="12" t="s">
        <v>26</v>
      </c>
      <c r="E803" s="12" t="s">
        <v>1679</v>
      </c>
      <c r="F803" s="12" t="s">
        <v>243</v>
      </c>
      <c r="G803" s="12" t="s">
        <v>69</v>
      </c>
      <c r="H803" s="12">
        <f>STOCK[[#This Row],[Precio Final]]</f>
        <v>30</v>
      </c>
      <c r="I803" s="12">
        <f>STOCK[[#This Row],[Precio Venta Ideal (x1.5)]]</f>
        <v>26.759999999999998</v>
      </c>
      <c r="J803" s="87">
        <v>2</v>
      </c>
      <c r="K803" s="87">
        <f>SUMIFS(VENTAS[Cantidad],VENTAS[Código del producto Vendido],STOCK[[#This Row],[Code]])</f>
        <v>2</v>
      </c>
      <c r="L803" s="87">
        <f>STOCK[[#This Row],[Entradas]]-STOCK[[#This Row],[Salidas]]</f>
        <v>0</v>
      </c>
      <c r="M803" s="12">
        <f>STOCK[[#This Row],[Precio Final]]*10%</f>
        <v>3</v>
      </c>
      <c r="N803" s="12">
        <v>0</v>
      </c>
      <c r="O803" s="12">
        <v>0</v>
      </c>
      <c r="P803" s="12">
        <v>13.34</v>
      </c>
      <c r="Q803" s="87">
        <v>0</v>
      </c>
      <c r="R803" s="12">
        <v>0</v>
      </c>
      <c r="S803" s="12">
        <v>1.5</v>
      </c>
      <c r="T803" s="12">
        <f>STOCK[[#This Row],[Costo Unitario (USD)]]+STOCK[[#This Row],[Costo Envío (USD)]]+STOCK[[#This Row],[Comisión 10%]]</f>
        <v>17.84</v>
      </c>
      <c r="U803" s="12">
        <f>STOCK[[#This Row],[Costo total]]*1.5</f>
        <v>26.759999999999998</v>
      </c>
      <c r="V803" s="12">
        <v>30</v>
      </c>
      <c r="W803" s="12">
        <f>STOCK[[#This Row],[Precio Final]]-STOCK[[#This Row],[Costo total]]</f>
        <v>12.16</v>
      </c>
      <c r="X803" s="12">
        <f>STOCK[[#This Row],[Ganancia Unitaria]]*STOCK[[#This Row],[Salidas]]</f>
        <v>24.32</v>
      </c>
      <c r="Y803" s="12" t="s">
        <v>1478</v>
      </c>
      <c r="AA803" s="12">
        <f>STOCK[[#This Row],[Costo total]]*STOCK[[#This Row],[Entradas]]</f>
        <v>35.68</v>
      </c>
      <c r="AB803" s="12">
        <f>STOCK[[#This Row],[Stock Actual]]*STOCK[[#This Row],[Costo total]]</f>
        <v>0</v>
      </c>
    </row>
    <row r="804" spans="1:28" s="7" customFormat="1" ht="50" customHeight="1" x14ac:dyDescent="0.15">
      <c r="A804" s="7" t="s">
        <v>1414</v>
      </c>
      <c r="B804" s="70"/>
      <c r="C804" s="7" t="s">
        <v>4</v>
      </c>
      <c r="D804" s="7" t="s">
        <v>26</v>
      </c>
      <c r="E804" s="7" t="s">
        <v>1679</v>
      </c>
      <c r="F804" s="7" t="s">
        <v>241</v>
      </c>
      <c r="G804" s="7" t="s">
        <v>69</v>
      </c>
      <c r="H804" s="7">
        <f>STOCK[[#This Row],[Precio Final]]</f>
        <v>30</v>
      </c>
      <c r="I804" s="7">
        <f>STOCK[[#This Row],[Precio Venta Ideal (x1.5)]]</f>
        <v>26.759999999999998</v>
      </c>
      <c r="J804" s="8">
        <v>1</v>
      </c>
      <c r="K804" s="8">
        <f>SUMIFS(VENTAS[Cantidad],VENTAS[Código del producto Vendido],STOCK[[#This Row],[Code]])</f>
        <v>1</v>
      </c>
      <c r="L804" s="8">
        <f>STOCK[[#This Row],[Entradas]]-STOCK[[#This Row],[Salidas]]</f>
        <v>0</v>
      </c>
      <c r="M804" s="7">
        <f>STOCK[[#This Row],[Precio Final]]*10%</f>
        <v>3</v>
      </c>
      <c r="N804" s="7">
        <v>0</v>
      </c>
      <c r="O804" s="7">
        <v>0</v>
      </c>
      <c r="P804" s="7">
        <v>13.34</v>
      </c>
      <c r="Q804" s="8">
        <v>0</v>
      </c>
      <c r="R804" s="7">
        <v>0</v>
      </c>
      <c r="S804" s="7">
        <v>1.5</v>
      </c>
      <c r="T804" s="12">
        <f>STOCK[[#This Row],[Costo Unitario (USD)]]+STOCK[[#This Row],[Costo Envío (USD)]]+STOCK[[#This Row],[Comisión 10%]]</f>
        <v>17.84</v>
      </c>
      <c r="U804" s="7">
        <f>STOCK[[#This Row],[Costo total]]*1.5</f>
        <v>26.759999999999998</v>
      </c>
      <c r="V804" s="7">
        <v>30</v>
      </c>
      <c r="W804" s="7">
        <f>STOCK[[#This Row],[Precio Final]]-STOCK[[#This Row],[Costo total]]</f>
        <v>12.16</v>
      </c>
      <c r="X804" s="7">
        <f>STOCK[[#This Row],[Ganancia Unitaria]]*STOCK[[#This Row],[Salidas]]</f>
        <v>12.16</v>
      </c>
      <c r="Y804" s="7" t="s">
        <v>1478</v>
      </c>
      <c r="AA804" s="7">
        <f>STOCK[[#This Row],[Costo total]]*STOCK[[#This Row],[Entradas]]</f>
        <v>17.84</v>
      </c>
      <c r="AB804" s="7">
        <f>STOCK[[#This Row],[Stock Actual]]*STOCK[[#This Row],[Costo total]]</f>
        <v>0</v>
      </c>
    </row>
    <row r="805" spans="1:28" s="12" customFormat="1" ht="50" customHeight="1" x14ac:dyDescent="0.15">
      <c r="A805" s="12" t="s">
        <v>1415</v>
      </c>
      <c r="B805" s="70"/>
      <c r="C805" s="12" t="s">
        <v>4</v>
      </c>
      <c r="D805" s="12" t="s">
        <v>2036</v>
      </c>
      <c r="E805" s="12" t="s">
        <v>2208</v>
      </c>
      <c r="F805" s="12" t="s">
        <v>2111</v>
      </c>
      <c r="G805" s="12" t="s">
        <v>69</v>
      </c>
      <c r="H805" s="12">
        <f>STOCK[[#This Row],[Precio Final]]</f>
        <v>30</v>
      </c>
      <c r="I805" s="12">
        <f>STOCK[[#This Row],[Precio Venta Ideal (x1.5)]]</f>
        <v>26.759999999999998</v>
      </c>
      <c r="J805" s="87">
        <v>2</v>
      </c>
      <c r="K805" s="87">
        <f>SUMIFS(VENTAS[Cantidad],VENTAS[Código del producto Vendido],STOCK[[#This Row],[Code]])</f>
        <v>2</v>
      </c>
      <c r="L805" s="87">
        <f>STOCK[[#This Row],[Entradas]]-STOCK[[#This Row],[Salidas]]</f>
        <v>0</v>
      </c>
      <c r="M805" s="12">
        <f>STOCK[[#This Row],[Precio Final]]*10%</f>
        <v>3</v>
      </c>
      <c r="N805" s="12">
        <v>0</v>
      </c>
      <c r="O805" s="12">
        <v>0</v>
      </c>
      <c r="P805" s="12">
        <v>13.34</v>
      </c>
      <c r="Q805" s="87">
        <v>0</v>
      </c>
      <c r="R805" s="12">
        <v>0</v>
      </c>
      <c r="S805" s="12">
        <v>1.5</v>
      </c>
      <c r="T805" s="12">
        <f>STOCK[[#This Row],[Costo Unitario (USD)]]+STOCK[[#This Row],[Costo Envío (USD)]]+STOCK[[#This Row],[Comisión 10%]]</f>
        <v>17.84</v>
      </c>
      <c r="U805" s="12">
        <f>STOCK[[#This Row],[Costo total]]*1.5</f>
        <v>26.759999999999998</v>
      </c>
      <c r="V805" s="12">
        <v>30</v>
      </c>
      <c r="W805" s="12">
        <f>STOCK[[#This Row],[Precio Final]]-STOCK[[#This Row],[Costo total]]</f>
        <v>12.16</v>
      </c>
      <c r="X805" s="12">
        <f>STOCK[[#This Row],[Ganancia Unitaria]]*STOCK[[#This Row],[Salidas]]</f>
        <v>24.32</v>
      </c>
      <c r="Y805" s="12" t="s">
        <v>1478</v>
      </c>
      <c r="AA805" s="12">
        <f>STOCK[[#This Row],[Costo total]]*STOCK[[#This Row],[Entradas]]</f>
        <v>35.68</v>
      </c>
      <c r="AB805" s="12">
        <f>STOCK[[#This Row],[Stock Actual]]*STOCK[[#This Row],[Costo total]]</f>
        <v>0</v>
      </c>
    </row>
    <row r="806" spans="1:28" s="7" customFormat="1" ht="50" customHeight="1" x14ac:dyDescent="0.15">
      <c r="A806" s="7" t="s">
        <v>1416</v>
      </c>
      <c r="B806" s="70"/>
      <c r="C806" s="7" t="s">
        <v>4</v>
      </c>
      <c r="D806" s="7" t="s">
        <v>1898</v>
      </c>
      <c r="E806" s="7" t="s">
        <v>1683</v>
      </c>
      <c r="F806" s="7" t="s">
        <v>2091</v>
      </c>
      <c r="G806" s="7" t="s">
        <v>69</v>
      </c>
      <c r="H806" s="7">
        <f>STOCK[[#This Row],[Precio Final]]</f>
        <v>22</v>
      </c>
      <c r="I806" s="7">
        <f>STOCK[[#This Row],[Precio Venta Ideal (x1.5)]]</f>
        <v>17.910000000000004</v>
      </c>
      <c r="J806" s="8">
        <v>4</v>
      </c>
      <c r="K806" s="8">
        <f>SUMIFS(VENTAS[Cantidad],VENTAS[Código del producto Vendido],STOCK[[#This Row],[Code]])</f>
        <v>4</v>
      </c>
      <c r="L806" s="8">
        <f>STOCK[[#This Row],[Entradas]]-STOCK[[#This Row],[Salidas]]</f>
        <v>0</v>
      </c>
      <c r="M806" s="7">
        <f>STOCK[[#This Row],[Precio Final]]*10%</f>
        <v>2.2000000000000002</v>
      </c>
      <c r="N806" s="7">
        <v>0</v>
      </c>
      <c r="O806" s="7">
        <v>0</v>
      </c>
      <c r="P806" s="7">
        <v>8.24</v>
      </c>
      <c r="Q806" s="8">
        <v>0</v>
      </c>
      <c r="R806" s="7">
        <v>0</v>
      </c>
      <c r="S806" s="7">
        <v>1.5</v>
      </c>
      <c r="T806" s="12">
        <f>STOCK[[#This Row],[Costo Unitario (USD)]]+STOCK[[#This Row],[Costo Envío (USD)]]+STOCK[[#This Row],[Comisión 10%]]</f>
        <v>11.940000000000001</v>
      </c>
      <c r="U806" s="7">
        <f>STOCK[[#This Row],[Costo total]]*1.5</f>
        <v>17.910000000000004</v>
      </c>
      <c r="V806" s="7">
        <v>22</v>
      </c>
      <c r="W806" s="7">
        <f>STOCK[[#This Row],[Precio Final]]-STOCK[[#This Row],[Costo total]]</f>
        <v>10.059999999999999</v>
      </c>
      <c r="X806" s="7">
        <f>STOCK[[#This Row],[Ganancia Unitaria]]*STOCK[[#This Row],[Salidas]]</f>
        <v>40.239999999999995</v>
      </c>
      <c r="Y806" s="7" t="s">
        <v>1478</v>
      </c>
      <c r="AA806" s="7">
        <f>STOCK[[#This Row],[Costo total]]*STOCK[[#This Row],[Entradas]]</f>
        <v>47.760000000000005</v>
      </c>
      <c r="AB806" s="7">
        <f>STOCK[[#This Row],[Stock Actual]]*STOCK[[#This Row],[Costo total]]</f>
        <v>0</v>
      </c>
    </row>
    <row r="807" spans="1:28" s="12" customFormat="1" ht="50" customHeight="1" x14ac:dyDescent="0.15">
      <c r="A807" s="12" t="s">
        <v>1417</v>
      </c>
      <c r="B807" s="70"/>
      <c r="C807" s="12" t="s">
        <v>4</v>
      </c>
      <c r="D807" s="12" t="s">
        <v>1898</v>
      </c>
      <c r="E807" s="12" t="s">
        <v>1683</v>
      </c>
      <c r="F807" s="12" t="s">
        <v>241</v>
      </c>
      <c r="G807" s="12" t="s">
        <v>69</v>
      </c>
      <c r="H807" s="12">
        <f>STOCK[[#This Row],[Precio Final]]</f>
        <v>22</v>
      </c>
      <c r="I807" s="12">
        <f>STOCK[[#This Row],[Precio Venta Ideal (x1.5)]]</f>
        <v>17.910000000000004</v>
      </c>
      <c r="J807" s="87">
        <v>3</v>
      </c>
      <c r="K807" s="87">
        <f>SUMIFS(VENTAS[Cantidad],VENTAS[Código del producto Vendido],STOCK[[#This Row],[Code]])</f>
        <v>2</v>
      </c>
      <c r="L807" s="87">
        <f>STOCK[[#This Row],[Entradas]]-STOCK[[#This Row],[Salidas]]</f>
        <v>1</v>
      </c>
      <c r="M807" s="12">
        <f>STOCK[[#This Row],[Precio Final]]*10%</f>
        <v>2.2000000000000002</v>
      </c>
      <c r="N807" s="12">
        <v>0</v>
      </c>
      <c r="O807" s="12">
        <v>0</v>
      </c>
      <c r="P807" s="12">
        <v>8.24</v>
      </c>
      <c r="Q807" s="87">
        <v>0</v>
      </c>
      <c r="R807" s="12">
        <v>0</v>
      </c>
      <c r="S807" s="12">
        <v>1.5</v>
      </c>
      <c r="T807" s="12">
        <f>STOCK[[#This Row],[Costo Unitario (USD)]]+STOCK[[#This Row],[Costo Envío (USD)]]+STOCK[[#This Row],[Comisión 10%]]</f>
        <v>11.940000000000001</v>
      </c>
      <c r="U807" s="12">
        <f>STOCK[[#This Row],[Costo total]]*1.5</f>
        <v>17.910000000000004</v>
      </c>
      <c r="V807" s="12">
        <v>22</v>
      </c>
      <c r="W807" s="12">
        <f>STOCK[[#This Row],[Precio Final]]-STOCK[[#This Row],[Costo total]]</f>
        <v>10.059999999999999</v>
      </c>
      <c r="X807" s="12">
        <f>STOCK[[#This Row],[Ganancia Unitaria]]*STOCK[[#This Row],[Salidas]]</f>
        <v>20.119999999999997</v>
      </c>
      <c r="Y807" s="12" t="s">
        <v>1478</v>
      </c>
      <c r="AA807" s="12">
        <f>STOCK[[#This Row],[Costo total]]*STOCK[[#This Row],[Entradas]]</f>
        <v>35.820000000000007</v>
      </c>
      <c r="AB807" s="12">
        <f>STOCK[[#This Row],[Stock Actual]]*STOCK[[#This Row],[Costo total]]</f>
        <v>11.940000000000001</v>
      </c>
    </row>
    <row r="808" spans="1:28" s="7" customFormat="1" ht="50" customHeight="1" x14ac:dyDescent="0.15">
      <c r="A808" s="7" t="s">
        <v>1418</v>
      </c>
      <c r="B808" s="70"/>
      <c r="C808" s="7" t="s">
        <v>4</v>
      </c>
      <c r="D808" s="7" t="s">
        <v>1899</v>
      </c>
      <c r="E808" s="7" t="s">
        <v>1683</v>
      </c>
      <c r="F808" s="7" t="s">
        <v>244</v>
      </c>
      <c r="G808" s="7" t="s">
        <v>69</v>
      </c>
      <c r="H808" s="7">
        <f>STOCK[[#This Row],[Precio Final]]</f>
        <v>22</v>
      </c>
      <c r="I808" s="7">
        <f>STOCK[[#This Row],[Precio Venta Ideal (x1.5)]]</f>
        <v>17.910000000000004</v>
      </c>
      <c r="J808" s="8">
        <v>2</v>
      </c>
      <c r="K808" s="8">
        <f>SUMIFS(VENTAS[Cantidad],VENTAS[Código del producto Vendido],STOCK[[#This Row],[Code]])</f>
        <v>2</v>
      </c>
      <c r="L808" s="8">
        <f>STOCK[[#This Row],[Entradas]]-STOCK[[#This Row],[Salidas]]</f>
        <v>0</v>
      </c>
      <c r="M808" s="7">
        <f>STOCK[[#This Row],[Precio Final]]*10%</f>
        <v>2.2000000000000002</v>
      </c>
      <c r="N808" s="7">
        <v>0</v>
      </c>
      <c r="O808" s="7">
        <v>0</v>
      </c>
      <c r="P808" s="7">
        <v>8.24</v>
      </c>
      <c r="Q808" s="8">
        <v>0</v>
      </c>
      <c r="R808" s="7">
        <v>0</v>
      </c>
      <c r="S808" s="7">
        <v>1.5</v>
      </c>
      <c r="T808" s="12">
        <f>STOCK[[#This Row],[Costo Unitario (USD)]]+STOCK[[#This Row],[Costo Envío (USD)]]+STOCK[[#This Row],[Comisión 10%]]</f>
        <v>11.940000000000001</v>
      </c>
      <c r="U808" s="7">
        <f>STOCK[[#This Row],[Costo total]]*1.5</f>
        <v>17.910000000000004</v>
      </c>
      <c r="V808" s="7">
        <v>22</v>
      </c>
      <c r="W808" s="7">
        <f>STOCK[[#This Row],[Precio Final]]-STOCK[[#This Row],[Costo total]]</f>
        <v>10.059999999999999</v>
      </c>
      <c r="X808" s="7">
        <f>STOCK[[#This Row],[Ganancia Unitaria]]*STOCK[[#This Row],[Salidas]]</f>
        <v>20.119999999999997</v>
      </c>
      <c r="Y808" s="7" t="s">
        <v>1478</v>
      </c>
      <c r="AA808" s="7">
        <f>STOCK[[#This Row],[Costo total]]*STOCK[[#This Row],[Entradas]]</f>
        <v>23.880000000000003</v>
      </c>
      <c r="AB808" s="7">
        <f>STOCK[[#This Row],[Stock Actual]]*STOCK[[#This Row],[Costo total]]</f>
        <v>0</v>
      </c>
    </row>
    <row r="809" spans="1:28" s="12" customFormat="1" ht="50" customHeight="1" x14ac:dyDescent="0.15">
      <c r="A809" s="12" t="s">
        <v>1419</v>
      </c>
      <c r="B809" s="70"/>
      <c r="C809" s="12" t="s">
        <v>4</v>
      </c>
      <c r="D809" s="12" t="s">
        <v>26</v>
      </c>
      <c r="E809" s="12" t="s">
        <v>1680</v>
      </c>
      <c r="F809" s="12" t="s">
        <v>243</v>
      </c>
      <c r="G809" s="12" t="s">
        <v>69</v>
      </c>
      <c r="H809" s="12">
        <f>STOCK[[#This Row],[Precio Final]]</f>
        <v>30</v>
      </c>
      <c r="I809" s="12">
        <f>STOCK[[#This Row],[Precio Venta Ideal (x1.5)]]</f>
        <v>27.134999999999998</v>
      </c>
      <c r="J809" s="87">
        <v>1</v>
      </c>
      <c r="K809" s="87">
        <f>SUMIFS(VENTAS[Cantidad],VENTAS[Código del producto Vendido],STOCK[[#This Row],[Code]])</f>
        <v>1</v>
      </c>
      <c r="L809" s="87">
        <f>STOCK[[#This Row],[Entradas]]-STOCK[[#This Row],[Salidas]]</f>
        <v>0</v>
      </c>
      <c r="M809" s="12">
        <f>STOCK[[#This Row],[Precio Final]]*10%</f>
        <v>3</v>
      </c>
      <c r="N809" s="12">
        <v>0</v>
      </c>
      <c r="O809" s="12">
        <v>0</v>
      </c>
      <c r="P809" s="12">
        <v>13.59</v>
      </c>
      <c r="Q809" s="87">
        <v>0</v>
      </c>
      <c r="R809" s="12">
        <v>0</v>
      </c>
      <c r="S809" s="12">
        <v>1.5</v>
      </c>
      <c r="T809" s="12">
        <f>STOCK[[#This Row],[Costo Unitario (USD)]]+STOCK[[#This Row],[Costo Envío (USD)]]+STOCK[[#This Row],[Comisión 10%]]</f>
        <v>18.09</v>
      </c>
      <c r="U809" s="12">
        <f>STOCK[[#This Row],[Costo total]]*1.5</f>
        <v>27.134999999999998</v>
      </c>
      <c r="V809" s="12">
        <v>30</v>
      </c>
      <c r="W809" s="12">
        <f>STOCK[[#This Row],[Precio Final]]-STOCK[[#This Row],[Costo total]]</f>
        <v>11.91</v>
      </c>
      <c r="X809" s="12">
        <f>STOCK[[#This Row],[Ganancia Unitaria]]*STOCK[[#This Row],[Salidas]]</f>
        <v>11.91</v>
      </c>
      <c r="Y809" s="12" t="s">
        <v>1478</v>
      </c>
      <c r="AA809" s="12">
        <f>STOCK[[#This Row],[Costo total]]*STOCK[[#This Row],[Entradas]]</f>
        <v>18.09</v>
      </c>
      <c r="AB809" s="12">
        <f>STOCK[[#This Row],[Stock Actual]]*STOCK[[#This Row],[Costo total]]</f>
        <v>0</v>
      </c>
    </row>
    <row r="810" spans="1:28" s="7" customFormat="1" ht="50" customHeight="1" x14ac:dyDescent="0.15">
      <c r="A810" s="7" t="s">
        <v>1420</v>
      </c>
      <c r="B810" s="70"/>
      <c r="C810" s="7" t="s">
        <v>4</v>
      </c>
      <c r="D810" s="7" t="s">
        <v>26</v>
      </c>
      <c r="E810" s="7" t="s">
        <v>1680</v>
      </c>
      <c r="F810" s="7" t="s">
        <v>2071</v>
      </c>
      <c r="G810" s="7" t="s">
        <v>69</v>
      </c>
      <c r="H810" s="7">
        <f>STOCK[[#This Row],[Precio Final]]</f>
        <v>30</v>
      </c>
      <c r="I810" s="7">
        <f>STOCK[[#This Row],[Precio Venta Ideal (x1.5)]]</f>
        <v>27.134999999999998</v>
      </c>
      <c r="J810" s="8">
        <v>1</v>
      </c>
      <c r="K810" s="8">
        <f>SUMIFS(VENTAS[Cantidad],VENTAS[Código del producto Vendido],STOCK[[#This Row],[Code]])</f>
        <v>1</v>
      </c>
      <c r="L810" s="8">
        <f>STOCK[[#This Row],[Entradas]]-STOCK[[#This Row],[Salidas]]</f>
        <v>0</v>
      </c>
      <c r="M810" s="7">
        <f>STOCK[[#This Row],[Precio Final]]*10%</f>
        <v>3</v>
      </c>
      <c r="N810" s="7">
        <v>0</v>
      </c>
      <c r="O810" s="7">
        <v>0</v>
      </c>
      <c r="P810" s="7">
        <v>13.59</v>
      </c>
      <c r="Q810" s="8">
        <v>0</v>
      </c>
      <c r="R810" s="7">
        <v>0</v>
      </c>
      <c r="S810" s="7">
        <v>1.5</v>
      </c>
      <c r="T810" s="12">
        <f>STOCK[[#This Row],[Costo Unitario (USD)]]+STOCK[[#This Row],[Costo Envío (USD)]]+STOCK[[#This Row],[Comisión 10%]]</f>
        <v>18.09</v>
      </c>
      <c r="U810" s="7">
        <f>STOCK[[#This Row],[Costo total]]*1.5</f>
        <v>27.134999999999998</v>
      </c>
      <c r="V810" s="7">
        <v>30</v>
      </c>
      <c r="W810" s="7">
        <f>STOCK[[#This Row],[Precio Final]]-STOCK[[#This Row],[Costo total]]</f>
        <v>11.91</v>
      </c>
      <c r="X810" s="7">
        <f>STOCK[[#This Row],[Ganancia Unitaria]]*STOCK[[#This Row],[Salidas]]</f>
        <v>11.91</v>
      </c>
      <c r="Y810" s="7" t="s">
        <v>1478</v>
      </c>
      <c r="AA810" s="7">
        <f>STOCK[[#This Row],[Costo total]]*STOCK[[#This Row],[Entradas]]</f>
        <v>18.09</v>
      </c>
      <c r="AB810" s="7">
        <f>STOCK[[#This Row],[Stock Actual]]*STOCK[[#This Row],[Costo total]]</f>
        <v>0</v>
      </c>
    </row>
    <row r="811" spans="1:28" s="12" customFormat="1" ht="50" customHeight="1" x14ac:dyDescent="0.15">
      <c r="A811" s="12" t="s">
        <v>1421</v>
      </c>
      <c r="B811" s="70"/>
      <c r="C811" s="12" t="s">
        <v>4</v>
      </c>
      <c r="D811" s="12" t="s">
        <v>26</v>
      </c>
      <c r="E811" s="12" t="s">
        <v>1530</v>
      </c>
      <c r="F811" s="12" t="s">
        <v>2091</v>
      </c>
      <c r="G811" s="12" t="s">
        <v>69</v>
      </c>
      <c r="H811" s="12">
        <f>STOCK[[#This Row],[Precio Final]]</f>
        <v>25</v>
      </c>
      <c r="I811" s="12">
        <f>STOCK[[#This Row],[Precio Venta Ideal (x1.5)]]</f>
        <v>22.35</v>
      </c>
      <c r="J811" s="87">
        <v>1</v>
      </c>
      <c r="K811" s="87">
        <f>SUMIFS(VENTAS[Cantidad],VENTAS[Código del producto Vendido],STOCK[[#This Row],[Code]])</f>
        <v>1</v>
      </c>
      <c r="L811" s="87">
        <f>STOCK[[#This Row],[Entradas]]-STOCK[[#This Row],[Salidas]]</f>
        <v>0</v>
      </c>
      <c r="M811" s="12">
        <f>STOCK[[#This Row],[Precio Final]]*10%</f>
        <v>2.5</v>
      </c>
      <c r="N811" s="12">
        <v>0</v>
      </c>
      <c r="O811" s="12">
        <v>0</v>
      </c>
      <c r="P811" s="12">
        <v>10.9</v>
      </c>
      <c r="Q811" s="87">
        <v>0</v>
      </c>
      <c r="R811" s="12">
        <v>0</v>
      </c>
      <c r="S811" s="12">
        <v>1.5</v>
      </c>
      <c r="T811" s="12">
        <f>STOCK[[#This Row],[Costo Unitario (USD)]]+STOCK[[#This Row],[Costo Envío (USD)]]+STOCK[[#This Row],[Comisión 10%]]</f>
        <v>14.9</v>
      </c>
      <c r="U811" s="12">
        <f>STOCK[[#This Row],[Costo total]]*1.5</f>
        <v>22.35</v>
      </c>
      <c r="V811" s="12">
        <v>25</v>
      </c>
      <c r="W811" s="12">
        <f>STOCK[[#This Row],[Precio Final]]-STOCK[[#This Row],[Costo total]]</f>
        <v>10.1</v>
      </c>
      <c r="X811" s="12">
        <f>STOCK[[#This Row],[Ganancia Unitaria]]*STOCK[[#This Row],[Salidas]]</f>
        <v>10.1</v>
      </c>
      <c r="Y811" s="12" t="s">
        <v>1478</v>
      </c>
      <c r="AA811" s="12">
        <f>STOCK[[#This Row],[Costo total]]*STOCK[[#This Row],[Entradas]]</f>
        <v>14.9</v>
      </c>
      <c r="AB811" s="12">
        <f>STOCK[[#This Row],[Stock Actual]]*STOCK[[#This Row],[Costo total]]</f>
        <v>0</v>
      </c>
    </row>
    <row r="812" spans="1:28" s="7" customFormat="1" ht="50" customHeight="1" x14ac:dyDescent="0.15">
      <c r="A812" s="7" t="s">
        <v>1422</v>
      </c>
      <c r="B812" s="70"/>
      <c r="C812" s="7" t="s">
        <v>4</v>
      </c>
      <c r="D812" s="7" t="s">
        <v>2612</v>
      </c>
      <c r="E812" s="7" t="s">
        <v>1530</v>
      </c>
      <c r="F812" s="7" t="s">
        <v>2071</v>
      </c>
      <c r="G812" s="7" t="s">
        <v>69</v>
      </c>
      <c r="H812" s="7">
        <f>STOCK[[#This Row],[Precio Final]]</f>
        <v>35</v>
      </c>
      <c r="I812" s="7">
        <f>STOCK[[#This Row],[Precio Venta Ideal (x1.5)]]</f>
        <v>23.85</v>
      </c>
      <c r="J812" s="8">
        <v>2</v>
      </c>
      <c r="K812" s="8">
        <f>SUMIFS(VENTAS[Cantidad],VENTAS[Código del producto Vendido],STOCK[[#This Row],[Code]])</f>
        <v>2</v>
      </c>
      <c r="L812" s="8">
        <f>STOCK[[#This Row],[Entradas]]-STOCK[[#This Row],[Salidas]]</f>
        <v>0</v>
      </c>
      <c r="M812" s="7">
        <f>STOCK[[#This Row],[Precio Final]]*10%</f>
        <v>3.5</v>
      </c>
      <c r="N812" s="7">
        <v>0</v>
      </c>
      <c r="O812" s="7">
        <v>0</v>
      </c>
      <c r="P812" s="7">
        <v>10.9</v>
      </c>
      <c r="Q812" s="8">
        <v>0</v>
      </c>
      <c r="R812" s="7">
        <v>0</v>
      </c>
      <c r="S812" s="7">
        <v>1.5</v>
      </c>
      <c r="T812" s="12">
        <f>STOCK[[#This Row],[Costo Unitario (USD)]]+STOCK[[#This Row],[Costo Envío (USD)]]+STOCK[[#This Row],[Comisión 10%]]</f>
        <v>15.9</v>
      </c>
      <c r="U812" s="7">
        <f>STOCK[[#This Row],[Costo total]]*1.5</f>
        <v>23.85</v>
      </c>
      <c r="V812" s="7">
        <v>35</v>
      </c>
      <c r="W812" s="7">
        <f>STOCK[[#This Row],[Precio Final]]-STOCK[[#This Row],[Costo total]]</f>
        <v>19.100000000000001</v>
      </c>
      <c r="X812" s="7">
        <f>STOCK[[#This Row],[Ganancia Unitaria]]*STOCK[[#This Row],[Salidas]]</f>
        <v>38.200000000000003</v>
      </c>
      <c r="Y812" s="7" t="s">
        <v>1478</v>
      </c>
      <c r="AA812" s="7">
        <f>STOCK[[#This Row],[Costo total]]*STOCK[[#This Row],[Entradas]]</f>
        <v>31.8</v>
      </c>
      <c r="AB812" s="7">
        <f>STOCK[[#This Row],[Stock Actual]]*STOCK[[#This Row],[Costo total]]</f>
        <v>0</v>
      </c>
    </row>
    <row r="813" spans="1:28" s="12" customFormat="1" ht="50" customHeight="1" x14ac:dyDescent="0.15">
      <c r="A813" s="12" t="s">
        <v>1423</v>
      </c>
      <c r="B813" s="70"/>
      <c r="C813" s="12" t="s">
        <v>4</v>
      </c>
      <c r="D813" s="12" t="s">
        <v>26</v>
      </c>
      <c r="E813" s="12" t="s">
        <v>1530</v>
      </c>
      <c r="F813" s="12" t="s">
        <v>244</v>
      </c>
      <c r="G813" s="12" t="s">
        <v>69</v>
      </c>
      <c r="H813" s="12">
        <f>STOCK[[#This Row],[Precio Final]]</f>
        <v>25</v>
      </c>
      <c r="I813" s="12">
        <f>STOCK[[#This Row],[Precio Venta Ideal (x1.5)]]</f>
        <v>22.35</v>
      </c>
      <c r="J813" s="87">
        <v>1</v>
      </c>
      <c r="K813" s="87">
        <f>SUMIFS(VENTAS[Cantidad],VENTAS[Código del producto Vendido],STOCK[[#This Row],[Code]])</f>
        <v>1</v>
      </c>
      <c r="L813" s="87">
        <f>STOCK[[#This Row],[Entradas]]-STOCK[[#This Row],[Salidas]]</f>
        <v>0</v>
      </c>
      <c r="M813" s="12">
        <f>STOCK[[#This Row],[Precio Final]]*10%</f>
        <v>2.5</v>
      </c>
      <c r="N813" s="12">
        <v>0</v>
      </c>
      <c r="O813" s="12">
        <v>0</v>
      </c>
      <c r="P813" s="12">
        <v>10.9</v>
      </c>
      <c r="Q813" s="87">
        <v>0</v>
      </c>
      <c r="R813" s="12">
        <v>0</v>
      </c>
      <c r="S813" s="12">
        <v>1.5</v>
      </c>
      <c r="T813" s="12">
        <f>STOCK[[#This Row],[Costo Unitario (USD)]]+STOCK[[#This Row],[Costo Envío (USD)]]+STOCK[[#This Row],[Comisión 10%]]</f>
        <v>14.9</v>
      </c>
      <c r="U813" s="12">
        <f>STOCK[[#This Row],[Costo total]]*1.5</f>
        <v>22.35</v>
      </c>
      <c r="V813" s="12">
        <v>25</v>
      </c>
      <c r="W813" s="12">
        <f>STOCK[[#This Row],[Precio Final]]-STOCK[[#This Row],[Costo total]]</f>
        <v>10.1</v>
      </c>
      <c r="X813" s="12">
        <f>STOCK[[#This Row],[Ganancia Unitaria]]*STOCK[[#This Row],[Salidas]]</f>
        <v>10.1</v>
      </c>
      <c r="Y813" s="12" t="s">
        <v>1478</v>
      </c>
      <c r="AA813" s="12">
        <f>STOCK[[#This Row],[Costo total]]*STOCK[[#This Row],[Entradas]]</f>
        <v>14.9</v>
      </c>
      <c r="AB813" s="12">
        <f>STOCK[[#This Row],[Stock Actual]]*STOCK[[#This Row],[Costo total]]</f>
        <v>0</v>
      </c>
    </row>
    <row r="814" spans="1:28" s="7" customFormat="1" ht="50" customHeight="1" x14ac:dyDescent="0.15">
      <c r="A814" s="7" t="s">
        <v>1424</v>
      </c>
      <c r="B814" s="70"/>
      <c r="C814" s="7" t="s">
        <v>4</v>
      </c>
      <c r="D814" s="12" t="s">
        <v>101</v>
      </c>
      <c r="E814" s="7" t="s">
        <v>1678</v>
      </c>
      <c r="F814" s="7" t="s">
        <v>252</v>
      </c>
      <c r="G814" s="7" t="s">
        <v>69</v>
      </c>
      <c r="H814" s="7">
        <f>STOCK[[#This Row],[Precio Final]]</f>
        <v>40</v>
      </c>
      <c r="I814" s="7">
        <f>STOCK[[#This Row],[Precio Venta Ideal (x1.5)]]</f>
        <v>37.29</v>
      </c>
      <c r="J814" s="8">
        <v>1</v>
      </c>
      <c r="K814" s="8">
        <f>SUMIFS(VENTAS[Cantidad],VENTAS[Código del producto Vendido],STOCK[[#This Row],[Code]])</f>
        <v>1</v>
      </c>
      <c r="L814" s="8">
        <f>STOCK[[#This Row],[Entradas]]-STOCK[[#This Row],[Salidas]]</f>
        <v>0</v>
      </c>
      <c r="M814" s="7">
        <f>STOCK[[#This Row],[Precio Final]]*10%</f>
        <v>4</v>
      </c>
      <c r="N814" s="7">
        <v>0</v>
      </c>
      <c r="O814" s="7">
        <v>0</v>
      </c>
      <c r="P814" s="7">
        <v>15.86</v>
      </c>
      <c r="Q814" s="8">
        <v>0</v>
      </c>
      <c r="R814" s="7">
        <v>0</v>
      </c>
      <c r="S814" s="7">
        <v>5</v>
      </c>
      <c r="T814" s="12">
        <f>STOCK[[#This Row],[Costo Unitario (USD)]]+STOCK[[#This Row],[Costo Envío (USD)]]+STOCK[[#This Row],[Comisión 10%]]</f>
        <v>24.86</v>
      </c>
      <c r="U814" s="7">
        <f>STOCK[[#This Row],[Costo total]]*1.5</f>
        <v>37.29</v>
      </c>
      <c r="V814" s="7">
        <v>40</v>
      </c>
      <c r="W814" s="7">
        <f>STOCK[[#This Row],[Precio Final]]-STOCK[[#This Row],[Costo total]]</f>
        <v>15.14</v>
      </c>
      <c r="X814" s="7">
        <f>STOCK[[#This Row],[Ganancia Unitaria]]*STOCK[[#This Row],[Salidas]]</f>
        <v>15.14</v>
      </c>
      <c r="Y814" s="7" t="s">
        <v>1478</v>
      </c>
      <c r="AA814" s="7">
        <f>STOCK[[#This Row],[Costo total]]*STOCK[[#This Row],[Entradas]]</f>
        <v>24.86</v>
      </c>
      <c r="AB814" s="7">
        <f>STOCK[[#This Row],[Stock Actual]]*STOCK[[#This Row],[Costo total]]</f>
        <v>0</v>
      </c>
    </row>
    <row r="815" spans="1:28" s="12" customFormat="1" ht="50" customHeight="1" x14ac:dyDescent="0.15">
      <c r="A815" s="12" t="s">
        <v>1425</v>
      </c>
      <c r="B815" s="70"/>
      <c r="C815" s="12" t="s">
        <v>4</v>
      </c>
      <c r="D815" s="12" t="s">
        <v>26</v>
      </c>
      <c r="E815" s="12" t="s">
        <v>1480</v>
      </c>
      <c r="F815" s="12" t="s">
        <v>241</v>
      </c>
      <c r="G815" s="12" t="s">
        <v>69</v>
      </c>
      <c r="H815" s="12">
        <f>STOCK[[#This Row],[Precio Final]]</f>
        <v>27</v>
      </c>
      <c r="I815" s="12">
        <f>STOCK[[#This Row],[Precio Venta Ideal (x1.5)]]</f>
        <v>25.005000000000003</v>
      </c>
      <c r="J815" s="87">
        <v>2</v>
      </c>
      <c r="K815" s="87">
        <f>SUMIFS(VENTAS[Cantidad],VENTAS[Código del producto Vendido],STOCK[[#This Row],[Code]])</f>
        <v>2</v>
      </c>
      <c r="L815" s="87">
        <f>STOCK[[#This Row],[Entradas]]-STOCK[[#This Row],[Salidas]]</f>
        <v>0</v>
      </c>
      <c r="M815" s="12">
        <f>STOCK[[#This Row],[Precio Final]]*10%</f>
        <v>2.7</v>
      </c>
      <c r="N815" s="12">
        <v>0</v>
      </c>
      <c r="O815" s="12">
        <v>0</v>
      </c>
      <c r="P815" s="12">
        <v>12.47</v>
      </c>
      <c r="Q815" s="87">
        <v>0</v>
      </c>
      <c r="R815" s="12">
        <v>0</v>
      </c>
      <c r="S815" s="12">
        <v>1.5</v>
      </c>
      <c r="T815" s="12">
        <f>STOCK[[#This Row],[Costo Unitario (USD)]]+STOCK[[#This Row],[Costo Envío (USD)]]+STOCK[[#This Row],[Comisión 10%]]</f>
        <v>16.670000000000002</v>
      </c>
      <c r="U815" s="12">
        <f>STOCK[[#This Row],[Costo total]]*1.5</f>
        <v>25.005000000000003</v>
      </c>
      <c r="V815" s="12">
        <v>27</v>
      </c>
      <c r="W815" s="12">
        <f>STOCK[[#This Row],[Precio Final]]-STOCK[[#This Row],[Costo total]]</f>
        <v>10.329999999999998</v>
      </c>
      <c r="X815" s="12">
        <f>STOCK[[#This Row],[Ganancia Unitaria]]*STOCK[[#This Row],[Salidas]]</f>
        <v>20.659999999999997</v>
      </c>
      <c r="Y815" s="12" t="s">
        <v>1478</v>
      </c>
      <c r="AA815" s="12">
        <f>STOCK[[#This Row],[Costo total]]*STOCK[[#This Row],[Entradas]]</f>
        <v>33.340000000000003</v>
      </c>
      <c r="AB815" s="12">
        <f>STOCK[[#This Row],[Stock Actual]]*STOCK[[#This Row],[Costo total]]</f>
        <v>0</v>
      </c>
    </row>
    <row r="816" spans="1:28" s="7" customFormat="1" ht="50" customHeight="1" x14ac:dyDescent="0.15">
      <c r="A816" s="7" t="s">
        <v>1426</v>
      </c>
      <c r="B816" s="70"/>
      <c r="C816" s="7" t="s">
        <v>4</v>
      </c>
      <c r="D816" s="7" t="s">
        <v>26</v>
      </c>
      <c r="E816" s="7" t="s">
        <v>1480</v>
      </c>
      <c r="F816" s="7" t="s">
        <v>2091</v>
      </c>
      <c r="G816" s="7" t="s">
        <v>69</v>
      </c>
      <c r="H816" s="7">
        <f>STOCK[[#This Row],[Precio Final]]</f>
        <v>27</v>
      </c>
      <c r="I816" s="7">
        <f>STOCK[[#This Row],[Precio Venta Ideal (x1.5)]]</f>
        <v>25.005000000000003</v>
      </c>
      <c r="J816" s="8">
        <v>3</v>
      </c>
      <c r="K816" s="8">
        <f>SUMIFS(VENTAS[Cantidad],VENTAS[Código del producto Vendido],STOCK[[#This Row],[Code]])</f>
        <v>3</v>
      </c>
      <c r="L816" s="8">
        <f>STOCK[[#This Row],[Entradas]]-STOCK[[#This Row],[Salidas]]</f>
        <v>0</v>
      </c>
      <c r="M816" s="7">
        <f>STOCK[[#This Row],[Precio Final]]*10%</f>
        <v>2.7</v>
      </c>
      <c r="N816" s="7">
        <v>0</v>
      </c>
      <c r="O816" s="7">
        <v>0</v>
      </c>
      <c r="P816" s="7">
        <v>12.47</v>
      </c>
      <c r="Q816" s="8">
        <v>0</v>
      </c>
      <c r="R816" s="7">
        <v>0</v>
      </c>
      <c r="S816" s="7">
        <v>1.5</v>
      </c>
      <c r="T816" s="12">
        <f>STOCK[[#This Row],[Costo Unitario (USD)]]+STOCK[[#This Row],[Costo Envío (USD)]]+STOCK[[#This Row],[Comisión 10%]]</f>
        <v>16.670000000000002</v>
      </c>
      <c r="U816" s="7">
        <f>STOCK[[#This Row],[Costo total]]*1.5</f>
        <v>25.005000000000003</v>
      </c>
      <c r="V816" s="7">
        <v>27</v>
      </c>
      <c r="W816" s="7">
        <f>STOCK[[#This Row],[Precio Final]]-STOCK[[#This Row],[Costo total]]</f>
        <v>10.329999999999998</v>
      </c>
      <c r="X816" s="7">
        <f>STOCK[[#This Row],[Ganancia Unitaria]]*STOCK[[#This Row],[Salidas]]</f>
        <v>30.989999999999995</v>
      </c>
      <c r="Y816" s="7" t="s">
        <v>1478</v>
      </c>
      <c r="AA816" s="7">
        <f>STOCK[[#This Row],[Costo total]]*STOCK[[#This Row],[Entradas]]</f>
        <v>50.010000000000005</v>
      </c>
      <c r="AB816" s="7">
        <f>STOCK[[#This Row],[Stock Actual]]*STOCK[[#This Row],[Costo total]]</f>
        <v>0</v>
      </c>
    </row>
    <row r="817" spans="1:29" s="12" customFormat="1" ht="50" customHeight="1" x14ac:dyDescent="0.15">
      <c r="A817" s="12" t="s">
        <v>1427</v>
      </c>
      <c r="B817" s="70"/>
      <c r="C817" s="12" t="s">
        <v>4</v>
      </c>
      <c r="D817" s="12" t="s">
        <v>26</v>
      </c>
      <c r="E817" s="12" t="s">
        <v>1480</v>
      </c>
      <c r="F817" s="12" t="s">
        <v>2082</v>
      </c>
      <c r="G817" s="12" t="s">
        <v>69</v>
      </c>
      <c r="H817" s="12">
        <f>STOCK[[#This Row],[Precio Final]]</f>
        <v>27</v>
      </c>
      <c r="I817" s="12">
        <f>STOCK[[#This Row],[Precio Venta Ideal (x1.5)]]</f>
        <v>25.005000000000003</v>
      </c>
      <c r="J817" s="87">
        <v>1</v>
      </c>
      <c r="K817" s="87">
        <f>SUMIFS(VENTAS[Cantidad],VENTAS[Código del producto Vendido],STOCK[[#This Row],[Code]])</f>
        <v>1</v>
      </c>
      <c r="L817" s="87">
        <f>STOCK[[#This Row],[Entradas]]-STOCK[[#This Row],[Salidas]]</f>
        <v>0</v>
      </c>
      <c r="M817" s="12">
        <f>STOCK[[#This Row],[Precio Final]]*10%</f>
        <v>2.7</v>
      </c>
      <c r="N817" s="12">
        <v>0</v>
      </c>
      <c r="O817" s="12">
        <v>0</v>
      </c>
      <c r="P817" s="12">
        <v>12.47</v>
      </c>
      <c r="Q817" s="87">
        <v>0</v>
      </c>
      <c r="R817" s="12">
        <v>0</v>
      </c>
      <c r="S817" s="12">
        <v>1.5</v>
      </c>
      <c r="T817" s="12">
        <f>STOCK[[#This Row],[Costo Unitario (USD)]]+STOCK[[#This Row],[Costo Envío (USD)]]+STOCK[[#This Row],[Comisión 10%]]</f>
        <v>16.670000000000002</v>
      </c>
      <c r="U817" s="12">
        <f>STOCK[[#This Row],[Costo total]]*1.5</f>
        <v>25.005000000000003</v>
      </c>
      <c r="V817" s="12">
        <v>27</v>
      </c>
      <c r="W817" s="12">
        <f>STOCK[[#This Row],[Precio Final]]-STOCK[[#This Row],[Costo total]]</f>
        <v>10.329999999999998</v>
      </c>
      <c r="X817" s="12">
        <f>STOCK[[#This Row],[Ganancia Unitaria]]*STOCK[[#This Row],[Salidas]]</f>
        <v>10.329999999999998</v>
      </c>
      <c r="Y817" s="12" t="s">
        <v>1478</v>
      </c>
      <c r="AA817" s="12">
        <f>STOCK[[#This Row],[Costo total]]*STOCK[[#This Row],[Entradas]]</f>
        <v>16.670000000000002</v>
      </c>
      <c r="AB817" s="12">
        <f>STOCK[[#This Row],[Stock Actual]]*STOCK[[#This Row],[Costo total]]</f>
        <v>0</v>
      </c>
    </row>
    <row r="818" spans="1:29" s="7" customFormat="1" ht="50" customHeight="1" x14ac:dyDescent="0.15">
      <c r="A818" s="7" t="s">
        <v>1428</v>
      </c>
      <c r="B818" s="70"/>
      <c r="C818" s="7" t="s">
        <v>4</v>
      </c>
      <c r="D818" s="7" t="s">
        <v>26</v>
      </c>
      <c r="E818" s="7" t="s">
        <v>1519</v>
      </c>
      <c r="F818" s="7" t="s">
        <v>2090</v>
      </c>
      <c r="G818" s="7" t="s">
        <v>69</v>
      </c>
      <c r="H818" s="7">
        <f>STOCK[[#This Row],[Precio Final]]</f>
        <v>30</v>
      </c>
      <c r="I818" s="7">
        <f>STOCK[[#This Row],[Precio Venta Ideal (x1.5)]]</f>
        <v>25.994999999999997</v>
      </c>
      <c r="J818" s="8">
        <v>1</v>
      </c>
      <c r="K818" s="8">
        <f>SUMIFS(VENTAS[Cantidad],VENTAS[Código del producto Vendido],STOCK[[#This Row],[Code]])</f>
        <v>1</v>
      </c>
      <c r="L818" s="8">
        <f>STOCK[[#This Row],[Entradas]]-STOCK[[#This Row],[Salidas]]</f>
        <v>0</v>
      </c>
      <c r="M818" s="7">
        <f>STOCK[[#This Row],[Precio Final]]*10%</f>
        <v>3</v>
      </c>
      <c r="N818" s="7">
        <v>0</v>
      </c>
      <c r="O818" s="7">
        <v>0</v>
      </c>
      <c r="P818" s="7">
        <v>12.83</v>
      </c>
      <c r="Q818" s="8">
        <v>0</v>
      </c>
      <c r="R818" s="7">
        <v>0</v>
      </c>
      <c r="S818" s="7">
        <v>1.5</v>
      </c>
      <c r="T818" s="12">
        <f>STOCK[[#This Row],[Costo Unitario (USD)]]+STOCK[[#This Row],[Costo Envío (USD)]]+STOCK[[#This Row],[Comisión 10%]]</f>
        <v>17.329999999999998</v>
      </c>
      <c r="U818" s="7">
        <f>STOCK[[#This Row],[Costo total]]*1.5</f>
        <v>25.994999999999997</v>
      </c>
      <c r="V818" s="7">
        <v>30</v>
      </c>
      <c r="W818" s="7">
        <f>STOCK[[#This Row],[Precio Final]]-STOCK[[#This Row],[Costo total]]</f>
        <v>12.670000000000002</v>
      </c>
      <c r="X818" s="7">
        <f>STOCK[[#This Row],[Ganancia Unitaria]]*STOCK[[#This Row],[Salidas]]</f>
        <v>12.670000000000002</v>
      </c>
      <c r="Y818" s="7" t="s">
        <v>1478</v>
      </c>
      <c r="AA818" s="7">
        <f>STOCK[[#This Row],[Costo total]]*STOCK[[#This Row],[Entradas]]</f>
        <v>17.329999999999998</v>
      </c>
      <c r="AB818" s="7">
        <f>STOCK[[#This Row],[Stock Actual]]*STOCK[[#This Row],[Costo total]]</f>
        <v>0</v>
      </c>
    </row>
    <row r="819" spans="1:29" s="12" customFormat="1" ht="50" customHeight="1" x14ac:dyDescent="0.15">
      <c r="A819" s="12" t="s">
        <v>1429</v>
      </c>
      <c r="B819" s="70"/>
      <c r="C819" s="12" t="s">
        <v>4</v>
      </c>
      <c r="D819" s="12" t="s">
        <v>26</v>
      </c>
      <c r="E819" s="12" t="s">
        <v>1520</v>
      </c>
      <c r="F819" s="12" t="s">
        <v>241</v>
      </c>
      <c r="G819" s="12" t="s">
        <v>69</v>
      </c>
      <c r="H819" s="12">
        <f>STOCK[[#This Row],[Precio Final]]</f>
        <v>30</v>
      </c>
      <c r="I819" s="12">
        <f>STOCK[[#This Row],[Precio Venta Ideal (x1.5)]]</f>
        <v>25.994999999999997</v>
      </c>
      <c r="J819" s="87">
        <v>1</v>
      </c>
      <c r="K819" s="87">
        <f>SUMIFS(VENTAS[Cantidad],VENTAS[Código del producto Vendido],STOCK[[#This Row],[Code]])</f>
        <v>1</v>
      </c>
      <c r="L819" s="87">
        <f>STOCK[[#This Row],[Entradas]]-STOCK[[#This Row],[Salidas]]</f>
        <v>0</v>
      </c>
      <c r="M819" s="12">
        <f>STOCK[[#This Row],[Precio Final]]*10%</f>
        <v>3</v>
      </c>
      <c r="N819" s="12">
        <v>0</v>
      </c>
      <c r="O819" s="12">
        <v>0</v>
      </c>
      <c r="P819" s="12">
        <v>12.83</v>
      </c>
      <c r="Q819" s="87">
        <v>0</v>
      </c>
      <c r="R819" s="12">
        <v>0</v>
      </c>
      <c r="S819" s="12">
        <v>1.5</v>
      </c>
      <c r="T819" s="12">
        <f>STOCK[[#This Row],[Costo Unitario (USD)]]+STOCK[[#This Row],[Costo Envío (USD)]]+STOCK[[#This Row],[Comisión 10%]]</f>
        <v>17.329999999999998</v>
      </c>
      <c r="U819" s="12">
        <f>STOCK[[#This Row],[Costo total]]*1.5</f>
        <v>25.994999999999997</v>
      </c>
      <c r="V819" s="12">
        <v>30</v>
      </c>
      <c r="W819" s="12">
        <f>STOCK[[#This Row],[Precio Final]]-STOCK[[#This Row],[Costo total]]</f>
        <v>12.670000000000002</v>
      </c>
      <c r="X819" s="12">
        <f>STOCK[[#This Row],[Ganancia Unitaria]]*STOCK[[#This Row],[Salidas]]</f>
        <v>12.670000000000002</v>
      </c>
      <c r="Y819" s="12" t="s">
        <v>1478</v>
      </c>
      <c r="AA819" s="12">
        <f>STOCK[[#This Row],[Costo total]]*STOCK[[#This Row],[Entradas]]</f>
        <v>17.329999999999998</v>
      </c>
      <c r="AB819" s="12">
        <f>STOCK[[#This Row],[Stock Actual]]*STOCK[[#This Row],[Costo total]]</f>
        <v>0</v>
      </c>
    </row>
    <row r="820" spans="1:29" s="7" customFormat="1" ht="50" customHeight="1" x14ac:dyDescent="0.15">
      <c r="A820" s="7" t="s">
        <v>1430</v>
      </c>
      <c r="B820" s="70"/>
      <c r="C820" s="7" t="s">
        <v>4</v>
      </c>
      <c r="D820" s="7" t="s">
        <v>26</v>
      </c>
      <c r="E820" s="7" t="s">
        <v>1521</v>
      </c>
      <c r="F820" s="7" t="s">
        <v>238</v>
      </c>
      <c r="G820" s="7" t="s">
        <v>69</v>
      </c>
      <c r="H820" s="7">
        <f>STOCK[[#This Row],[Precio Final]]</f>
        <v>25</v>
      </c>
      <c r="I820" s="7">
        <f>STOCK[[#This Row],[Precio Venta Ideal (x1.5)]]</f>
        <v>20.399999999999999</v>
      </c>
      <c r="J820" s="8">
        <v>1</v>
      </c>
      <c r="K820" s="8">
        <f>SUMIFS(VENTAS[Cantidad],VENTAS[Código del producto Vendido],STOCK[[#This Row],[Code]])</f>
        <v>1</v>
      </c>
      <c r="L820" s="8">
        <f>STOCK[[#This Row],[Entradas]]-STOCK[[#This Row],[Salidas]]</f>
        <v>0</v>
      </c>
      <c r="M820" s="7">
        <f>STOCK[[#This Row],[Precio Final]]*10%</f>
        <v>2.5</v>
      </c>
      <c r="N820" s="7">
        <v>0</v>
      </c>
      <c r="O820" s="7">
        <v>0</v>
      </c>
      <c r="P820" s="7">
        <v>9.6</v>
      </c>
      <c r="Q820" s="8">
        <v>0</v>
      </c>
      <c r="R820" s="7">
        <v>0</v>
      </c>
      <c r="S820" s="7">
        <v>1.5</v>
      </c>
      <c r="T820" s="12">
        <f>STOCK[[#This Row],[Costo Unitario (USD)]]+STOCK[[#This Row],[Costo Envío (USD)]]+STOCK[[#This Row],[Comisión 10%]]</f>
        <v>13.6</v>
      </c>
      <c r="U820" s="7">
        <f>STOCK[[#This Row],[Costo total]]*1.5</f>
        <v>20.399999999999999</v>
      </c>
      <c r="V820" s="7">
        <v>25</v>
      </c>
      <c r="W820" s="7">
        <f>STOCK[[#This Row],[Precio Final]]-STOCK[[#This Row],[Costo total]]</f>
        <v>11.4</v>
      </c>
      <c r="X820" s="7">
        <f>STOCK[[#This Row],[Ganancia Unitaria]]*STOCK[[#This Row],[Salidas]]</f>
        <v>11.4</v>
      </c>
      <c r="Y820" s="7" t="s">
        <v>1478</v>
      </c>
      <c r="AA820" s="7">
        <f>STOCK[[#This Row],[Costo total]]*STOCK[[#This Row],[Entradas]]</f>
        <v>13.6</v>
      </c>
      <c r="AB820" s="7">
        <f>STOCK[[#This Row],[Stock Actual]]*STOCK[[#This Row],[Costo total]]</f>
        <v>0</v>
      </c>
    </row>
    <row r="821" spans="1:29" s="12" customFormat="1" ht="50" customHeight="1" x14ac:dyDescent="0.15">
      <c r="A821" s="12" t="s">
        <v>1431</v>
      </c>
      <c r="B821" s="70"/>
      <c r="C821" s="12" t="s">
        <v>4</v>
      </c>
      <c r="D821" s="12" t="s">
        <v>1780</v>
      </c>
      <c r="E821" s="12" t="s">
        <v>1795</v>
      </c>
      <c r="F821" s="12" t="s">
        <v>2082</v>
      </c>
      <c r="G821" s="12" t="s">
        <v>69</v>
      </c>
      <c r="H821" s="12">
        <f>STOCK[[#This Row],[Precio Final]]</f>
        <v>25</v>
      </c>
      <c r="I821" s="12">
        <f>STOCK[[#This Row],[Precio Venta Ideal (x1.5)]]</f>
        <v>20.399999999999999</v>
      </c>
      <c r="J821" s="87">
        <v>2</v>
      </c>
      <c r="K821" s="87">
        <f>SUMIFS(VENTAS[Cantidad],VENTAS[Código del producto Vendido],STOCK[[#This Row],[Code]])</f>
        <v>2</v>
      </c>
      <c r="L821" s="87">
        <f>STOCK[[#This Row],[Entradas]]-STOCK[[#This Row],[Salidas]]</f>
        <v>0</v>
      </c>
      <c r="M821" s="12">
        <f>STOCK[[#This Row],[Precio Final]]*10%</f>
        <v>2.5</v>
      </c>
      <c r="N821" s="12">
        <v>0</v>
      </c>
      <c r="O821" s="12">
        <v>0</v>
      </c>
      <c r="P821" s="12">
        <v>9.6</v>
      </c>
      <c r="Q821" s="87">
        <v>0</v>
      </c>
      <c r="R821" s="12">
        <v>0</v>
      </c>
      <c r="S821" s="12">
        <v>1.5</v>
      </c>
      <c r="T821" s="12">
        <f>STOCK[[#This Row],[Costo Unitario (USD)]]+STOCK[[#This Row],[Costo Envío (USD)]]+STOCK[[#This Row],[Comisión 10%]]</f>
        <v>13.6</v>
      </c>
      <c r="U821" s="12">
        <f>STOCK[[#This Row],[Costo total]]*1.5</f>
        <v>20.399999999999999</v>
      </c>
      <c r="V821" s="12">
        <v>25</v>
      </c>
      <c r="W821" s="12">
        <f>STOCK[[#This Row],[Precio Final]]-STOCK[[#This Row],[Costo total]]</f>
        <v>11.4</v>
      </c>
      <c r="X821" s="12">
        <f>STOCK[[#This Row],[Ganancia Unitaria]]*STOCK[[#This Row],[Salidas]]</f>
        <v>22.8</v>
      </c>
      <c r="Y821" s="12" t="s">
        <v>1478</v>
      </c>
      <c r="AA821" s="12">
        <f>STOCK[[#This Row],[Costo total]]*STOCK[[#This Row],[Entradas]]</f>
        <v>27.2</v>
      </c>
      <c r="AB821" s="12">
        <f>STOCK[[#This Row],[Stock Actual]]*STOCK[[#This Row],[Costo total]]</f>
        <v>0</v>
      </c>
    </row>
    <row r="822" spans="1:29" s="7" customFormat="1" ht="50" customHeight="1" x14ac:dyDescent="0.15">
      <c r="A822" s="7" t="s">
        <v>1432</v>
      </c>
      <c r="B822" s="70"/>
      <c r="C822" s="7" t="s">
        <v>4</v>
      </c>
      <c r="D822" s="7" t="s">
        <v>26</v>
      </c>
      <c r="E822" s="7" t="s">
        <v>1521</v>
      </c>
      <c r="F822" s="7" t="s">
        <v>2091</v>
      </c>
      <c r="G822" s="7" t="s">
        <v>69</v>
      </c>
      <c r="H822" s="7">
        <f>STOCK[[#This Row],[Precio Final]]</f>
        <v>25</v>
      </c>
      <c r="I822" s="7">
        <f>STOCK[[#This Row],[Precio Venta Ideal (x1.5)]]</f>
        <v>20.399999999999999</v>
      </c>
      <c r="J822" s="8">
        <v>1</v>
      </c>
      <c r="K822" s="8">
        <f>SUMIFS(VENTAS[Cantidad],VENTAS[Código del producto Vendido],STOCK[[#This Row],[Code]])</f>
        <v>1</v>
      </c>
      <c r="L822" s="8">
        <f>STOCK[[#This Row],[Entradas]]-STOCK[[#This Row],[Salidas]]</f>
        <v>0</v>
      </c>
      <c r="M822" s="7">
        <f>STOCK[[#This Row],[Precio Final]]*10%</f>
        <v>2.5</v>
      </c>
      <c r="N822" s="7">
        <v>0</v>
      </c>
      <c r="O822" s="7">
        <v>0</v>
      </c>
      <c r="P822" s="7">
        <v>9.6</v>
      </c>
      <c r="Q822" s="8">
        <v>0</v>
      </c>
      <c r="R822" s="7">
        <v>0</v>
      </c>
      <c r="S822" s="7">
        <v>1.5</v>
      </c>
      <c r="T822" s="12">
        <f>STOCK[[#This Row],[Costo Unitario (USD)]]+STOCK[[#This Row],[Costo Envío (USD)]]+STOCK[[#This Row],[Comisión 10%]]</f>
        <v>13.6</v>
      </c>
      <c r="U822" s="7">
        <f>STOCK[[#This Row],[Costo total]]*1.5</f>
        <v>20.399999999999999</v>
      </c>
      <c r="V822" s="7">
        <v>25</v>
      </c>
      <c r="W822" s="7">
        <f>STOCK[[#This Row],[Precio Final]]-STOCK[[#This Row],[Costo total]]</f>
        <v>11.4</v>
      </c>
      <c r="X822" s="7">
        <f>STOCK[[#This Row],[Ganancia Unitaria]]*STOCK[[#This Row],[Salidas]]</f>
        <v>11.4</v>
      </c>
      <c r="Y822" s="7" t="s">
        <v>1478</v>
      </c>
      <c r="AA822" s="7">
        <f>STOCK[[#This Row],[Costo total]]*STOCK[[#This Row],[Entradas]]</f>
        <v>13.6</v>
      </c>
      <c r="AB822" s="7">
        <f>STOCK[[#This Row],[Stock Actual]]*STOCK[[#This Row],[Costo total]]</f>
        <v>0</v>
      </c>
    </row>
    <row r="823" spans="1:29" s="12" customFormat="1" ht="50" customHeight="1" x14ac:dyDescent="0.15">
      <c r="A823" s="12" t="s">
        <v>1433</v>
      </c>
      <c r="B823" s="70"/>
      <c r="C823" s="12" t="s">
        <v>4</v>
      </c>
      <c r="D823" s="12" t="s">
        <v>2612</v>
      </c>
      <c r="E823" s="12" t="s">
        <v>1522</v>
      </c>
      <c r="F823" s="12" t="s">
        <v>2071</v>
      </c>
      <c r="G823" s="12" t="s">
        <v>69</v>
      </c>
      <c r="H823" s="12">
        <f>STOCK[[#This Row],[Precio Final]]</f>
        <v>30</v>
      </c>
      <c r="I823" s="12">
        <f>STOCK[[#This Row],[Precio Venta Ideal (x1.5)]]</f>
        <v>21.15</v>
      </c>
      <c r="J823" s="87">
        <v>1</v>
      </c>
      <c r="K823" s="87">
        <f>SUMIFS(VENTAS[Cantidad],VENTAS[Código del producto Vendido],STOCK[[#This Row],[Code]])</f>
        <v>1</v>
      </c>
      <c r="L823" s="87">
        <f>STOCK[[#This Row],[Entradas]]-STOCK[[#This Row],[Salidas]]</f>
        <v>0</v>
      </c>
      <c r="M823" s="12">
        <f>STOCK[[#This Row],[Precio Final]]*10%</f>
        <v>3</v>
      </c>
      <c r="N823" s="12">
        <v>0</v>
      </c>
      <c r="O823" s="12">
        <v>0</v>
      </c>
      <c r="P823" s="12">
        <v>9.6</v>
      </c>
      <c r="Q823" s="87">
        <v>0</v>
      </c>
      <c r="R823" s="12">
        <v>0</v>
      </c>
      <c r="S823" s="12">
        <v>1.5</v>
      </c>
      <c r="T823" s="12">
        <f>STOCK[[#This Row],[Costo Unitario (USD)]]+STOCK[[#This Row],[Costo Envío (USD)]]+STOCK[[#This Row],[Comisión 10%]]</f>
        <v>14.1</v>
      </c>
      <c r="U823" s="12">
        <f>STOCK[[#This Row],[Costo total]]*1.5</f>
        <v>21.15</v>
      </c>
      <c r="V823" s="12">
        <v>30</v>
      </c>
      <c r="W823" s="12">
        <f>STOCK[[#This Row],[Precio Final]]-STOCK[[#This Row],[Costo total]]</f>
        <v>15.9</v>
      </c>
      <c r="X823" s="12">
        <f>STOCK[[#This Row],[Ganancia Unitaria]]*STOCK[[#This Row],[Salidas]]</f>
        <v>15.9</v>
      </c>
      <c r="Y823" s="12" t="s">
        <v>1478</v>
      </c>
      <c r="AA823" s="12">
        <f>STOCK[[#This Row],[Costo total]]*STOCK[[#This Row],[Entradas]]</f>
        <v>14.1</v>
      </c>
      <c r="AB823" s="12">
        <f>STOCK[[#This Row],[Stock Actual]]*STOCK[[#This Row],[Costo total]]</f>
        <v>0</v>
      </c>
    </row>
    <row r="824" spans="1:29" s="7" customFormat="1" ht="50" customHeight="1" x14ac:dyDescent="0.15">
      <c r="A824" s="7" t="s">
        <v>1434</v>
      </c>
      <c r="B824" s="70"/>
      <c r="C824" s="7" t="s">
        <v>4</v>
      </c>
      <c r="D824" s="7" t="s">
        <v>1898</v>
      </c>
      <c r="E824" s="7" t="s">
        <v>1481</v>
      </c>
      <c r="F824" s="7" t="s">
        <v>244</v>
      </c>
      <c r="G824" s="7" t="s">
        <v>69</v>
      </c>
      <c r="H824" s="7">
        <f>STOCK[[#This Row],[Precio Final]]</f>
        <v>12</v>
      </c>
      <c r="I824" s="7">
        <f>STOCK[[#This Row],[Precio Venta Ideal (x1.5)]]</f>
        <v>10.350000000000001</v>
      </c>
      <c r="J824" s="8">
        <v>1</v>
      </c>
      <c r="K824" s="8">
        <f>SUMIFS(VENTAS[Cantidad],VENTAS[Código del producto Vendido],STOCK[[#This Row],[Code]])</f>
        <v>1</v>
      </c>
      <c r="L824" s="8">
        <f>STOCK[[#This Row],[Entradas]]-STOCK[[#This Row],[Salidas]]</f>
        <v>0</v>
      </c>
      <c r="M824" s="7">
        <f>STOCK[[#This Row],[Precio Final]]*10%</f>
        <v>1.2000000000000002</v>
      </c>
      <c r="N824" s="7">
        <v>0</v>
      </c>
      <c r="O824" s="7">
        <v>0</v>
      </c>
      <c r="P824" s="7">
        <v>4.2</v>
      </c>
      <c r="Q824" s="8">
        <v>0</v>
      </c>
      <c r="R824" s="7">
        <v>0</v>
      </c>
      <c r="S824" s="7">
        <v>1.5</v>
      </c>
      <c r="T824" s="12">
        <f>STOCK[[#This Row],[Costo Unitario (USD)]]+STOCK[[#This Row],[Costo Envío (USD)]]+STOCK[[#This Row],[Comisión 10%]]</f>
        <v>6.9</v>
      </c>
      <c r="U824" s="7">
        <f>STOCK[[#This Row],[Costo total]]*1.5</f>
        <v>10.350000000000001</v>
      </c>
      <c r="V824" s="7">
        <v>12</v>
      </c>
      <c r="W824" s="7">
        <f>STOCK[[#This Row],[Precio Final]]-STOCK[[#This Row],[Costo total]]</f>
        <v>5.0999999999999996</v>
      </c>
      <c r="X824" s="7">
        <f>STOCK[[#This Row],[Ganancia Unitaria]]*STOCK[[#This Row],[Salidas]]</f>
        <v>5.0999999999999996</v>
      </c>
      <c r="Y824" s="7" t="s">
        <v>1478</v>
      </c>
      <c r="AA824" s="7">
        <f>STOCK[[#This Row],[Costo total]]*STOCK[[#This Row],[Entradas]]</f>
        <v>6.9</v>
      </c>
      <c r="AB824" s="7">
        <f>STOCK[[#This Row],[Stock Actual]]*STOCK[[#This Row],[Costo total]]</f>
        <v>0</v>
      </c>
    </row>
    <row r="825" spans="1:29" s="12" customFormat="1" ht="50" customHeight="1" x14ac:dyDescent="0.15">
      <c r="A825" s="12" t="s">
        <v>1435</v>
      </c>
      <c r="B825" s="70"/>
      <c r="C825" s="12" t="s">
        <v>4</v>
      </c>
      <c r="D825" s="12" t="s">
        <v>1898</v>
      </c>
      <c r="E825" s="12" t="s">
        <v>1481</v>
      </c>
      <c r="F825" s="12" t="s">
        <v>241</v>
      </c>
      <c r="G825" s="12" t="s">
        <v>69</v>
      </c>
      <c r="H825" s="12">
        <f>STOCK[[#This Row],[Precio Final]]</f>
        <v>12</v>
      </c>
      <c r="I825" s="12">
        <f>STOCK[[#This Row],[Precio Venta Ideal (x1.5)]]</f>
        <v>10.350000000000001</v>
      </c>
      <c r="J825" s="87">
        <v>1</v>
      </c>
      <c r="K825" s="87">
        <f>SUMIFS(VENTAS[Cantidad],VENTAS[Código del producto Vendido],STOCK[[#This Row],[Code]])</f>
        <v>1</v>
      </c>
      <c r="L825" s="87">
        <f>STOCK[[#This Row],[Entradas]]-STOCK[[#This Row],[Salidas]]</f>
        <v>0</v>
      </c>
      <c r="M825" s="12">
        <f>STOCK[[#This Row],[Precio Final]]*10%</f>
        <v>1.2000000000000002</v>
      </c>
      <c r="N825" s="12">
        <v>0</v>
      </c>
      <c r="O825" s="12">
        <v>0</v>
      </c>
      <c r="P825" s="12">
        <v>4.2</v>
      </c>
      <c r="Q825" s="87">
        <v>0</v>
      </c>
      <c r="R825" s="12">
        <v>0</v>
      </c>
      <c r="S825" s="12">
        <v>1.5</v>
      </c>
      <c r="T825" s="12">
        <f>STOCK[[#This Row],[Costo Unitario (USD)]]+STOCK[[#This Row],[Costo Envío (USD)]]+STOCK[[#This Row],[Comisión 10%]]</f>
        <v>6.9</v>
      </c>
      <c r="U825" s="12">
        <f>STOCK[[#This Row],[Costo total]]*1.5</f>
        <v>10.350000000000001</v>
      </c>
      <c r="V825" s="12">
        <v>12</v>
      </c>
      <c r="W825" s="12">
        <f>STOCK[[#This Row],[Precio Final]]-STOCK[[#This Row],[Costo total]]</f>
        <v>5.0999999999999996</v>
      </c>
      <c r="X825" s="12">
        <f>STOCK[[#This Row],[Ganancia Unitaria]]*STOCK[[#This Row],[Salidas]]</f>
        <v>5.0999999999999996</v>
      </c>
      <c r="Y825" s="12" t="s">
        <v>1478</v>
      </c>
      <c r="AA825" s="12">
        <f>STOCK[[#This Row],[Costo total]]*STOCK[[#This Row],[Entradas]]</f>
        <v>6.9</v>
      </c>
      <c r="AB825" s="12">
        <f>STOCK[[#This Row],[Stock Actual]]*STOCK[[#This Row],[Costo total]]</f>
        <v>0</v>
      </c>
    </row>
    <row r="826" spans="1:29" s="7" customFormat="1" ht="50" customHeight="1" x14ac:dyDescent="0.15">
      <c r="A826" s="7" t="s">
        <v>1436</v>
      </c>
      <c r="B826" s="70"/>
      <c r="C826" s="7" t="s">
        <v>4</v>
      </c>
      <c r="D826" s="7" t="s">
        <v>1898</v>
      </c>
      <c r="E826" s="7" t="s">
        <v>1681</v>
      </c>
      <c r="F826" s="7" t="s">
        <v>244</v>
      </c>
      <c r="G826" s="7" t="s">
        <v>69</v>
      </c>
      <c r="H826" s="7">
        <f>STOCK[[#This Row],[Precio Final]]</f>
        <v>20</v>
      </c>
      <c r="I826" s="7">
        <f>STOCK[[#This Row],[Precio Venta Ideal (x1.5)]]</f>
        <v>15.99</v>
      </c>
      <c r="J826" s="8">
        <v>1</v>
      </c>
      <c r="K826" s="8">
        <f>SUMIFS(VENTAS[Cantidad],VENTAS[Código del producto Vendido],STOCK[[#This Row],[Code]])</f>
        <v>0</v>
      </c>
      <c r="L826" s="8">
        <f>STOCK[[#This Row],[Entradas]]-STOCK[[#This Row],[Salidas]]</f>
        <v>1</v>
      </c>
      <c r="M826" s="7">
        <f>STOCK[[#This Row],[Precio Final]]*10%</f>
        <v>2</v>
      </c>
      <c r="N826" s="7">
        <v>0</v>
      </c>
      <c r="O826" s="7">
        <v>0</v>
      </c>
      <c r="P826" s="7">
        <v>7.16</v>
      </c>
      <c r="Q826" s="8">
        <v>0</v>
      </c>
      <c r="R826" s="7">
        <v>0</v>
      </c>
      <c r="S826" s="7">
        <v>1.5</v>
      </c>
      <c r="T826" s="12">
        <f>STOCK[[#This Row],[Costo Unitario (USD)]]+STOCK[[#This Row],[Costo Envío (USD)]]+STOCK[[#This Row],[Comisión 10%]]</f>
        <v>10.66</v>
      </c>
      <c r="U826" s="7">
        <f>STOCK[[#This Row],[Costo total]]*1.5</f>
        <v>15.99</v>
      </c>
      <c r="V826" s="7">
        <v>20</v>
      </c>
      <c r="W826" s="7">
        <f>STOCK[[#This Row],[Precio Final]]-STOCK[[#This Row],[Costo total]]</f>
        <v>9.34</v>
      </c>
      <c r="X826" s="7">
        <f>STOCK[[#This Row],[Ganancia Unitaria]]*STOCK[[#This Row],[Salidas]]</f>
        <v>0</v>
      </c>
      <c r="Y826" s="7" t="s">
        <v>1478</v>
      </c>
      <c r="AA826" s="7">
        <f>STOCK[[#This Row],[Costo total]]*STOCK[[#This Row],[Entradas]]</f>
        <v>10.66</v>
      </c>
      <c r="AB826" s="7">
        <f>STOCK[[#This Row],[Stock Actual]]*STOCK[[#This Row],[Costo total]]</f>
        <v>10.66</v>
      </c>
    </row>
    <row r="827" spans="1:29" s="12" customFormat="1" ht="50" customHeight="1" x14ac:dyDescent="0.15">
      <c r="A827" s="12" t="s">
        <v>1437</v>
      </c>
      <c r="B827" s="70"/>
      <c r="C827" s="12" t="s">
        <v>4</v>
      </c>
      <c r="D827" s="12" t="s">
        <v>1898</v>
      </c>
      <c r="E827" s="12" t="s">
        <v>1682</v>
      </c>
      <c r="F827" s="12" t="s">
        <v>241</v>
      </c>
      <c r="G827" s="12" t="s">
        <v>69</v>
      </c>
      <c r="H827" s="12">
        <f>STOCK[[#This Row],[Precio Final]]</f>
        <v>20</v>
      </c>
      <c r="I827" s="12">
        <f>STOCK[[#This Row],[Precio Venta Ideal (x1.5)]]</f>
        <v>15.99</v>
      </c>
      <c r="J827" s="87">
        <v>1</v>
      </c>
      <c r="K827" s="87">
        <f>SUMIFS(VENTAS[Cantidad],VENTAS[Código del producto Vendido],STOCK[[#This Row],[Code]])</f>
        <v>0</v>
      </c>
      <c r="L827" s="87">
        <f>STOCK[[#This Row],[Entradas]]-STOCK[[#This Row],[Salidas]]</f>
        <v>1</v>
      </c>
      <c r="M827" s="12">
        <f>STOCK[[#This Row],[Precio Final]]*10%</f>
        <v>2</v>
      </c>
      <c r="N827" s="12">
        <v>0</v>
      </c>
      <c r="O827" s="12">
        <v>0</v>
      </c>
      <c r="P827" s="12">
        <v>7.16</v>
      </c>
      <c r="Q827" s="87">
        <v>0</v>
      </c>
      <c r="R827" s="12">
        <v>0</v>
      </c>
      <c r="S827" s="12">
        <v>1.5</v>
      </c>
      <c r="T827" s="12">
        <f>STOCK[[#This Row],[Costo Unitario (USD)]]+STOCK[[#This Row],[Costo Envío (USD)]]+STOCK[[#This Row],[Comisión 10%]]</f>
        <v>10.66</v>
      </c>
      <c r="U827" s="12">
        <f>STOCK[[#This Row],[Costo total]]*1.5</f>
        <v>15.99</v>
      </c>
      <c r="V827" s="12">
        <v>20</v>
      </c>
      <c r="W827" s="12">
        <f>STOCK[[#This Row],[Precio Final]]-STOCK[[#This Row],[Costo total]]</f>
        <v>9.34</v>
      </c>
      <c r="X827" s="12">
        <f>STOCK[[#This Row],[Ganancia Unitaria]]*STOCK[[#This Row],[Salidas]]</f>
        <v>0</v>
      </c>
      <c r="Y827" s="12" t="s">
        <v>1478</v>
      </c>
      <c r="AA827" s="12">
        <f>STOCK[[#This Row],[Costo total]]*STOCK[[#This Row],[Entradas]]</f>
        <v>10.66</v>
      </c>
      <c r="AB827" s="12">
        <f>STOCK[[#This Row],[Stock Actual]]*STOCK[[#This Row],[Costo total]]</f>
        <v>10.66</v>
      </c>
    </row>
    <row r="828" spans="1:29" s="7" customFormat="1" ht="50" customHeight="1" x14ac:dyDescent="0.15">
      <c r="A828" s="7" t="s">
        <v>1438</v>
      </c>
      <c r="B828" s="70"/>
      <c r="C828" s="7" t="s">
        <v>4</v>
      </c>
      <c r="D828" s="7" t="s">
        <v>460</v>
      </c>
      <c r="E828" s="7" t="s">
        <v>1684</v>
      </c>
      <c r="F828" s="7" t="s">
        <v>2091</v>
      </c>
      <c r="G828" s="7" t="s">
        <v>69</v>
      </c>
      <c r="H828" s="7">
        <f>STOCK[[#This Row],[Precio Final]]</f>
        <v>30</v>
      </c>
      <c r="I828" s="7">
        <f>STOCK[[#This Row],[Precio Venta Ideal (x1.5)]]</f>
        <v>31.305</v>
      </c>
      <c r="J828" s="8">
        <v>1</v>
      </c>
      <c r="K828" s="8">
        <f>SUMIFS(VENTAS[Cantidad],VENTAS[Código del producto Vendido],STOCK[[#This Row],[Code]])</f>
        <v>1</v>
      </c>
      <c r="L828" s="8">
        <f>STOCK[[#This Row],[Entradas]]-STOCK[[#This Row],[Salidas]]</f>
        <v>0</v>
      </c>
      <c r="M828" s="7">
        <f>STOCK[[#This Row],[Precio Final]]*10%</f>
        <v>3</v>
      </c>
      <c r="N828" s="7">
        <v>0</v>
      </c>
      <c r="O828" s="7">
        <v>0</v>
      </c>
      <c r="P828" s="7">
        <v>16.37</v>
      </c>
      <c r="Q828" s="8">
        <v>0</v>
      </c>
      <c r="R828" s="7">
        <v>0</v>
      </c>
      <c r="S828" s="7">
        <v>1.5</v>
      </c>
      <c r="T828" s="12">
        <f>STOCK[[#This Row],[Costo Unitario (USD)]]+STOCK[[#This Row],[Costo Envío (USD)]]+STOCK[[#This Row],[Comisión 10%]]</f>
        <v>20.87</v>
      </c>
      <c r="U828" s="7">
        <f>STOCK[[#This Row],[Costo total]]*1.5</f>
        <v>31.305</v>
      </c>
      <c r="V828" s="7">
        <v>30</v>
      </c>
      <c r="W828" s="7">
        <f>STOCK[[#This Row],[Precio Final]]-STOCK[[#This Row],[Costo total]]</f>
        <v>9.129999999999999</v>
      </c>
      <c r="X828" s="7">
        <f>STOCK[[#This Row],[Ganancia Unitaria]]*STOCK[[#This Row],[Salidas]]</f>
        <v>9.129999999999999</v>
      </c>
      <c r="Y828" s="7" t="s">
        <v>1478</v>
      </c>
      <c r="AA828" s="7">
        <f>STOCK[[#This Row],[Costo total]]*STOCK[[#This Row],[Entradas]]</f>
        <v>20.87</v>
      </c>
      <c r="AB828" s="7">
        <f>STOCK[[#This Row],[Stock Actual]]*STOCK[[#This Row],[Costo total]]</f>
        <v>0</v>
      </c>
    </row>
    <row r="829" spans="1:29" s="12" customFormat="1" ht="50" customHeight="1" x14ac:dyDescent="0.15">
      <c r="A829" s="12" t="s">
        <v>1439</v>
      </c>
      <c r="B829" s="70"/>
      <c r="C829" s="12" t="s">
        <v>4</v>
      </c>
      <c r="D829" s="12" t="s">
        <v>460</v>
      </c>
      <c r="E829" s="12" t="s">
        <v>1684</v>
      </c>
      <c r="F829" s="12" t="s">
        <v>241</v>
      </c>
      <c r="G829" s="12" t="s">
        <v>69</v>
      </c>
      <c r="H829" s="12">
        <f>STOCK[[#This Row],[Precio Final]]</f>
        <v>30</v>
      </c>
      <c r="I829" s="12">
        <f>STOCK[[#This Row],[Precio Venta Ideal (x1.5)]]</f>
        <v>31.305</v>
      </c>
      <c r="J829" s="87">
        <v>1</v>
      </c>
      <c r="K829" s="87">
        <f>SUMIFS(VENTAS[Cantidad],VENTAS[Código del producto Vendido],STOCK[[#This Row],[Code]])</f>
        <v>1</v>
      </c>
      <c r="L829" s="87">
        <f>STOCK[[#This Row],[Entradas]]-STOCK[[#This Row],[Salidas]]</f>
        <v>0</v>
      </c>
      <c r="M829" s="12">
        <f>STOCK[[#This Row],[Precio Final]]*10%</f>
        <v>3</v>
      </c>
      <c r="N829" s="12">
        <v>0</v>
      </c>
      <c r="O829" s="12">
        <v>0</v>
      </c>
      <c r="P829" s="12">
        <v>16.37</v>
      </c>
      <c r="Q829" s="87">
        <v>0</v>
      </c>
      <c r="R829" s="12">
        <v>0</v>
      </c>
      <c r="S829" s="12">
        <v>1.5</v>
      </c>
      <c r="T829" s="12">
        <f>STOCK[[#This Row],[Costo Unitario (USD)]]+STOCK[[#This Row],[Costo Envío (USD)]]+STOCK[[#This Row],[Comisión 10%]]</f>
        <v>20.87</v>
      </c>
      <c r="U829" s="12">
        <f>STOCK[[#This Row],[Costo total]]*1.5</f>
        <v>31.305</v>
      </c>
      <c r="V829" s="12">
        <v>30</v>
      </c>
      <c r="W829" s="12">
        <f>STOCK[[#This Row],[Precio Final]]-STOCK[[#This Row],[Costo total]]</f>
        <v>9.129999999999999</v>
      </c>
      <c r="X829" s="12">
        <f>STOCK[[#This Row],[Ganancia Unitaria]]*STOCK[[#This Row],[Salidas]]</f>
        <v>9.129999999999999</v>
      </c>
      <c r="Y829" s="12" t="s">
        <v>1478</v>
      </c>
      <c r="AA829" s="12">
        <f>STOCK[[#This Row],[Costo total]]*STOCK[[#This Row],[Entradas]]</f>
        <v>20.87</v>
      </c>
      <c r="AB829" s="12">
        <f>STOCK[[#This Row],[Stock Actual]]*STOCK[[#This Row],[Costo total]]</f>
        <v>0</v>
      </c>
    </row>
    <row r="830" spans="1:29" s="7" customFormat="1" ht="50" customHeight="1" x14ac:dyDescent="0.15">
      <c r="A830" s="7" t="s">
        <v>1440</v>
      </c>
      <c r="B830" s="70"/>
      <c r="C830" s="7" t="s">
        <v>4</v>
      </c>
      <c r="D830" s="7" t="s">
        <v>2612</v>
      </c>
      <c r="E830" s="7" t="s">
        <v>2191</v>
      </c>
      <c r="F830" s="7" t="s">
        <v>3069</v>
      </c>
      <c r="G830" s="7" t="s">
        <v>1479</v>
      </c>
      <c r="H830" s="7">
        <f>STOCK[[#This Row],[Precio Final]]</f>
        <v>25</v>
      </c>
      <c r="I830" s="7">
        <f>STOCK[[#This Row],[Precio Venta Ideal (x1.5)]]</f>
        <v>21.09</v>
      </c>
      <c r="J830" s="8">
        <v>1</v>
      </c>
      <c r="K830" s="8">
        <f>SUMIFS(VENTAS[Cantidad],VENTAS[Código del producto Vendido],STOCK[[#This Row],[Code]])</f>
        <v>0</v>
      </c>
      <c r="L830" s="8">
        <f>STOCK[[#This Row],[Entradas]]-STOCK[[#This Row],[Salidas]]</f>
        <v>1</v>
      </c>
      <c r="M830" s="7">
        <f>STOCK[[#This Row],[Precio Final]]*10%</f>
        <v>2.5</v>
      </c>
      <c r="N830" s="7">
        <v>0</v>
      </c>
      <c r="O830" s="7">
        <v>0</v>
      </c>
      <c r="P830" s="7">
        <v>10.06</v>
      </c>
      <c r="Q830" s="8">
        <v>0</v>
      </c>
      <c r="R830" s="7">
        <v>0</v>
      </c>
      <c r="S830" s="7">
        <v>1.5</v>
      </c>
      <c r="T830" s="12">
        <f>STOCK[[#This Row],[Costo Unitario (USD)]]+STOCK[[#This Row],[Costo Envío (USD)]]+STOCK[[#This Row],[Comisión 10%]]</f>
        <v>14.06</v>
      </c>
      <c r="U830" s="7">
        <f>STOCK[[#This Row],[Costo total]]*1.5</f>
        <v>21.09</v>
      </c>
      <c r="V830" s="7">
        <v>25</v>
      </c>
      <c r="W830" s="7">
        <f>STOCK[[#This Row],[Precio Final]]-STOCK[[#This Row],[Costo total]]</f>
        <v>10.94</v>
      </c>
      <c r="X830" s="7">
        <f>STOCK[[#This Row],[Ganancia Unitaria]]*STOCK[[#This Row],[Salidas]]</f>
        <v>0</v>
      </c>
      <c r="Y830" s="7" t="s">
        <v>1478</v>
      </c>
      <c r="AA830" s="7">
        <f>STOCK[[#This Row],[Costo total]]*STOCK[[#This Row],[Entradas]]</f>
        <v>14.06</v>
      </c>
      <c r="AB830" s="7">
        <f>STOCK[[#This Row],[Stock Actual]]*STOCK[[#This Row],[Costo total]]</f>
        <v>14.06</v>
      </c>
      <c r="AC830" s="7">
        <v>20</v>
      </c>
    </row>
    <row r="831" spans="1:29" s="12" customFormat="1" ht="50" customHeight="1" x14ac:dyDescent="0.15">
      <c r="A831" s="12" t="s">
        <v>1441</v>
      </c>
      <c r="B831" s="70"/>
      <c r="C831" s="12" t="s">
        <v>4</v>
      </c>
      <c r="D831" s="12" t="s">
        <v>26</v>
      </c>
      <c r="E831" s="12" t="s">
        <v>2192</v>
      </c>
      <c r="F831" s="12" t="s">
        <v>2071</v>
      </c>
      <c r="G831" s="12" t="s">
        <v>1479</v>
      </c>
      <c r="H831" s="12">
        <f>STOCK[[#This Row],[Precio Final]]</f>
        <v>20</v>
      </c>
      <c r="I831" s="12">
        <f>STOCK[[#This Row],[Precio Venta Ideal (x1.5)]]</f>
        <v>20.34</v>
      </c>
      <c r="J831" s="87">
        <v>1</v>
      </c>
      <c r="K831" s="87">
        <f>SUMIFS(VENTAS[Cantidad],VENTAS[Código del producto Vendido],STOCK[[#This Row],[Code]])</f>
        <v>1</v>
      </c>
      <c r="L831" s="87">
        <f>STOCK[[#This Row],[Entradas]]-STOCK[[#This Row],[Salidas]]</f>
        <v>0</v>
      </c>
      <c r="M831" s="12">
        <f>STOCK[[#This Row],[Precio Final]]*10%</f>
        <v>2</v>
      </c>
      <c r="N831" s="12">
        <v>0</v>
      </c>
      <c r="O831" s="12">
        <v>0</v>
      </c>
      <c r="P831" s="12">
        <v>10.06</v>
      </c>
      <c r="Q831" s="87">
        <v>0</v>
      </c>
      <c r="R831" s="12">
        <v>0</v>
      </c>
      <c r="S831" s="12">
        <v>1.5</v>
      </c>
      <c r="T831" s="12">
        <f>STOCK[[#This Row],[Costo Unitario (USD)]]+STOCK[[#This Row],[Costo Envío (USD)]]+STOCK[[#This Row],[Comisión 10%]]</f>
        <v>13.56</v>
      </c>
      <c r="U831" s="12">
        <f>STOCK[[#This Row],[Costo total]]*1.5</f>
        <v>20.34</v>
      </c>
      <c r="V831" s="12">
        <v>20</v>
      </c>
      <c r="W831" s="12">
        <f>STOCK[[#This Row],[Precio Final]]-STOCK[[#This Row],[Costo total]]</f>
        <v>6.4399999999999995</v>
      </c>
      <c r="X831" s="12">
        <f>STOCK[[#This Row],[Ganancia Unitaria]]*STOCK[[#This Row],[Salidas]]</f>
        <v>6.4399999999999995</v>
      </c>
      <c r="Y831" s="12" t="s">
        <v>1478</v>
      </c>
      <c r="AA831" s="12">
        <f>STOCK[[#This Row],[Costo total]]*STOCK[[#This Row],[Entradas]]</f>
        <v>13.56</v>
      </c>
      <c r="AB831" s="12">
        <f>STOCK[[#This Row],[Stock Actual]]*STOCK[[#This Row],[Costo total]]</f>
        <v>0</v>
      </c>
    </row>
    <row r="832" spans="1:29" s="7" customFormat="1" ht="50" customHeight="1" x14ac:dyDescent="0.15">
      <c r="A832" s="7" t="s">
        <v>1442</v>
      </c>
      <c r="B832" s="70"/>
      <c r="C832" s="7" t="s">
        <v>4</v>
      </c>
      <c r="D832" s="7" t="s">
        <v>26</v>
      </c>
      <c r="E832" s="7" t="s">
        <v>1523</v>
      </c>
      <c r="F832" s="7" t="s">
        <v>241</v>
      </c>
      <c r="G832" s="7" t="s">
        <v>1479</v>
      </c>
      <c r="H832" s="7">
        <f>STOCK[[#This Row],[Precio Final]]</f>
        <v>28</v>
      </c>
      <c r="I832" s="7">
        <f>STOCK[[#This Row],[Precio Venta Ideal (x1.5)]]</f>
        <v>26.775000000000002</v>
      </c>
      <c r="J832" s="8">
        <v>1</v>
      </c>
      <c r="K832" s="8">
        <f>SUMIFS(VENTAS[Cantidad],VENTAS[Código del producto Vendido],STOCK[[#This Row],[Code]])</f>
        <v>1</v>
      </c>
      <c r="L832" s="8">
        <f>STOCK[[#This Row],[Entradas]]-STOCK[[#This Row],[Salidas]]</f>
        <v>0</v>
      </c>
      <c r="M832" s="7">
        <f>STOCK[[#This Row],[Precio Final]]*10%</f>
        <v>2.8000000000000003</v>
      </c>
      <c r="N832" s="7">
        <v>0</v>
      </c>
      <c r="O832" s="7">
        <v>0</v>
      </c>
      <c r="P832" s="7">
        <v>13.55</v>
      </c>
      <c r="Q832" s="8">
        <v>0</v>
      </c>
      <c r="R832" s="7">
        <v>0</v>
      </c>
      <c r="S832" s="7">
        <v>1.5</v>
      </c>
      <c r="T832" s="12">
        <f>STOCK[[#This Row],[Costo Unitario (USD)]]+STOCK[[#This Row],[Costo Envío (USD)]]+STOCK[[#This Row],[Comisión 10%]]</f>
        <v>17.850000000000001</v>
      </c>
      <c r="U832" s="7">
        <f>STOCK[[#This Row],[Costo total]]*1.5</f>
        <v>26.775000000000002</v>
      </c>
      <c r="V832" s="7">
        <v>28</v>
      </c>
      <c r="W832" s="7">
        <f>STOCK[[#This Row],[Precio Final]]-STOCK[[#This Row],[Costo total]]</f>
        <v>10.149999999999999</v>
      </c>
      <c r="X832" s="7">
        <f>STOCK[[#This Row],[Ganancia Unitaria]]*STOCK[[#This Row],[Salidas]]</f>
        <v>10.149999999999999</v>
      </c>
      <c r="Y832" s="7" t="s">
        <v>1478</v>
      </c>
      <c r="AA832" s="7">
        <f>STOCK[[#This Row],[Costo total]]*STOCK[[#This Row],[Entradas]]</f>
        <v>17.850000000000001</v>
      </c>
      <c r="AB832" s="7">
        <f>STOCK[[#This Row],[Stock Actual]]*STOCK[[#This Row],[Costo total]]</f>
        <v>0</v>
      </c>
    </row>
    <row r="833" spans="1:28" s="12" customFormat="1" ht="50" customHeight="1" x14ac:dyDescent="0.15">
      <c r="A833" s="12" t="s">
        <v>1443</v>
      </c>
      <c r="B833" s="70"/>
      <c r="C833" s="12" t="s">
        <v>4</v>
      </c>
      <c r="D833" s="12" t="s">
        <v>26</v>
      </c>
      <c r="E833" s="12" t="s">
        <v>1685</v>
      </c>
      <c r="F833" s="12" t="s">
        <v>2091</v>
      </c>
      <c r="G833" s="12" t="s">
        <v>1479</v>
      </c>
      <c r="H833" s="12">
        <f>STOCK[[#This Row],[Precio Final]]</f>
        <v>28</v>
      </c>
      <c r="I833" s="12">
        <f>STOCK[[#This Row],[Precio Venta Ideal (x1.5)]]</f>
        <v>26.775000000000002</v>
      </c>
      <c r="J833" s="87">
        <v>1</v>
      </c>
      <c r="K833" s="87">
        <f>SUMIFS(VENTAS[Cantidad],VENTAS[Código del producto Vendido],STOCK[[#This Row],[Code]])</f>
        <v>1</v>
      </c>
      <c r="L833" s="87">
        <f>STOCK[[#This Row],[Entradas]]-STOCK[[#This Row],[Salidas]]</f>
        <v>0</v>
      </c>
      <c r="M833" s="12">
        <f>STOCK[[#This Row],[Precio Final]]*10%</f>
        <v>2.8000000000000003</v>
      </c>
      <c r="N833" s="12">
        <v>0</v>
      </c>
      <c r="O833" s="12">
        <v>0</v>
      </c>
      <c r="P833" s="12">
        <v>13.55</v>
      </c>
      <c r="Q833" s="87">
        <v>0</v>
      </c>
      <c r="R833" s="12">
        <v>0</v>
      </c>
      <c r="S833" s="12">
        <v>1.5</v>
      </c>
      <c r="T833" s="12">
        <f>STOCK[[#This Row],[Costo Unitario (USD)]]+STOCK[[#This Row],[Costo Envío (USD)]]+STOCK[[#This Row],[Comisión 10%]]</f>
        <v>17.850000000000001</v>
      </c>
      <c r="U833" s="12">
        <f>STOCK[[#This Row],[Costo total]]*1.5</f>
        <v>26.775000000000002</v>
      </c>
      <c r="V833" s="12">
        <v>28</v>
      </c>
      <c r="W833" s="12">
        <f>STOCK[[#This Row],[Precio Final]]-STOCK[[#This Row],[Costo total]]</f>
        <v>10.149999999999999</v>
      </c>
      <c r="X833" s="12">
        <f>STOCK[[#This Row],[Ganancia Unitaria]]*STOCK[[#This Row],[Salidas]]</f>
        <v>10.149999999999999</v>
      </c>
      <c r="Y833" s="12" t="s">
        <v>1478</v>
      </c>
      <c r="AA833" s="12">
        <f>STOCK[[#This Row],[Costo total]]*STOCK[[#This Row],[Entradas]]</f>
        <v>17.850000000000001</v>
      </c>
      <c r="AB833" s="12">
        <f>STOCK[[#This Row],[Stock Actual]]*STOCK[[#This Row],[Costo total]]</f>
        <v>0</v>
      </c>
    </row>
    <row r="834" spans="1:28" s="7" customFormat="1" ht="50" customHeight="1" x14ac:dyDescent="0.15">
      <c r="A834" s="7" t="s">
        <v>1444</v>
      </c>
      <c r="B834" s="70"/>
      <c r="C834" s="7" t="s">
        <v>4</v>
      </c>
      <c r="D834" s="7" t="s">
        <v>1898</v>
      </c>
      <c r="E834" s="7" t="s">
        <v>1482</v>
      </c>
      <c r="F834" s="7" t="s">
        <v>238</v>
      </c>
      <c r="G834" s="7" t="s">
        <v>1479</v>
      </c>
      <c r="H834" s="7">
        <f>STOCK[[#This Row],[Precio Final]]</f>
        <v>15</v>
      </c>
      <c r="I834" s="7">
        <f>STOCK[[#This Row],[Precio Venta Ideal (x1.5)]]</f>
        <v>10.92</v>
      </c>
      <c r="J834" s="8">
        <v>1</v>
      </c>
      <c r="K834" s="8">
        <f>SUMIFS(VENTAS[Cantidad],VENTAS[Código del producto Vendido],STOCK[[#This Row],[Code]])</f>
        <v>1</v>
      </c>
      <c r="L834" s="8">
        <f>STOCK[[#This Row],[Entradas]]-STOCK[[#This Row],[Salidas]]</f>
        <v>0</v>
      </c>
      <c r="M834" s="7">
        <f>STOCK[[#This Row],[Precio Final]]*10%</f>
        <v>1.5</v>
      </c>
      <c r="N834" s="7">
        <v>0</v>
      </c>
      <c r="O834" s="7">
        <v>0</v>
      </c>
      <c r="P834" s="7">
        <v>4.28</v>
      </c>
      <c r="Q834" s="8">
        <v>0</v>
      </c>
      <c r="R834" s="7">
        <v>0</v>
      </c>
      <c r="S834" s="7">
        <v>1.5</v>
      </c>
      <c r="T834" s="12">
        <f>STOCK[[#This Row],[Costo Unitario (USD)]]+STOCK[[#This Row],[Costo Envío (USD)]]+STOCK[[#This Row],[Comisión 10%]]</f>
        <v>7.28</v>
      </c>
      <c r="U834" s="7">
        <f>STOCK[[#This Row],[Costo total]]*1.5</f>
        <v>10.92</v>
      </c>
      <c r="V834" s="7">
        <v>15</v>
      </c>
      <c r="W834" s="7">
        <f>STOCK[[#This Row],[Precio Final]]-STOCK[[#This Row],[Costo total]]</f>
        <v>7.72</v>
      </c>
      <c r="X834" s="7">
        <f>STOCK[[#This Row],[Ganancia Unitaria]]*STOCK[[#This Row],[Salidas]]</f>
        <v>7.72</v>
      </c>
      <c r="Y834" s="7" t="s">
        <v>1478</v>
      </c>
      <c r="AA834" s="7">
        <f>STOCK[[#This Row],[Costo total]]*STOCK[[#This Row],[Entradas]]</f>
        <v>7.28</v>
      </c>
      <c r="AB834" s="7">
        <f>STOCK[[#This Row],[Stock Actual]]*STOCK[[#This Row],[Costo total]]</f>
        <v>0</v>
      </c>
    </row>
    <row r="835" spans="1:28" s="12" customFormat="1" ht="50" customHeight="1" x14ac:dyDescent="0.15">
      <c r="A835" s="12" t="s">
        <v>1445</v>
      </c>
      <c r="B835" s="70"/>
      <c r="C835" s="12" t="s">
        <v>4</v>
      </c>
      <c r="D835" s="12" t="s">
        <v>1898</v>
      </c>
      <c r="E835" s="12" t="s">
        <v>1482</v>
      </c>
      <c r="F835" s="12" t="s">
        <v>243</v>
      </c>
      <c r="G835" s="12" t="s">
        <v>1479</v>
      </c>
      <c r="H835" s="12">
        <f>STOCK[[#This Row],[Precio Final]]</f>
        <v>15</v>
      </c>
      <c r="I835" s="12">
        <f>STOCK[[#This Row],[Precio Venta Ideal (x1.5)]]</f>
        <v>10.92</v>
      </c>
      <c r="J835" s="87">
        <v>1</v>
      </c>
      <c r="K835" s="87">
        <f>SUMIFS(VENTAS[Cantidad],VENTAS[Código del producto Vendido],STOCK[[#This Row],[Code]])</f>
        <v>1</v>
      </c>
      <c r="L835" s="87">
        <f>STOCK[[#This Row],[Entradas]]-STOCK[[#This Row],[Salidas]]</f>
        <v>0</v>
      </c>
      <c r="M835" s="12">
        <f>STOCK[[#This Row],[Precio Final]]*10%</f>
        <v>1.5</v>
      </c>
      <c r="N835" s="12">
        <v>0</v>
      </c>
      <c r="O835" s="12">
        <v>0</v>
      </c>
      <c r="P835" s="12">
        <v>4.28</v>
      </c>
      <c r="Q835" s="87">
        <v>0</v>
      </c>
      <c r="R835" s="12">
        <v>0</v>
      </c>
      <c r="S835" s="12">
        <v>1.5</v>
      </c>
      <c r="T835" s="12">
        <f>STOCK[[#This Row],[Costo Unitario (USD)]]+STOCK[[#This Row],[Costo Envío (USD)]]+STOCK[[#This Row],[Comisión 10%]]</f>
        <v>7.28</v>
      </c>
      <c r="U835" s="12">
        <f>STOCK[[#This Row],[Costo total]]*1.5</f>
        <v>10.92</v>
      </c>
      <c r="V835" s="12">
        <v>15</v>
      </c>
      <c r="W835" s="12">
        <f>STOCK[[#This Row],[Precio Final]]-STOCK[[#This Row],[Costo total]]</f>
        <v>7.72</v>
      </c>
      <c r="X835" s="12">
        <f>STOCK[[#This Row],[Ganancia Unitaria]]*STOCK[[#This Row],[Salidas]]</f>
        <v>7.72</v>
      </c>
      <c r="Y835" s="12" t="s">
        <v>1478</v>
      </c>
      <c r="AA835" s="12">
        <f>STOCK[[#This Row],[Costo total]]*STOCK[[#This Row],[Entradas]]</f>
        <v>7.28</v>
      </c>
      <c r="AB835" s="12">
        <f>STOCK[[#This Row],[Stock Actual]]*STOCK[[#This Row],[Costo total]]</f>
        <v>0</v>
      </c>
    </row>
    <row r="836" spans="1:28" s="7" customFormat="1" ht="50" customHeight="1" x14ac:dyDescent="0.15">
      <c r="A836" s="7" t="s">
        <v>1446</v>
      </c>
      <c r="B836" s="70"/>
      <c r="C836" s="7" t="s">
        <v>4</v>
      </c>
      <c r="D836" s="7" t="s">
        <v>1898</v>
      </c>
      <c r="E836" s="7" t="s">
        <v>1482</v>
      </c>
      <c r="F836" s="7" t="s">
        <v>241</v>
      </c>
      <c r="G836" s="7" t="s">
        <v>1479</v>
      </c>
      <c r="H836" s="7">
        <f>STOCK[[#This Row],[Precio Final]]</f>
        <v>15</v>
      </c>
      <c r="I836" s="7">
        <f>STOCK[[#This Row],[Precio Venta Ideal (x1.5)]]</f>
        <v>10.92</v>
      </c>
      <c r="J836" s="8">
        <v>1</v>
      </c>
      <c r="K836" s="8">
        <f>SUMIFS(VENTAS[Cantidad],VENTAS[Código del producto Vendido],STOCK[[#This Row],[Code]])</f>
        <v>1</v>
      </c>
      <c r="L836" s="8">
        <f>STOCK[[#This Row],[Entradas]]-STOCK[[#This Row],[Salidas]]</f>
        <v>0</v>
      </c>
      <c r="M836" s="7">
        <f>STOCK[[#This Row],[Precio Final]]*10%</f>
        <v>1.5</v>
      </c>
      <c r="N836" s="7">
        <v>0</v>
      </c>
      <c r="O836" s="7">
        <v>0</v>
      </c>
      <c r="P836" s="7">
        <v>4.28</v>
      </c>
      <c r="Q836" s="8">
        <v>0</v>
      </c>
      <c r="R836" s="7">
        <v>0</v>
      </c>
      <c r="S836" s="7">
        <v>1.5</v>
      </c>
      <c r="T836" s="12">
        <f>STOCK[[#This Row],[Costo Unitario (USD)]]+STOCK[[#This Row],[Costo Envío (USD)]]+STOCK[[#This Row],[Comisión 10%]]</f>
        <v>7.28</v>
      </c>
      <c r="U836" s="7">
        <f>STOCK[[#This Row],[Costo total]]*1.5</f>
        <v>10.92</v>
      </c>
      <c r="V836" s="7">
        <v>15</v>
      </c>
      <c r="W836" s="7">
        <f>STOCK[[#This Row],[Precio Final]]-STOCK[[#This Row],[Costo total]]</f>
        <v>7.72</v>
      </c>
      <c r="X836" s="7">
        <f>STOCK[[#This Row],[Ganancia Unitaria]]*STOCK[[#This Row],[Salidas]]</f>
        <v>7.72</v>
      </c>
      <c r="Y836" s="7" t="s">
        <v>1478</v>
      </c>
      <c r="AA836" s="7">
        <f>STOCK[[#This Row],[Costo total]]*STOCK[[#This Row],[Entradas]]</f>
        <v>7.28</v>
      </c>
      <c r="AB836" s="7">
        <f>STOCK[[#This Row],[Stock Actual]]*STOCK[[#This Row],[Costo total]]</f>
        <v>0</v>
      </c>
    </row>
    <row r="837" spans="1:28" s="12" customFormat="1" ht="50" customHeight="1" x14ac:dyDescent="0.15">
      <c r="A837" s="12" t="s">
        <v>1447</v>
      </c>
      <c r="B837" s="70"/>
      <c r="C837" s="12" t="s">
        <v>4</v>
      </c>
      <c r="D837" s="12" t="s">
        <v>1898</v>
      </c>
      <c r="E837" s="12" t="s">
        <v>1483</v>
      </c>
      <c r="F837" s="12" t="s">
        <v>241</v>
      </c>
      <c r="G837" s="12" t="s">
        <v>1479</v>
      </c>
      <c r="H837" s="12">
        <f>STOCK[[#This Row],[Precio Final]]</f>
        <v>12</v>
      </c>
      <c r="I837" s="12">
        <f>STOCK[[#This Row],[Precio Venta Ideal (x1.5)]]</f>
        <v>11.355</v>
      </c>
      <c r="J837" s="87">
        <v>1</v>
      </c>
      <c r="K837" s="87">
        <f>SUMIFS(VENTAS[Cantidad],VENTAS[Código del producto Vendido],STOCK[[#This Row],[Code]])</f>
        <v>1</v>
      </c>
      <c r="L837" s="87">
        <f>STOCK[[#This Row],[Entradas]]-STOCK[[#This Row],[Salidas]]</f>
        <v>0</v>
      </c>
      <c r="M837" s="12">
        <f>STOCK[[#This Row],[Precio Final]]*10%</f>
        <v>1.2000000000000002</v>
      </c>
      <c r="N837" s="12">
        <v>0</v>
      </c>
      <c r="O837" s="12">
        <v>0</v>
      </c>
      <c r="P837" s="12">
        <v>4.87</v>
      </c>
      <c r="Q837" s="87">
        <v>0</v>
      </c>
      <c r="R837" s="12">
        <v>0</v>
      </c>
      <c r="S837" s="12">
        <v>1.5</v>
      </c>
      <c r="T837" s="12">
        <f>STOCK[[#This Row],[Costo Unitario (USD)]]+STOCK[[#This Row],[Costo Envío (USD)]]+STOCK[[#This Row],[Comisión 10%]]</f>
        <v>7.57</v>
      </c>
      <c r="U837" s="12">
        <f>STOCK[[#This Row],[Costo total]]*1.5</f>
        <v>11.355</v>
      </c>
      <c r="V837" s="12">
        <v>12</v>
      </c>
      <c r="W837" s="12">
        <f>STOCK[[#This Row],[Precio Final]]-STOCK[[#This Row],[Costo total]]</f>
        <v>4.43</v>
      </c>
      <c r="X837" s="12">
        <f>STOCK[[#This Row],[Ganancia Unitaria]]*STOCK[[#This Row],[Salidas]]</f>
        <v>4.43</v>
      </c>
      <c r="Y837" s="12" t="s">
        <v>1478</v>
      </c>
      <c r="AA837" s="12">
        <f>STOCK[[#This Row],[Costo total]]*STOCK[[#This Row],[Entradas]]</f>
        <v>7.57</v>
      </c>
      <c r="AB837" s="12">
        <f>STOCK[[#This Row],[Stock Actual]]*STOCK[[#This Row],[Costo total]]</f>
        <v>0</v>
      </c>
    </row>
    <row r="838" spans="1:28" s="7" customFormat="1" ht="50" customHeight="1" x14ac:dyDescent="0.15">
      <c r="A838" s="7" t="s">
        <v>1448</v>
      </c>
      <c r="B838" s="70"/>
      <c r="C838" s="7" t="s">
        <v>4</v>
      </c>
      <c r="D838" s="7" t="s">
        <v>1898</v>
      </c>
      <c r="E838" s="7" t="s">
        <v>1484</v>
      </c>
      <c r="F838" s="7" t="s">
        <v>243</v>
      </c>
      <c r="G838" s="7" t="s">
        <v>1479</v>
      </c>
      <c r="H838" s="7">
        <f>STOCK[[#This Row],[Precio Final]]</f>
        <v>12</v>
      </c>
      <c r="I838" s="7">
        <f>STOCK[[#This Row],[Precio Venta Ideal (x1.5)]]</f>
        <v>11.355</v>
      </c>
      <c r="J838" s="8">
        <v>1</v>
      </c>
      <c r="K838" s="8">
        <f>SUMIFS(VENTAS[Cantidad],VENTAS[Código del producto Vendido],STOCK[[#This Row],[Code]])</f>
        <v>1</v>
      </c>
      <c r="L838" s="8">
        <f>STOCK[[#This Row],[Entradas]]-STOCK[[#This Row],[Salidas]]</f>
        <v>0</v>
      </c>
      <c r="M838" s="7">
        <f>STOCK[[#This Row],[Precio Final]]*10%</f>
        <v>1.2000000000000002</v>
      </c>
      <c r="N838" s="7">
        <v>0</v>
      </c>
      <c r="O838" s="7">
        <v>0</v>
      </c>
      <c r="P838" s="7">
        <v>4.87</v>
      </c>
      <c r="Q838" s="8">
        <v>0</v>
      </c>
      <c r="R838" s="7">
        <v>0</v>
      </c>
      <c r="S838" s="7">
        <v>1.5</v>
      </c>
      <c r="T838" s="12">
        <f>STOCK[[#This Row],[Costo Unitario (USD)]]+STOCK[[#This Row],[Costo Envío (USD)]]+STOCK[[#This Row],[Comisión 10%]]</f>
        <v>7.57</v>
      </c>
      <c r="U838" s="7">
        <f>STOCK[[#This Row],[Costo total]]*1.5</f>
        <v>11.355</v>
      </c>
      <c r="V838" s="7">
        <v>12</v>
      </c>
      <c r="W838" s="7">
        <f>STOCK[[#This Row],[Precio Final]]-STOCK[[#This Row],[Costo total]]</f>
        <v>4.43</v>
      </c>
      <c r="X838" s="7">
        <f>STOCK[[#This Row],[Ganancia Unitaria]]*STOCK[[#This Row],[Salidas]]</f>
        <v>4.43</v>
      </c>
      <c r="Y838" s="7" t="s">
        <v>1478</v>
      </c>
      <c r="AA838" s="7">
        <f>STOCK[[#This Row],[Costo total]]*STOCK[[#This Row],[Entradas]]</f>
        <v>7.57</v>
      </c>
      <c r="AB838" s="7">
        <f>STOCK[[#This Row],[Stock Actual]]*STOCK[[#This Row],[Costo total]]</f>
        <v>0</v>
      </c>
    </row>
    <row r="839" spans="1:28" s="12" customFormat="1" ht="50" customHeight="1" x14ac:dyDescent="0.15">
      <c r="A839" s="12" t="s">
        <v>1449</v>
      </c>
      <c r="B839" s="70"/>
      <c r="C839" s="12" t="s">
        <v>4</v>
      </c>
      <c r="D839" s="12" t="s">
        <v>460</v>
      </c>
      <c r="E839" s="12" t="s">
        <v>1485</v>
      </c>
      <c r="F839" s="12" t="s">
        <v>243</v>
      </c>
      <c r="G839" s="12" t="s">
        <v>1479</v>
      </c>
      <c r="H839" s="12">
        <f>STOCK[[#This Row],[Precio Final]]</f>
        <v>28</v>
      </c>
      <c r="I839" s="12">
        <f>STOCK[[#This Row],[Precio Venta Ideal (x1.5)]]</f>
        <v>32.25</v>
      </c>
      <c r="J839" s="87">
        <v>1</v>
      </c>
      <c r="K839" s="87">
        <f>SUMIFS(VENTAS[Cantidad],VENTAS[Código del producto Vendido],STOCK[[#This Row],[Code]])</f>
        <v>1</v>
      </c>
      <c r="L839" s="87">
        <f>STOCK[[#This Row],[Entradas]]-STOCK[[#This Row],[Salidas]]</f>
        <v>0</v>
      </c>
      <c r="M839" s="12">
        <f>STOCK[[#This Row],[Precio Final]]*10%</f>
        <v>2.8000000000000003</v>
      </c>
      <c r="N839" s="12">
        <v>0</v>
      </c>
      <c r="O839" s="12">
        <v>0</v>
      </c>
      <c r="P839" s="12">
        <v>17.2</v>
      </c>
      <c r="Q839" s="87">
        <v>0</v>
      </c>
      <c r="R839" s="12">
        <v>0</v>
      </c>
      <c r="S839" s="12">
        <v>1.5</v>
      </c>
      <c r="T839" s="12">
        <f>STOCK[[#This Row],[Costo Unitario (USD)]]+STOCK[[#This Row],[Costo Envío (USD)]]+STOCK[[#This Row],[Comisión 10%]]</f>
        <v>21.5</v>
      </c>
      <c r="U839" s="12">
        <f>STOCK[[#This Row],[Costo total]]*1.5</f>
        <v>32.25</v>
      </c>
      <c r="V839" s="12">
        <v>28</v>
      </c>
      <c r="W839" s="12">
        <f>STOCK[[#This Row],[Precio Final]]-STOCK[[#This Row],[Costo total]]</f>
        <v>6.5</v>
      </c>
      <c r="X839" s="12">
        <f>STOCK[[#This Row],[Ganancia Unitaria]]*STOCK[[#This Row],[Salidas]]</f>
        <v>6.5</v>
      </c>
      <c r="Y839" s="12" t="s">
        <v>1478</v>
      </c>
      <c r="AA839" s="12">
        <f>STOCK[[#This Row],[Costo total]]*STOCK[[#This Row],[Entradas]]</f>
        <v>21.5</v>
      </c>
      <c r="AB839" s="12">
        <f>STOCK[[#This Row],[Stock Actual]]*STOCK[[#This Row],[Costo total]]</f>
        <v>0</v>
      </c>
    </row>
    <row r="840" spans="1:28" s="7" customFormat="1" ht="50" customHeight="1" x14ac:dyDescent="0.15">
      <c r="A840" s="7" t="s">
        <v>1450</v>
      </c>
      <c r="B840" s="70"/>
      <c r="C840" s="7" t="s">
        <v>4</v>
      </c>
      <c r="D840" s="7" t="s">
        <v>1780</v>
      </c>
      <c r="E840" s="7" t="s">
        <v>1796</v>
      </c>
      <c r="F840" s="7" t="s">
        <v>239</v>
      </c>
      <c r="G840" s="7" t="s">
        <v>1479</v>
      </c>
      <c r="H840" s="7">
        <f>STOCK[[#This Row],[Precio Final]]</f>
        <v>23</v>
      </c>
      <c r="I840" s="7">
        <f>STOCK[[#This Row],[Precio Venta Ideal (x1.5)]]</f>
        <v>25.424999999999997</v>
      </c>
      <c r="J840" s="8">
        <v>1</v>
      </c>
      <c r="K840" s="8">
        <f>SUMIFS(VENTAS[Cantidad],VENTAS[Código del producto Vendido],STOCK[[#This Row],[Code]])</f>
        <v>1</v>
      </c>
      <c r="L840" s="8">
        <f>STOCK[[#This Row],[Entradas]]-STOCK[[#This Row],[Salidas]]</f>
        <v>0</v>
      </c>
      <c r="M840" s="7">
        <f>STOCK[[#This Row],[Precio Final]]*10%</f>
        <v>2.3000000000000003</v>
      </c>
      <c r="N840" s="7">
        <v>0</v>
      </c>
      <c r="O840" s="7">
        <v>0</v>
      </c>
      <c r="P840" s="7">
        <v>13.15</v>
      </c>
      <c r="Q840" s="8">
        <v>0</v>
      </c>
      <c r="R840" s="7">
        <v>0</v>
      </c>
      <c r="S840" s="7">
        <v>1.5</v>
      </c>
      <c r="T840" s="12">
        <f>STOCK[[#This Row],[Costo Unitario (USD)]]+STOCK[[#This Row],[Costo Envío (USD)]]+STOCK[[#This Row],[Comisión 10%]]</f>
        <v>16.95</v>
      </c>
      <c r="U840" s="7">
        <f>STOCK[[#This Row],[Costo total]]*1.5</f>
        <v>25.424999999999997</v>
      </c>
      <c r="V840" s="7">
        <v>23</v>
      </c>
      <c r="W840" s="7">
        <f>STOCK[[#This Row],[Precio Final]]-STOCK[[#This Row],[Costo total]]</f>
        <v>6.0500000000000007</v>
      </c>
      <c r="X840" s="7">
        <f>STOCK[[#This Row],[Ganancia Unitaria]]*STOCK[[#This Row],[Salidas]]</f>
        <v>6.0500000000000007</v>
      </c>
      <c r="Y840" s="7" t="s">
        <v>1478</v>
      </c>
      <c r="AA840" s="7">
        <f>STOCK[[#This Row],[Costo total]]*STOCK[[#This Row],[Entradas]]</f>
        <v>16.95</v>
      </c>
      <c r="AB840" s="7">
        <f>STOCK[[#This Row],[Stock Actual]]*STOCK[[#This Row],[Costo total]]</f>
        <v>0</v>
      </c>
    </row>
    <row r="841" spans="1:28" s="12" customFormat="1" ht="50" customHeight="1" x14ac:dyDescent="0.15">
      <c r="A841" s="12" t="s">
        <v>1451</v>
      </c>
      <c r="B841" s="70"/>
      <c r="C841" s="12" t="s">
        <v>4</v>
      </c>
      <c r="D841" s="12" t="s">
        <v>27</v>
      </c>
      <c r="E841" s="12" t="s">
        <v>1486</v>
      </c>
      <c r="F841" s="12" t="s">
        <v>238</v>
      </c>
      <c r="G841" s="12" t="s">
        <v>1479</v>
      </c>
      <c r="H841" s="12">
        <f>STOCK[[#This Row],[Precio Final]]</f>
        <v>25</v>
      </c>
      <c r="I841" s="12">
        <f>STOCK[[#This Row],[Precio Venta Ideal (x1.5)]]</f>
        <v>24.704999999999998</v>
      </c>
      <c r="J841" s="87">
        <v>1</v>
      </c>
      <c r="K841" s="87">
        <f>SUMIFS(VENTAS[Cantidad],VENTAS[Código del producto Vendido],STOCK[[#This Row],[Code]])</f>
        <v>1</v>
      </c>
      <c r="L841" s="87">
        <f>STOCK[[#This Row],[Entradas]]-STOCK[[#This Row],[Salidas]]</f>
        <v>0</v>
      </c>
      <c r="M841" s="12">
        <f>STOCK[[#This Row],[Precio Final]]*10%</f>
        <v>2.5</v>
      </c>
      <c r="N841" s="12">
        <v>0</v>
      </c>
      <c r="O841" s="12">
        <v>0</v>
      </c>
      <c r="P841" s="12">
        <v>12.47</v>
      </c>
      <c r="Q841" s="87">
        <v>0</v>
      </c>
      <c r="R841" s="12">
        <v>0</v>
      </c>
      <c r="S841" s="12">
        <v>1.5</v>
      </c>
      <c r="T841" s="12">
        <f>STOCK[[#This Row],[Costo Unitario (USD)]]+STOCK[[#This Row],[Costo Envío (USD)]]+STOCK[[#This Row],[Comisión 10%]]</f>
        <v>16.47</v>
      </c>
      <c r="U841" s="12">
        <f>STOCK[[#This Row],[Costo total]]*1.5</f>
        <v>24.704999999999998</v>
      </c>
      <c r="V841" s="12">
        <v>25</v>
      </c>
      <c r="W841" s="12">
        <f>STOCK[[#This Row],[Precio Final]]-STOCK[[#This Row],[Costo total]]</f>
        <v>8.5300000000000011</v>
      </c>
      <c r="X841" s="12">
        <f>STOCK[[#This Row],[Ganancia Unitaria]]*STOCK[[#This Row],[Salidas]]</f>
        <v>8.5300000000000011</v>
      </c>
      <c r="Y841" s="12" t="s">
        <v>1478</v>
      </c>
      <c r="AA841" s="12">
        <f>STOCK[[#This Row],[Costo total]]*STOCK[[#This Row],[Entradas]]</f>
        <v>16.47</v>
      </c>
      <c r="AB841" s="12">
        <f>STOCK[[#This Row],[Stock Actual]]*STOCK[[#This Row],[Costo total]]</f>
        <v>0</v>
      </c>
    </row>
    <row r="842" spans="1:28" s="7" customFormat="1" ht="50" customHeight="1" x14ac:dyDescent="0.15">
      <c r="A842" s="7" t="s">
        <v>1452</v>
      </c>
      <c r="B842" s="70"/>
      <c r="C842" s="7" t="s">
        <v>4</v>
      </c>
      <c r="D842" s="7" t="s">
        <v>27</v>
      </c>
      <c r="E842" s="7" t="s">
        <v>1486</v>
      </c>
      <c r="F842" s="7" t="s">
        <v>243</v>
      </c>
      <c r="G842" s="7" t="s">
        <v>1479</v>
      </c>
      <c r="H842" s="7">
        <f>STOCK[[#This Row],[Precio Final]]</f>
        <v>28</v>
      </c>
      <c r="I842" s="7">
        <f>STOCK[[#This Row],[Precio Venta Ideal (x1.5)]]</f>
        <v>25.155000000000001</v>
      </c>
      <c r="J842" s="8">
        <v>2</v>
      </c>
      <c r="K842" s="8">
        <f>SUMIFS(VENTAS[Cantidad],VENTAS[Código del producto Vendido],STOCK[[#This Row],[Code]])</f>
        <v>2</v>
      </c>
      <c r="L842" s="8">
        <f>STOCK[[#This Row],[Entradas]]-STOCK[[#This Row],[Salidas]]</f>
        <v>0</v>
      </c>
      <c r="M842" s="7">
        <f>STOCK[[#This Row],[Precio Final]]*10%</f>
        <v>2.8000000000000003</v>
      </c>
      <c r="N842" s="7">
        <v>0</v>
      </c>
      <c r="O842" s="7">
        <v>0</v>
      </c>
      <c r="P842" s="7">
        <v>12.47</v>
      </c>
      <c r="Q842" s="8">
        <v>0</v>
      </c>
      <c r="R842" s="7">
        <v>0</v>
      </c>
      <c r="S842" s="7">
        <v>1.5</v>
      </c>
      <c r="T842" s="12">
        <f>STOCK[[#This Row],[Costo Unitario (USD)]]+STOCK[[#This Row],[Costo Envío (USD)]]+STOCK[[#This Row],[Comisión 10%]]</f>
        <v>16.77</v>
      </c>
      <c r="U842" s="7">
        <f>STOCK[[#This Row],[Costo total]]*1.5</f>
        <v>25.155000000000001</v>
      </c>
      <c r="V842" s="7">
        <v>28</v>
      </c>
      <c r="W842" s="7">
        <f>STOCK[[#This Row],[Precio Final]]-STOCK[[#This Row],[Costo total]]</f>
        <v>11.23</v>
      </c>
      <c r="X842" s="7">
        <f>STOCK[[#This Row],[Ganancia Unitaria]]*STOCK[[#This Row],[Salidas]]</f>
        <v>22.46</v>
      </c>
      <c r="Y842" s="7" t="s">
        <v>1478</v>
      </c>
      <c r="AA842" s="7">
        <f>STOCK[[#This Row],[Costo total]]*STOCK[[#This Row],[Entradas]]</f>
        <v>33.54</v>
      </c>
      <c r="AB842" s="7">
        <f>STOCK[[#This Row],[Stock Actual]]*STOCK[[#This Row],[Costo total]]</f>
        <v>0</v>
      </c>
    </row>
    <row r="843" spans="1:28" s="12" customFormat="1" ht="50" customHeight="1" x14ac:dyDescent="0.15">
      <c r="A843" s="12" t="s">
        <v>1453</v>
      </c>
      <c r="B843" s="70"/>
      <c r="C843" s="12" t="s">
        <v>4</v>
      </c>
      <c r="D843" s="12" t="s">
        <v>27</v>
      </c>
      <c r="E843" s="12" t="s">
        <v>2112</v>
      </c>
      <c r="F843" s="12" t="s">
        <v>2095</v>
      </c>
      <c r="G843" s="12" t="s">
        <v>1479</v>
      </c>
      <c r="H843" s="12">
        <f>STOCK[[#This Row],[Precio Final]]</f>
        <v>28</v>
      </c>
      <c r="I843" s="12">
        <f>STOCK[[#This Row],[Precio Venta Ideal (x1.5)]]</f>
        <v>29.25</v>
      </c>
      <c r="J843" s="87">
        <v>1</v>
      </c>
      <c r="K843" s="87">
        <f>SUMIFS(VENTAS[Cantidad],VENTAS[Código del producto Vendido],STOCK[[#This Row],[Code]])</f>
        <v>1</v>
      </c>
      <c r="L843" s="87">
        <f>STOCK[[#This Row],[Entradas]]-STOCK[[#This Row],[Salidas]]</f>
        <v>0</v>
      </c>
      <c r="M843" s="12">
        <f>STOCK[[#This Row],[Precio Final]]*10%</f>
        <v>2.8000000000000003</v>
      </c>
      <c r="N843" s="12">
        <v>0</v>
      </c>
      <c r="O843" s="12">
        <v>0</v>
      </c>
      <c r="P843" s="12">
        <v>15.2</v>
      </c>
      <c r="Q843" s="87">
        <v>0</v>
      </c>
      <c r="R843" s="12">
        <v>0</v>
      </c>
      <c r="S843" s="12">
        <v>1.5</v>
      </c>
      <c r="T843" s="12">
        <f>STOCK[[#This Row],[Costo Unitario (USD)]]+STOCK[[#This Row],[Costo Envío (USD)]]+STOCK[[#This Row],[Comisión 10%]]</f>
        <v>19.5</v>
      </c>
      <c r="U843" s="12">
        <f>STOCK[[#This Row],[Costo total]]*1.5</f>
        <v>29.25</v>
      </c>
      <c r="V843" s="12">
        <v>28</v>
      </c>
      <c r="W843" s="12">
        <f>STOCK[[#This Row],[Precio Final]]-STOCK[[#This Row],[Costo total]]</f>
        <v>8.5</v>
      </c>
      <c r="X843" s="12">
        <f>STOCK[[#This Row],[Ganancia Unitaria]]*STOCK[[#This Row],[Salidas]]</f>
        <v>8.5</v>
      </c>
      <c r="Y843" s="12" t="s">
        <v>1478</v>
      </c>
      <c r="AA843" s="12">
        <f>STOCK[[#This Row],[Costo total]]*STOCK[[#This Row],[Entradas]]</f>
        <v>19.5</v>
      </c>
      <c r="AB843" s="12">
        <f>STOCK[[#This Row],[Stock Actual]]*STOCK[[#This Row],[Costo total]]</f>
        <v>0</v>
      </c>
    </row>
    <row r="844" spans="1:28" s="7" customFormat="1" ht="50" customHeight="1" x14ac:dyDescent="0.15">
      <c r="A844" s="7" t="s">
        <v>1454</v>
      </c>
      <c r="B844" s="70"/>
      <c r="C844" s="7" t="s">
        <v>4</v>
      </c>
      <c r="D844" s="7" t="s">
        <v>27</v>
      </c>
      <c r="E844" s="7" t="s">
        <v>1487</v>
      </c>
      <c r="F844" s="7" t="s">
        <v>243</v>
      </c>
      <c r="G844" s="7" t="s">
        <v>1479</v>
      </c>
      <c r="H844" s="7">
        <f>STOCK[[#This Row],[Precio Final]]</f>
        <v>28</v>
      </c>
      <c r="I844" s="7">
        <f>STOCK[[#This Row],[Precio Venta Ideal (x1.5)]]</f>
        <v>29.25</v>
      </c>
      <c r="J844" s="8">
        <v>1</v>
      </c>
      <c r="K844" s="8">
        <f>SUMIFS(VENTAS[Cantidad],VENTAS[Código del producto Vendido],STOCK[[#This Row],[Code]])</f>
        <v>1</v>
      </c>
      <c r="L844" s="8">
        <f>STOCK[[#This Row],[Entradas]]-STOCK[[#This Row],[Salidas]]</f>
        <v>0</v>
      </c>
      <c r="M844" s="7">
        <f>STOCK[[#This Row],[Precio Final]]*10%</f>
        <v>2.8000000000000003</v>
      </c>
      <c r="N844" s="7">
        <v>0</v>
      </c>
      <c r="O844" s="7">
        <v>0</v>
      </c>
      <c r="P844" s="7">
        <v>15.2</v>
      </c>
      <c r="Q844" s="8">
        <v>0</v>
      </c>
      <c r="R844" s="7">
        <v>0</v>
      </c>
      <c r="S844" s="7">
        <v>1.5</v>
      </c>
      <c r="T844" s="12">
        <f>STOCK[[#This Row],[Costo Unitario (USD)]]+STOCK[[#This Row],[Costo Envío (USD)]]+STOCK[[#This Row],[Comisión 10%]]</f>
        <v>19.5</v>
      </c>
      <c r="U844" s="7">
        <f>STOCK[[#This Row],[Costo total]]*1.5</f>
        <v>29.25</v>
      </c>
      <c r="V844" s="7">
        <v>28</v>
      </c>
      <c r="W844" s="7">
        <f>STOCK[[#This Row],[Precio Final]]-STOCK[[#This Row],[Costo total]]</f>
        <v>8.5</v>
      </c>
      <c r="X844" s="7">
        <f>STOCK[[#This Row],[Ganancia Unitaria]]*STOCK[[#This Row],[Salidas]]</f>
        <v>8.5</v>
      </c>
      <c r="Y844" s="7" t="s">
        <v>1478</v>
      </c>
      <c r="AA844" s="7">
        <f>STOCK[[#This Row],[Costo total]]*STOCK[[#This Row],[Entradas]]</f>
        <v>19.5</v>
      </c>
      <c r="AB844" s="7">
        <f>STOCK[[#This Row],[Stock Actual]]*STOCK[[#This Row],[Costo total]]</f>
        <v>0</v>
      </c>
    </row>
    <row r="845" spans="1:28" s="12" customFormat="1" ht="50" customHeight="1" x14ac:dyDescent="0.15">
      <c r="A845" s="12" t="s">
        <v>1455</v>
      </c>
      <c r="B845" s="70"/>
      <c r="C845" s="12" t="s">
        <v>4</v>
      </c>
      <c r="D845" s="12" t="s">
        <v>101</v>
      </c>
      <c r="E845" s="12" t="s">
        <v>1314</v>
      </c>
      <c r="F845" s="12" t="s">
        <v>2105</v>
      </c>
      <c r="G845" s="12" t="s">
        <v>1479</v>
      </c>
      <c r="H845" s="12">
        <f>STOCK[[#This Row],[Precio Final]]</f>
        <v>45</v>
      </c>
      <c r="I845" s="12">
        <f>STOCK[[#This Row],[Precio Venta Ideal (x1.5)]]</f>
        <v>40.380000000000003</v>
      </c>
      <c r="J845" s="87">
        <v>2</v>
      </c>
      <c r="K845" s="87">
        <f>SUMIFS(VENTAS[Cantidad],VENTAS[Código del producto Vendido],STOCK[[#This Row],[Code]])</f>
        <v>2</v>
      </c>
      <c r="L845" s="87">
        <f>STOCK[[#This Row],[Entradas]]-STOCK[[#This Row],[Salidas]]</f>
        <v>0</v>
      </c>
      <c r="M845" s="12">
        <f>STOCK[[#This Row],[Precio Final]]*10%</f>
        <v>4.5</v>
      </c>
      <c r="N845" s="12">
        <v>0</v>
      </c>
      <c r="O845" s="12">
        <v>0</v>
      </c>
      <c r="P845" s="12">
        <v>20.92</v>
      </c>
      <c r="Q845" s="87">
        <v>0</v>
      </c>
      <c r="R845" s="12">
        <v>0</v>
      </c>
      <c r="S845" s="12">
        <v>1.5</v>
      </c>
      <c r="T845" s="12">
        <f>STOCK[[#This Row],[Costo Unitario (USD)]]+STOCK[[#This Row],[Costo Envío (USD)]]+STOCK[[#This Row],[Comisión 10%]]</f>
        <v>26.92</v>
      </c>
      <c r="U845" s="12">
        <f>STOCK[[#This Row],[Costo total]]*1.5</f>
        <v>40.380000000000003</v>
      </c>
      <c r="V845" s="12">
        <v>45</v>
      </c>
      <c r="W845" s="12">
        <f>STOCK[[#This Row],[Precio Final]]-STOCK[[#This Row],[Costo total]]</f>
        <v>18.079999999999998</v>
      </c>
      <c r="X845" s="12">
        <f>STOCK[[#This Row],[Ganancia Unitaria]]*STOCK[[#This Row],[Salidas]]</f>
        <v>36.159999999999997</v>
      </c>
      <c r="Y845" s="12" t="s">
        <v>1478</v>
      </c>
      <c r="AA845" s="12">
        <f>STOCK[[#This Row],[Costo total]]*STOCK[[#This Row],[Entradas]]</f>
        <v>53.84</v>
      </c>
      <c r="AB845" s="12">
        <f>STOCK[[#This Row],[Stock Actual]]*STOCK[[#This Row],[Costo total]]</f>
        <v>0</v>
      </c>
    </row>
    <row r="846" spans="1:28" s="7" customFormat="1" ht="50" customHeight="1" x14ac:dyDescent="0.15">
      <c r="A846" s="7" t="s">
        <v>1456</v>
      </c>
      <c r="B846" s="70"/>
      <c r="C846" s="7" t="s">
        <v>4</v>
      </c>
      <c r="D846" s="7" t="s">
        <v>101</v>
      </c>
      <c r="E846" s="7" t="s">
        <v>1314</v>
      </c>
      <c r="F846" s="7" t="s">
        <v>2113</v>
      </c>
      <c r="G846" s="7" t="s">
        <v>1479</v>
      </c>
      <c r="H846" s="7">
        <f>STOCK[[#This Row],[Precio Final]]</f>
        <v>45</v>
      </c>
      <c r="I846" s="7">
        <f>STOCK[[#This Row],[Precio Venta Ideal (x1.5)]]</f>
        <v>40.380000000000003</v>
      </c>
      <c r="J846" s="8">
        <v>2</v>
      </c>
      <c r="K846" s="8">
        <f>SUMIFS(VENTAS[Cantidad],VENTAS[Código del producto Vendido],STOCK[[#This Row],[Code]])</f>
        <v>2</v>
      </c>
      <c r="L846" s="8">
        <f>STOCK[[#This Row],[Entradas]]-STOCK[[#This Row],[Salidas]]</f>
        <v>0</v>
      </c>
      <c r="M846" s="7">
        <f>STOCK[[#This Row],[Precio Final]]*10%</f>
        <v>4.5</v>
      </c>
      <c r="N846" s="7">
        <v>0</v>
      </c>
      <c r="O846" s="7">
        <v>0</v>
      </c>
      <c r="P846" s="7">
        <v>20.92</v>
      </c>
      <c r="Q846" s="8">
        <v>0</v>
      </c>
      <c r="R846" s="7">
        <v>0</v>
      </c>
      <c r="S846" s="7">
        <v>1.5</v>
      </c>
      <c r="T846" s="12">
        <f>STOCK[[#This Row],[Costo Unitario (USD)]]+STOCK[[#This Row],[Costo Envío (USD)]]+STOCK[[#This Row],[Comisión 10%]]</f>
        <v>26.92</v>
      </c>
      <c r="U846" s="7">
        <f>STOCK[[#This Row],[Costo total]]*1.5</f>
        <v>40.380000000000003</v>
      </c>
      <c r="V846" s="7">
        <v>45</v>
      </c>
      <c r="W846" s="7">
        <f>STOCK[[#This Row],[Precio Final]]-STOCK[[#This Row],[Costo total]]</f>
        <v>18.079999999999998</v>
      </c>
      <c r="X846" s="7">
        <f>STOCK[[#This Row],[Ganancia Unitaria]]*STOCK[[#This Row],[Salidas]]</f>
        <v>36.159999999999997</v>
      </c>
      <c r="Y846" s="7" t="s">
        <v>1478</v>
      </c>
      <c r="AA846" s="7">
        <f>STOCK[[#This Row],[Costo total]]*STOCK[[#This Row],[Entradas]]</f>
        <v>53.84</v>
      </c>
      <c r="AB846" s="7">
        <f>STOCK[[#This Row],[Stock Actual]]*STOCK[[#This Row],[Costo total]]</f>
        <v>0</v>
      </c>
    </row>
    <row r="847" spans="1:28" s="12" customFormat="1" ht="50" customHeight="1" x14ac:dyDescent="0.15">
      <c r="A847" s="12" t="s">
        <v>1688</v>
      </c>
      <c r="B847" s="70"/>
      <c r="C847" s="12" t="s">
        <v>4</v>
      </c>
      <c r="D847" s="12" t="s">
        <v>26</v>
      </c>
      <c r="E847" s="12" t="s">
        <v>1335</v>
      </c>
      <c r="F847" s="12" t="s">
        <v>2081</v>
      </c>
      <c r="G847" s="12" t="s">
        <v>1479</v>
      </c>
      <c r="H847" s="12">
        <f>STOCK[[#This Row],[Precio Final]]</f>
        <v>20</v>
      </c>
      <c r="I847" s="12">
        <f>STOCK[[#This Row],[Precio Venta Ideal (x1.5)]]</f>
        <v>20.34</v>
      </c>
      <c r="J847" s="87">
        <v>1</v>
      </c>
      <c r="K847" s="87">
        <f>SUMIFS(VENTAS[Cantidad],VENTAS[Código del producto Vendido],STOCK[[#This Row],[Code]])</f>
        <v>1</v>
      </c>
      <c r="L847" s="87">
        <f>STOCK[[#This Row],[Entradas]]-STOCK[[#This Row],[Salidas]]</f>
        <v>0</v>
      </c>
      <c r="M847" s="12">
        <f>STOCK[[#This Row],[Precio Final]]*10%</f>
        <v>2</v>
      </c>
      <c r="N847" s="12">
        <v>0</v>
      </c>
      <c r="O847" s="12">
        <v>0</v>
      </c>
      <c r="P847" s="12">
        <v>10.06</v>
      </c>
      <c r="Q847" s="87">
        <v>0</v>
      </c>
      <c r="R847" s="12">
        <v>0</v>
      </c>
      <c r="S847" s="12">
        <v>1.5</v>
      </c>
      <c r="T847" s="12">
        <f>STOCK[[#This Row],[Costo Unitario (USD)]]+STOCK[[#This Row],[Costo Envío (USD)]]+STOCK[[#This Row],[Comisión 10%]]</f>
        <v>13.56</v>
      </c>
      <c r="U847" s="12">
        <f>STOCK[[#This Row],[Costo total]]*1.5</f>
        <v>20.34</v>
      </c>
      <c r="V847" s="12">
        <v>20</v>
      </c>
      <c r="W847" s="12">
        <f>STOCK[[#This Row],[Precio Final]]-STOCK[[#This Row],[Costo total]]</f>
        <v>6.4399999999999995</v>
      </c>
      <c r="X847" s="12">
        <f>STOCK[[#This Row],[Ganancia Unitaria]]*STOCK[[#This Row],[Salidas]]</f>
        <v>6.4399999999999995</v>
      </c>
      <c r="AA847" s="12">
        <f>STOCK[[#This Row],[Costo total]]*STOCK[[#This Row],[Entradas]]</f>
        <v>13.56</v>
      </c>
      <c r="AB847" s="12">
        <f>STOCK[[#This Row],[Stock Actual]]*STOCK[[#This Row],[Costo total]]</f>
        <v>0</v>
      </c>
    </row>
    <row r="848" spans="1:28" s="7" customFormat="1" ht="50" customHeight="1" x14ac:dyDescent="0.15">
      <c r="A848" s="7" t="s">
        <v>1457</v>
      </c>
      <c r="B848" s="70"/>
      <c r="C848" s="7" t="s">
        <v>4</v>
      </c>
      <c r="D848" s="7" t="s">
        <v>1780</v>
      </c>
      <c r="E848" s="7" t="s">
        <v>1797</v>
      </c>
      <c r="F848" s="7" t="s">
        <v>239</v>
      </c>
      <c r="G848" s="7" t="s">
        <v>1479</v>
      </c>
      <c r="H848" s="7">
        <f>STOCK[[#This Row],[Precio Final]]</f>
        <v>28</v>
      </c>
      <c r="I848" s="7">
        <f>STOCK[[#This Row],[Precio Venta Ideal (x1.5)]]</f>
        <v>30.075000000000003</v>
      </c>
      <c r="J848" s="8">
        <v>2</v>
      </c>
      <c r="K848" s="8">
        <f>SUMIFS(VENTAS[Cantidad],VENTAS[Código del producto Vendido],STOCK[[#This Row],[Code]])</f>
        <v>2</v>
      </c>
      <c r="L848" s="8">
        <f>STOCK[[#This Row],[Entradas]]-STOCK[[#This Row],[Salidas]]</f>
        <v>0</v>
      </c>
      <c r="M848" s="7">
        <f>STOCK[[#This Row],[Precio Final]]*10%</f>
        <v>2.8000000000000003</v>
      </c>
      <c r="N848" s="7">
        <v>0</v>
      </c>
      <c r="O848" s="7">
        <v>0</v>
      </c>
      <c r="P848" s="7">
        <v>15.75</v>
      </c>
      <c r="Q848" s="8">
        <v>0</v>
      </c>
      <c r="R848" s="7">
        <v>0</v>
      </c>
      <c r="S848" s="7">
        <v>1.5</v>
      </c>
      <c r="T848" s="12">
        <f>STOCK[[#This Row],[Costo Unitario (USD)]]+STOCK[[#This Row],[Costo Envío (USD)]]+STOCK[[#This Row],[Comisión 10%]]</f>
        <v>20.05</v>
      </c>
      <c r="U848" s="7">
        <f>STOCK[[#This Row],[Costo total]]*1.5</f>
        <v>30.075000000000003</v>
      </c>
      <c r="V848" s="7">
        <v>28</v>
      </c>
      <c r="W848" s="7">
        <f>STOCK[[#This Row],[Precio Final]]-STOCK[[#This Row],[Costo total]]</f>
        <v>7.9499999999999993</v>
      </c>
      <c r="X848" s="7">
        <f>STOCK[[#This Row],[Ganancia Unitaria]]*STOCK[[#This Row],[Salidas]]</f>
        <v>15.899999999999999</v>
      </c>
      <c r="Y848" s="7" t="s">
        <v>1478</v>
      </c>
      <c r="AA848" s="7">
        <f>STOCK[[#This Row],[Costo total]]*STOCK[[#This Row],[Entradas]]</f>
        <v>40.1</v>
      </c>
      <c r="AB848" s="7">
        <f>STOCK[[#This Row],[Stock Actual]]*STOCK[[#This Row],[Costo total]]</f>
        <v>0</v>
      </c>
    </row>
    <row r="849" spans="1:28" s="12" customFormat="1" ht="50" customHeight="1" x14ac:dyDescent="0.15">
      <c r="A849" s="12" t="s">
        <v>1458</v>
      </c>
      <c r="B849" s="70"/>
      <c r="C849" s="12" t="s">
        <v>4</v>
      </c>
      <c r="D849" s="12" t="s">
        <v>460</v>
      </c>
      <c r="E849" s="12" t="s">
        <v>1686</v>
      </c>
      <c r="F849" s="12" t="s">
        <v>241</v>
      </c>
      <c r="G849" s="12" t="s">
        <v>1479</v>
      </c>
      <c r="H849" s="12">
        <f>STOCK[[#This Row],[Precio Final]]</f>
        <v>30</v>
      </c>
      <c r="I849" s="12">
        <f>STOCK[[#This Row],[Precio Venta Ideal (x1.5)]]</f>
        <v>31.200000000000003</v>
      </c>
      <c r="J849" s="87">
        <v>1</v>
      </c>
      <c r="K849" s="87">
        <f>SUMIFS(VENTAS[Cantidad],VENTAS[Código del producto Vendido],STOCK[[#This Row],[Code]])</f>
        <v>1</v>
      </c>
      <c r="L849" s="87">
        <f>STOCK[[#This Row],[Entradas]]-STOCK[[#This Row],[Salidas]]</f>
        <v>0</v>
      </c>
      <c r="M849" s="12">
        <f>STOCK[[#This Row],[Precio Final]]*10%</f>
        <v>3</v>
      </c>
      <c r="N849" s="12">
        <v>0</v>
      </c>
      <c r="O849" s="12">
        <v>0</v>
      </c>
      <c r="P849" s="12">
        <v>16.3</v>
      </c>
      <c r="Q849" s="87">
        <v>0</v>
      </c>
      <c r="R849" s="12">
        <v>0</v>
      </c>
      <c r="S849" s="12">
        <v>1.5</v>
      </c>
      <c r="T849" s="12">
        <f>STOCK[[#This Row],[Costo Unitario (USD)]]+STOCK[[#This Row],[Costo Envío (USD)]]+STOCK[[#This Row],[Comisión 10%]]</f>
        <v>20.8</v>
      </c>
      <c r="U849" s="12">
        <f>STOCK[[#This Row],[Costo total]]*1.5</f>
        <v>31.200000000000003</v>
      </c>
      <c r="V849" s="12">
        <v>30</v>
      </c>
      <c r="W849" s="12">
        <f>STOCK[[#This Row],[Precio Final]]-STOCK[[#This Row],[Costo total]]</f>
        <v>9.1999999999999993</v>
      </c>
      <c r="X849" s="12">
        <f>STOCK[[#This Row],[Ganancia Unitaria]]*STOCK[[#This Row],[Salidas]]</f>
        <v>9.1999999999999993</v>
      </c>
      <c r="AA849" s="12">
        <f>STOCK[[#This Row],[Costo total]]*STOCK[[#This Row],[Entradas]]</f>
        <v>20.8</v>
      </c>
      <c r="AB849" s="12">
        <f>STOCK[[#This Row],[Stock Actual]]*STOCK[[#This Row],[Costo total]]</f>
        <v>0</v>
      </c>
    </row>
    <row r="850" spans="1:28" s="7" customFormat="1" ht="50" customHeight="1" x14ac:dyDescent="0.15">
      <c r="A850" s="7" t="s">
        <v>1459</v>
      </c>
      <c r="B850" s="70"/>
      <c r="C850" s="7" t="s">
        <v>4</v>
      </c>
      <c r="D850" s="7" t="s">
        <v>1798</v>
      </c>
      <c r="E850" s="7" t="s">
        <v>2083</v>
      </c>
      <c r="F850" s="7" t="s">
        <v>2084</v>
      </c>
      <c r="G850" s="7" t="s">
        <v>69</v>
      </c>
      <c r="H850" s="7">
        <f>STOCK[[#This Row],[Precio Final]]</f>
        <v>30</v>
      </c>
      <c r="I850" s="7">
        <f>STOCK[[#This Row],[Precio Venta Ideal (x1.5)]]</f>
        <v>31.200000000000003</v>
      </c>
      <c r="J850" s="8">
        <v>1</v>
      </c>
      <c r="K850" s="8">
        <f>SUMIFS(VENTAS[Cantidad],VENTAS[Código del producto Vendido],STOCK[[#This Row],[Code]])</f>
        <v>1</v>
      </c>
      <c r="L850" s="8">
        <f>STOCK[[#This Row],[Entradas]]-STOCK[[#This Row],[Salidas]]</f>
        <v>0</v>
      </c>
      <c r="M850" s="7">
        <f>STOCK[[#This Row],[Precio Final]]*10%</f>
        <v>3</v>
      </c>
      <c r="N850" s="7">
        <v>0</v>
      </c>
      <c r="O850" s="7">
        <v>0</v>
      </c>
      <c r="P850" s="7">
        <v>16.3</v>
      </c>
      <c r="Q850" s="8">
        <v>0</v>
      </c>
      <c r="R850" s="7">
        <v>0</v>
      </c>
      <c r="S850" s="7">
        <v>1.5</v>
      </c>
      <c r="T850" s="12">
        <f>STOCK[[#This Row],[Costo Unitario (USD)]]+STOCK[[#This Row],[Costo Envío (USD)]]+STOCK[[#This Row],[Comisión 10%]]</f>
        <v>20.8</v>
      </c>
      <c r="U850" s="7">
        <f>STOCK[[#This Row],[Costo total]]*1.5</f>
        <v>31.200000000000003</v>
      </c>
      <c r="V850" s="7">
        <v>30</v>
      </c>
      <c r="W850" s="7">
        <f>STOCK[[#This Row],[Precio Final]]-STOCK[[#This Row],[Costo total]]</f>
        <v>9.1999999999999993</v>
      </c>
      <c r="X850" s="7">
        <f>STOCK[[#This Row],[Ganancia Unitaria]]*STOCK[[#This Row],[Salidas]]</f>
        <v>9.1999999999999993</v>
      </c>
      <c r="AA850" s="7">
        <f>STOCK[[#This Row],[Costo total]]*STOCK[[#This Row],[Entradas]]</f>
        <v>20.8</v>
      </c>
      <c r="AB850" s="7">
        <f>STOCK[[#This Row],[Stock Actual]]*STOCK[[#This Row],[Costo total]]</f>
        <v>0</v>
      </c>
    </row>
    <row r="851" spans="1:28" s="12" customFormat="1" ht="50" customHeight="1" x14ac:dyDescent="0.15">
      <c r="A851" s="12" t="s">
        <v>1460</v>
      </c>
      <c r="B851" s="70"/>
      <c r="C851" s="12" t="s">
        <v>4</v>
      </c>
      <c r="D851" s="12" t="s">
        <v>1898</v>
      </c>
      <c r="E851" s="12" t="s">
        <v>1505</v>
      </c>
      <c r="F851" s="12" t="s">
        <v>238</v>
      </c>
      <c r="G851" s="12" t="s">
        <v>214</v>
      </c>
      <c r="H851" s="12">
        <f>STOCK[[#This Row],[Precio Final]]</f>
        <v>12</v>
      </c>
      <c r="I851" s="12">
        <f>STOCK[[#This Row],[Precio Venta Ideal (x1.5)]]</f>
        <v>15.299999999999999</v>
      </c>
      <c r="J851" s="87">
        <v>4</v>
      </c>
      <c r="K851" s="87">
        <f>SUMIFS(VENTAS[Cantidad],VENTAS[Código del producto Vendido],STOCK[[#This Row],[Code]])</f>
        <v>0</v>
      </c>
      <c r="L851" s="87">
        <f>STOCK[[#This Row],[Entradas]]-STOCK[[#This Row],[Salidas]]</f>
        <v>4</v>
      </c>
      <c r="M851" s="12">
        <f>STOCK[[#This Row],[Precio Final]]*10%</f>
        <v>1.2000000000000002</v>
      </c>
      <c r="N851" s="12">
        <v>0</v>
      </c>
      <c r="O851" s="12">
        <v>0</v>
      </c>
      <c r="P851" s="12">
        <v>7.5</v>
      </c>
      <c r="Q851" s="87">
        <v>0</v>
      </c>
      <c r="R851" s="12">
        <v>0</v>
      </c>
      <c r="S851" s="12">
        <v>1.5</v>
      </c>
      <c r="T851" s="12">
        <f>STOCK[[#This Row],[Costo Unitario (USD)]]+STOCK[[#This Row],[Costo Envío (USD)]]+STOCK[[#This Row],[Comisión 10%]]</f>
        <v>10.199999999999999</v>
      </c>
      <c r="U851" s="12">
        <f>STOCK[[#This Row],[Costo total]]*1.5</f>
        <v>15.299999999999999</v>
      </c>
      <c r="V851" s="12">
        <v>12</v>
      </c>
      <c r="W851" s="12">
        <f>STOCK[[#This Row],[Precio Final]]-STOCK[[#This Row],[Costo total]]</f>
        <v>1.8000000000000007</v>
      </c>
      <c r="X851" s="12">
        <f>STOCK[[#This Row],[Ganancia Unitaria]]*STOCK[[#This Row],[Salidas]]</f>
        <v>0</v>
      </c>
      <c r="AA851" s="12">
        <f>STOCK[[#This Row],[Costo total]]*STOCK[[#This Row],[Entradas]]</f>
        <v>40.799999999999997</v>
      </c>
      <c r="AB851" s="12">
        <f>STOCK[[#This Row],[Stock Actual]]*STOCK[[#This Row],[Costo total]]</f>
        <v>40.799999999999997</v>
      </c>
    </row>
    <row r="852" spans="1:28" s="7" customFormat="1" ht="50" customHeight="1" x14ac:dyDescent="0.15">
      <c r="A852" s="7" t="s">
        <v>1461</v>
      </c>
      <c r="B852" s="70"/>
      <c r="C852" s="7" t="s">
        <v>4</v>
      </c>
      <c r="D852" s="7" t="s">
        <v>1939</v>
      </c>
      <c r="E852" s="7" t="s">
        <v>1506</v>
      </c>
      <c r="F852" s="7" t="s">
        <v>241</v>
      </c>
      <c r="G852" s="7" t="s">
        <v>1143</v>
      </c>
      <c r="H852" s="7">
        <f>STOCK[[#This Row],[Precio Final]]</f>
        <v>36</v>
      </c>
      <c r="I852" s="7">
        <f>STOCK[[#This Row],[Precio Venta Ideal (x1.5)]]</f>
        <v>41.400000000000006</v>
      </c>
      <c r="J852" s="8">
        <v>2</v>
      </c>
      <c r="K852" s="8">
        <f>SUMIFS(VENTAS[Cantidad],VENTAS[Código del producto Vendido],STOCK[[#This Row],[Code]])</f>
        <v>1</v>
      </c>
      <c r="L852" s="8">
        <f>STOCK[[#This Row],[Entradas]]-STOCK[[#This Row],[Salidas]]</f>
        <v>1</v>
      </c>
      <c r="M852" s="7">
        <f>STOCK[[#This Row],[Precio Final]]*10%</f>
        <v>3.6</v>
      </c>
      <c r="N852" s="7">
        <v>0</v>
      </c>
      <c r="O852" s="7">
        <v>0</v>
      </c>
      <c r="P852" s="7">
        <v>20</v>
      </c>
      <c r="Q852" s="8">
        <v>0</v>
      </c>
      <c r="R852" s="7">
        <v>0</v>
      </c>
      <c r="S852" s="7">
        <v>4</v>
      </c>
      <c r="T852" s="12">
        <f>STOCK[[#This Row],[Costo Unitario (USD)]]+STOCK[[#This Row],[Costo Envío (USD)]]+STOCK[[#This Row],[Comisión 10%]]</f>
        <v>27.6</v>
      </c>
      <c r="U852" s="7">
        <f>STOCK[[#This Row],[Costo total]]*1.5</f>
        <v>41.400000000000006</v>
      </c>
      <c r="V852" s="7">
        <v>36</v>
      </c>
      <c r="W852" s="7">
        <f>STOCK[[#This Row],[Precio Final]]-STOCK[[#This Row],[Costo total]]</f>
        <v>8.3999999999999986</v>
      </c>
      <c r="X852" s="7">
        <f>STOCK[[#This Row],[Ganancia Unitaria]]*STOCK[[#This Row],[Salidas]]</f>
        <v>8.3999999999999986</v>
      </c>
      <c r="AA852" s="7">
        <f>STOCK[[#This Row],[Costo total]]*STOCK[[#This Row],[Entradas]]</f>
        <v>55.2</v>
      </c>
      <c r="AB852" s="7">
        <f>STOCK[[#This Row],[Stock Actual]]*STOCK[[#This Row],[Costo total]]</f>
        <v>27.6</v>
      </c>
    </row>
    <row r="853" spans="1:28" s="12" customFormat="1" ht="50" customHeight="1" x14ac:dyDescent="0.15">
      <c r="A853" s="12" t="s">
        <v>1462</v>
      </c>
      <c r="B853" s="70"/>
      <c r="C853" s="12" t="s">
        <v>4</v>
      </c>
      <c r="D853" s="12" t="s">
        <v>1517</v>
      </c>
      <c r="E853" s="12" t="s">
        <v>1508</v>
      </c>
      <c r="F853" s="12" t="s">
        <v>243</v>
      </c>
      <c r="G853" s="12" t="s">
        <v>1143</v>
      </c>
      <c r="H853" s="12">
        <f>STOCK[[#This Row],[Precio Final]]</f>
        <v>30</v>
      </c>
      <c r="I853" s="12">
        <f>STOCK[[#This Row],[Precio Venta Ideal (x1.5)]]</f>
        <v>35.25</v>
      </c>
      <c r="J853" s="87">
        <v>3</v>
      </c>
      <c r="K853" s="87">
        <f>SUMIFS(VENTAS[Cantidad],VENTAS[Código del producto Vendido],STOCK[[#This Row],[Code]])</f>
        <v>0</v>
      </c>
      <c r="L853" s="87">
        <f>STOCK[[#This Row],[Entradas]]-STOCK[[#This Row],[Salidas]]</f>
        <v>3</v>
      </c>
      <c r="M853" s="12">
        <f>STOCK[[#This Row],[Precio Final]]*10%</f>
        <v>3</v>
      </c>
      <c r="N853" s="12">
        <v>0</v>
      </c>
      <c r="O853" s="12">
        <v>0</v>
      </c>
      <c r="P853" s="12">
        <v>15.5</v>
      </c>
      <c r="Q853" s="87">
        <v>0</v>
      </c>
      <c r="R853" s="12">
        <v>0</v>
      </c>
      <c r="S853" s="12">
        <v>5</v>
      </c>
      <c r="T853" s="12">
        <f>STOCK[[#This Row],[Costo Unitario (USD)]]+STOCK[[#This Row],[Costo Envío (USD)]]+STOCK[[#This Row],[Comisión 10%]]</f>
        <v>23.5</v>
      </c>
      <c r="U853" s="12">
        <f>STOCK[[#This Row],[Costo total]]*1.5</f>
        <v>35.25</v>
      </c>
      <c r="V853" s="12">
        <v>30</v>
      </c>
      <c r="W853" s="12">
        <f>STOCK[[#This Row],[Precio Final]]-STOCK[[#This Row],[Costo total]]</f>
        <v>6.5</v>
      </c>
      <c r="X853" s="12">
        <f>STOCK[[#This Row],[Ganancia Unitaria]]*STOCK[[#This Row],[Salidas]]</f>
        <v>0</v>
      </c>
      <c r="AA853" s="12">
        <f>STOCK[[#This Row],[Costo total]]*STOCK[[#This Row],[Entradas]]</f>
        <v>70.5</v>
      </c>
      <c r="AB853" s="12">
        <f>STOCK[[#This Row],[Stock Actual]]*STOCK[[#This Row],[Costo total]]</f>
        <v>70.5</v>
      </c>
    </row>
    <row r="854" spans="1:28" s="7" customFormat="1" ht="50" customHeight="1" x14ac:dyDescent="0.15">
      <c r="A854" s="7" t="s">
        <v>1463</v>
      </c>
      <c r="B854" s="70"/>
      <c r="C854" s="7" t="s">
        <v>4</v>
      </c>
      <c r="D854" s="7" t="s">
        <v>1517</v>
      </c>
      <c r="E854" s="7" t="s">
        <v>1508</v>
      </c>
      <c r="F854" s="7" t="s">
        <v>241</v>
      </c>
      <c r="G854" s="7" t="s">
        <v>1143</v>
      </c>
      <c r="H854" s="7">
        <f>STOCK[[#This Row],[Precio Final]]</f>
        <v>30</v>
      </c>
      <c r="I854" s="7">
        <f>STOCK[[#This Row],[Precio Venta Ideal (x1.5)]]</f>
        <v>35.25</v>
      </c>
      <c r="J854" s="8">
        <v>1</v>
      </c>
      <c r="K854" s="8">
        <f>SUMIFS(VENTAS[Cantidad],VENTAS[Código del producto Vendido],STOCK[[#This Row],[Code]])</f>
        <v>1</v>
      </c>
      <c r="L854" s="8">
        <f>STOCK[[#This Row],[Entradas]]-STOCK[[#This Row],[Salidas]]</f>
        <v>0</v>
      </c>
      <c r="M854" s="7">
        <f>STOCK[[#This Row],[Precio Final]]*10%</f>
        <v>3</v>
      </c>
      <c r="N854" s="7">
        <v>0</v>
      </c>
      <c r="O854" s="7">
        <v>0</v>
      </c>
      <c r="P854" s="7">
        <v>15.5</v>
      </c>
      <c r="Q854" s="8">
        <v>0</v>
      </c>
      <c r="R854" s="7">
        <v>0</v>
      </c>
      <c r="S854" s="7">
        <v>5</v>
      </c>
      <c r="T854" s="12">
        <f>STOCK[[#This Row],[Costo Unitario (USD)]]+STOCK[[#This Row],[Costo Envío (USD)]]+STOCK[[#This Row],[Comisión 10%]]</f>
        <v>23.5</v>
      </c>
      <c r="U854" s="7">
        <f>STOCK[[#This Row],[Costo total]]*1.5</f>
        <v>35.25</v>
      </c>
      <c r="V854" s="7">
        <v>30</v>
      </c>
      <c r="W854" s="7">
        <f>STOCK[[#This Row],[Precio Final]]-STOCK[[#This Row],[Costo total]]</f>
        <v>6.5</v>
      </c>
      <c r="X854" s="7">
        <f>STOCK[[#This Row],[Ganancia Unitaria]]*STOCK[[#This Row],[Salidas]]</f>
        <v>6.5</v>
      </c>
      <c r="AA854" s="7">
        <f>STOCK[[#This Row],[Costo total]]*STOCK[[#This Row],[Entradas]]</f>
        <v>23.5</v>
      </c>
      <c r="AB854" s="7">
        <f>STOCK[[#This Row],[Stock Actual]]*STOCK[[#This Row],[Costo total]]</f>
        <v>0</v>
      </c>
    </row>
    <row r="855" spans="1:28" s="12" customFormat="1" ht="50" customHeight="1" x14ac:dyDescent="0.15">
      <c r="A855" s="12" t="s">
        <v>1464</v>
      </c>
      <c r="B855" s="70"/>
      <c r="C855" s="12" t="s">
        <v>4</v>
      </c>
      <c r="D855" s="12" t="s">
        <v>1517</v>
      </c>
      <c r="E855" s="12" t="s">
        <v>2030</v>
      </c>
      <c r="F855" s="12" t="s">
        <v>243</v>
      </c>
      <c r="G855" s="12" t="s">
        <v>1143</v>
      </c>
      <c r="H855" s="12">
        <f>STOCK[[#This Row],[Precio Final]]</f>
        <v>20</v>
      </c>
      <c r="I855" s="12">
        <f>STOCK[[#This Row],[Precio Venta Ideal (x1.5)]]</f>
        <v>19.5</v>
      </c>
      <c r="J855" s="87">
        <v>3</v>
      </c>
      <c r="K855" s="87">
        <f>SUMIFS(VENTAS[Cantidad],VENTAS[Código del producto Vendido],STOCK[[#This Row],[Code]])</f>
        <v>0</v>
      </c>
      <c r="L855" s="87">
        <f>STOCK[[#This Row],[Entradas]]-STOCK[[#This Row],[Salidas]]</f>
        <v>3</v>
      </c>
      <c r="M855" s="12">
        <f>STOCK[[#This Row],[Precio Final]]*10%</f>
        <v>2</v>
      </c>
      <c r="N855" s="12">
        <v>0</v>
      </c>
      <c r="O855" s="12">
        <v>0</v>
      </c>
      <c r="P855" s="12">
        <v>6</v>
      </c>
      <c r="Q855" s="87">
        <v>0</v>
      </c>
      <c r="R855" s="12">
        <v>0</v>
      </c>
      <c r="S855" s="12">
        <v>5</v>
      </c>
      <c r="T855" s="12">
        <f>STOCK[[#This Row],[Costo Unitario (USD)]]+STOCK[[#This Row],[Costo Envío (USD)]]+STOCK[[#This Row],[Comisión 10%]]</f>
        <v>13</v>
      </c>
      <c r="U855" s="12">
        <f>STOCK[[#This Row],[Costo total]]*1.5</f>
        <v>19.5</v>
      </c>
      <c r="V855" s="12">
        <v>20</v>
      </c>
      <c r="W855" s="12">
        <f>STOCK[[#This Row],[Precio Final]]-STOCK[[#This Row],[Costo total]]</f>
        <v>7</v>
      </c>
      <c r="X855" s="12">
        <f>STOCK[[#This Row],[Ganancia Unitaria]]*STOCK[[#This Row],[Salidas]]</f>
        <v>0</v>
      </c>
      <c r="AA855" s="12">
        <f>STOCK[[#This Row],[Costo total]]*STOCK[[#This Row],[Entradas]]</f>
        <v>39</v>
      </c>
      <c r="AB855" s="12">
        <f>STOCK[[#This Row],[Stock Actual]]*STOCK[[#This Row],[Costo total]]</f>
        <v>39</v>
      </c>
    </row>
    <row r="856" spans="1:28" s="7" customFormat="1" ht="50" customHeight="1" x14ac:dyDescent="0.15">
      <c r="A856" s="7" t="s">
        <v>1465</v>
      </c>
      <c r="B856" s="70"/>
      <c r="C856" s="7" t="s">
        <v>4</v>
      </c>
      <c r="D856" s="7" t="s">
        <v>26</v>
      </c>
      <c r="E856" s="7" t="s">
        <v>1557</v>
      </c>
      <c r="F856" s="7" t="s">
        <v>241</v>
      </c>
      <c r="G856" s="7" t="s">
        <v>69</v>
      </c>
      <c r="H856" s="7">
        <f>STOCK[[#This Row],[Precio Final]]</f>
        <v>25</v>
      </c>
      <c r="I856" s="7">
        <f>STOCK[[#This Row],[Precio Venta Ideal (x1.5)]]</f>
        <v>20.85</v>
      </c>
      <c r="J856" s="8">
        <v>1</v>
      </c>
      <c r="K856" s="8">
        <f>SUMIFS(VENTAS[Cantidad],VENTAS[Código del producto Vendido],STOCK[[#This Row],[Code]])</f>
        <v>1</v>
      </c>
      <c r="L856" s="8">
        <f>STOCK[[#This Row],[Entradas]]-STOCK[[#This Row],[Salidas]]</f>
        <v>0</v>
      </c>
      <c r="M856" s="7">
        <f>STOCK[[#This Row],[Precio Final]]*10%</f>
        <v>2.5</v>
      </c>
      <c r="N856" s="7">
        <v>0</v>
      </c>
      <c r="O856" s="7">
        <v>0</v>
      </c>
      <c r="P856" s="7">
        <v>9.9</v>
      </c>
      <c r="Q856" s="8">
        <v>0</v>
      </c>
      <c r="R856" s="7">
        <v>0</v>
      </c>
      <c r="S856" s="7">
        <v>1.5</v>
      </c>
      <c r="T856" s="12">
        <f>STOCK[[#This Row],[Costo Unitario (USD)]]+STOCK[[#This Row],[Costo Envío (USD)]]+STOCK[[#This Row],[Comisión 10%]]</f>
        <v>13.9</v>
      </c>
      <c r="U856" s="7">
        <f>STOCK[[#This Row],[Costo total]]*1.5</f>
        <v>20.85</v>
      </c>
      <c r="V856" s="7">
        <v>25</v>
      </c>
      <c r="W856" s="7">
        <f>STOCK[[#This Row],[Precio Final]]-STOCK[[#This Row],[Costo total]]</f>
        <v>11.1</v>
      </c>
      <c r="X856" s="7">
        <f>STOCK[[#This Row],[Ganancia Unitaria]]*STOCK[[#This Row],[Salidas]]</f>
        <v>11.1</v>
      </c>
      <c r="AA856" s="7">
        <f>STOCK[[#This Row],[Costo total]]*STOCK[[#This Row],[Entradas]]</f>
        <v>13.9</v>
      </c>
      <c r="AB856" s="7">
        <f>STOCK[[#This Row],[Stock Actual]]*STOCK[[#This Row],[Costo total]]</f>
        <v>0</v>
      </c>
    </row>
    <row r="857" spans="1:28" s="12" customFormat="1" ht="50" customHeight="1" x14ac:dyDescent="0.15">
      <c r="A857" s="12" t="s">
        <v>1466</v>
      </c>
      <c r="B857" s="70"/>
      <c r="C857" s="12" t="s">
        <v>4</v>
      </c>
      <c r="D857" s="12" t="s">
        <v>26</v>
      </c>
      <c r="E857" s="12" t="s">
        <v>1557</v>
      </c>
      <c r="F857" s="12" t="s">
        <v>243</v>
      </c>
      <c r="G857" s="12" t="s">
        <v>69</v>
      </c>
      <c r="H857" s="12">
        <f>STOCK[[#This Row],[Precio Final]]</f>
        <v>30</v>
      </c>
      <c r="I857" s="12">
        <f>STOCK[[#This Row],[Precio Venta Ideal (x1.5)]]</f>
        <v>21.6</v>
      </c>
      <c r="J857" s="87">
        <v>1</v>
      </c>
      <c r="K857" s="87">
        <f>SUMIFS(VENTAS[Cantidad],VENTAS[Código del producto Vendido],STOCK[[#This Row],[Code]])</f>
        <v>0</v>
      </c>
      <c r="L857" s="87">
        <f>STOCK[[#This Row],[Entradas]]-STOCK[[#This Row],[Salidas]]</f>
        <v>1</v>
      </c>
      <c r="M857" s="12">
        <f>STOCK[[#This Row],[Precio Final]]*10%</f>
        <v>3</v>
      </c>
      <c r="N857" s="12">
        <v>0</v>
      </c>
      <c r="O857" s="12">
        <v>0</v>
      </c>
      <c r="P857" s="12">
        <v>9.9</v>
      </c>
      <c r="Q857" s="87">
        <v>0</v>
      </c>
      <c r="R857" s="12">
        <v>0</v>
      </c>
      <c r="S857" s="12">
        <v>1.5</v>
      </c>
      <c r="T857" s="12">
        <f>STOCK[[#This Row],[Costo Unitario (USD)]]+STOCK[[#This Row],[Costo Envío (USD)]]+STOCK[[#This Row],[Comisión 10%]]</f>
        <v>14.4</v>
      </c>
      <c r="U857" s="12">
        <f>STOCK[[#This Row],[Costo total]]*1.5</f>
        <v>21.6</v>
      </c>
      <c r="V857" s="12">
        <v>30</v>
      </c>
      <c r="W857" s="12">
        <f>STOCK[[#This Row],[Precio Final]]-STOCK[[#This Row],[Costo total]]</f>
        <v>15.6</v>
      </c>
      <c r="X857" s="12">
        <f>STOCK[[#This Row],[Ganancia Unitaria]]*STOCK[[#This Row],[Salidas]]</f>
        <v>0</v>
      </c>
      <c r="AA857" s="12">
        <f>STOCK[[#This Row],[Costo total]]*STOCK[[#This Row],[Entradas]]</f>
        <v>14.4</v>
      </c>
      <c r="AB857" s="12">
        <f>STOCK[[#This Row],[Stock Actual]]*STOCK[[#This Row],[Costo total]]</f>
        <v>14.4</v>
      </c>
    </row>
    <row r="858" spans="1:28" s="7" customFormat="1" ht="50" customHeight="1" x14ac:dyDescent="0.15">
      <c r="A858" s="7" t="s">
        <v>1467</v>
      </c>
      <c r="B858" s="70"/>
      <c r="C858" s="7" t="s">
        <v>4</v>
      </c>
      <c r="D858" s="7" t="s">
        <v>2613</v>
      </c>
      <c r="E858" s="7" t="s">
        <v>1557</v>
      </c>
      <c r="F858" s="7" t="s">
        <v>244</v>
      </c>
      <c r="G858" s="7" t="s">
        <v>69</v>
      </c>
      <c r="H858" s="7">
        <f>STOCK[[#This Row],[Precio Final]]</f>
        <v>30</v>
      </c>
      <c r="I858" s="7">
        <f>STOCK[[#This Row],[Precio Venta Ideal (x1.5)]]</f>
        <v>21.6</v>
      </c>
      <c r="J858" s="8">
        <v>1</v>
      </c>
      <c r="K858" s="8">
        <f>SUMIFS(VENTAS[Cantidad],VENTAS[Código del producto Vendido],STOCK[[#This Row],[Code]])</f>
        <v>0</v>
      </c>
      <c r="L858" s="8">
        <f>STOCK[[#This Row],[Entradas]]-STOCK[[#This Row],[Salidas]]</f>
        <v>1</v>
      </c>
      <c r="M858" s="7">
        <f>STOCK[[#This Row],[Precio Final]]*10%</f>
        <v>3</v>
      </c>
      <c r="N858" s="7">
        <v>0</v>
      </c>
      <c r="O858" s="7">
        <v>0</v>
      </c>
      <c r="P858" s="7">
        <v>9.9</v>
      </c>
      <c r="Q858" s="8">
        <v>0</v>
      </c>
      <c r="R858" s="7">
        <v>0</v>
      </c>
      <c r="S858" s="7">
        <v>1.5</v>
      </c>
      <c r="T858" s="12">
        <f>STOCK[[#This Row],[Costo Unitario (USD)]]+STOCK[[#This Row],[Costo Envío (USD)]]+STOCK[[#This Row],[Comisión 10%]]</f>
        <v>14.4</v>
      </c>
      <c r="U858" s="7">
        <f>STOCK[[#This Row],[Costo total]]*1.5</f>
        <v>21.6</v>
      </c>
      <c r="V858" s="7">
        <v>30</v>
      </c>
      <c r="W858" s="7">
        <f>STOCK[[#This Row],[Precio Final]]-STOCK[[#This Row],[Costo total]]</f>
        <v>15.6</v>
      </c>
      <c r="X858" s="7">
        <f>STOCK[[#This Row],[Ganancia Unitaria]]*STOCK[[#This Row],[Salidas]]</f>
        <v>0</v>
      </c>
      <c r="AA858" s="7">
        <f>STOCK[[#This Row],[Costo total]]*STOCK[[#This Row],[Entradas]]</f>
        <v>14.4</v>
      </c>
      <c r="AB858" s="7">
        <f>STOCK[[#This Row],[Stock Actual]]*STOCK[[#This Row],[Costo total]]</f>
        <v>14.4</v>
      </c>
    </row>
    <row r="859" spans="1:28" s="12" customFormat="1" ht="50" customHeight="1" x14ac:dyDescent="0.15">
      <c r="A859" s="12" t="s">
        <v>1468</v>
      </c>
      <c r="B859" s="70"/>
      <c r="C859" s="12" t="s">
        <v>4</v>
      </c>
      <c r="D859" s="12" t="s">
        <v>26</v>
      </c>
      <c r="E859" s="12" t="s">
        <v>1531</v>
      </c>
      <c r="F859" s="12" t="s">
        <v>241</v>
      </c>
      <c r="G859" s="12" t="s">
        <v>69</v>
      </c>
      <c r="H859" s="12">
        <f>STOCK[[#This Row],[Precio Final]]</f>
        <v>20</v>
      </c>
      <c r="I859" s="12">
        <f>STOCK[[#This Row],[Precio Venta Ideal (x1.5)]]</f>
        <v>17.955000000000002</v>
      </c>
      <c r="J859" s="87">
        <v>2</v>
      </c>
      <c r="K859" s="87">
        <f>SUMIFS(VENTAS[Cantidad],VENTAS[Código del producto Vendido],STOCK[[#This Row],[Code]])</f>
        <v>0</v>
      </c>
      <c r="L859" s="87">
        <f>STOCK[[#This Row],[Entradas]]-STOCK[[#This Row],[Salidas]]</f>
        <v>2</v>
      </c>
      <c r="M859" s="12">
        <f>STOCK[[#This Row],[Precio Final]]*10%</f>
        <v>2</v>
      </c>
      <c r="N859" s="12">
        <v>0</v>
      </c>
      <c r="O859" s="12">
        <v>0</v>
      </c>
      <c r="P859" s="12">
        <v>8.4700000000000006</v>
      </c>
      <c r="Q859" s="87">
        <v>0</v>
      </c>
      <c r="R859" s="12">
        <v>0</v>
      </c>
      <c r="S859" s="12">
        <v>1.5</v>
      </c>
      <c r="T859" s="12">
        <f>STOCK[[#This Row],[Costo Unitario (USD)]]+STOCK[[#This Row],[Costo Envío (USD)]]+STOCK[[#This Row],[Comisión 10%]]</f>
        <v>11.97</v>
      </c>
      <c r="U859" s="12">
        <f>STOCK[[#This Row],[Costo total]]*1.5</f>
        <v>17.955000000000002</v>
      </c>
      <c r="V859" s="12">
        <v>20</v>
      </c>
      <c r="W859" s="12">
        <f>STOCK[[#This Row],[Precio Final]]-STOCK[[#This Row],[Costo total]]</f>
        <v>8.0299999999999994</v>
      </c>
      <c r="X859" s="12">
        <f>STOCK[[#This Row],[Ganancia Unitaria]]*STOCK[[#This Row],[Salidas]]</f>
        <v>0</v>
      </c>
      <c r="AA859" s="12">
        <f>STOCK[[#This Row],[Costo total]]*STOCK[[#This Row],[Entradas]]</f>
        <v>23.94</v>
      </c>
      <c r="AB859" s="12">
        <f>STOCK[[#This Row],[Stock Actual]]*STOCK[[#This Row],[Costo total]]</f>
        <v>23.94</v>
      </c>
    </row>
    <row r="860" spans="1:28" s="7" customFormat="1" ht="50" customHeight="1" x14ac:dyDescent="0.15">
      <c r="A860" s="7" t="s">
        <v>1469</v>
      </c>
      <c r="B860" s="70"/>
      <c r="C860" s="7" t="s">
        <v>4</v>
      </c>
      <c r="D860" s="7" t="s">
        <v>26</v>
      </c>
      <c r="E860" s="7" t="s">
        <v>1531</v>
      </c>
      <c r="F860" s="7" t="s">
        <v>243</v>
      </c>
      <c r="G860" s="7" t="s">
        <v>69</v>
      </c>
      <c r="H860" s="7">
        <f>STOCK[[#This Row],[Precio Final]]</f>
        <v>20</v>
      </c>
      <c r="I860" s="7">
        <f>STOCK[[#This Row],[Precio Venta Ideal (x1.5)]]</f>
        <v>17.955000000000002</v>
      </c>
      <c r="J860" s="8">
        <v>2</v>
      </c>
      <c r="K860" s="8">
        <f>SUMIFS(VENTAS[Cantidad],VENTAS[Código del producto Vendido],STOCK[[#This Row],[Code]])</f>
        <v>0</v>
      </c>
      <c r="L860" s="8">
        <f>STOCK[[#This Row],[Entradas]]-STOCK[[#This Row],[Salidas]]</f>
        <v>2</v>
      </c>
      <c r="M860" s="7">
        <f>STOCK[[#This Row],[Precio Final]]*10%</f>
        <v>2</v>
      </c>
      <c r="N860" s="7">
        <v>0</v>
      </c>
      <c r="O860" s="7">
        <v>0</v>
      </c>
      <c r="P860" s="7">
        <v>8.4700000000000006</v>
      </c>
      <c r="Q860" s="8">
        <v>0</v>
      </c>
      <c r="R860" s="7">
        <v>0</v>
      </c>
      <c r="S860" s="7">
        <v>1.5</v>
      </c>
      <c r="T860" s="12">
        <f>STOCK[[#This Row],[Costo Unitario (USD)]]+STOCK[[#This Row],[Costo Envío (USD)]]+STOCK[[#This Row],[Comisión 10%]]</f>
        <v>11.97</v>
      </c>
      <c r="U860" s="7">
        <f>STOCK[[#This Row],[Costo total]]*1.5</f>
        <v>17.955000000000002</v>
      </c>
      <c r="V860" s="7">
        <v>20</v>
      </c>
      <c r="W860" s="7">
        <f>STOCK[[#This Row],[Precio Final]]-STOCK[[#This Row],[Costo total]]</f>
        <v>8.0299999999999994</v>
      </c>
      <c r="X860" s="7">
        <f>STOCK[[#This Row],[Ganancia Unitaria]]*STOCK[[#This Row],[Salidas]]</f>
        <v>0</v>
      </c>
      <c r="AA860" s="7">
        <f>STOCK[[#This Row],[Costo total]]*STOCK[[#This Row],[Entradas]]</f>
        <v>23.94</v>
      </c>
      <c r="AB860" s="7">
        <f>STOCK[[#This Row],[Stock Actual]]*STOCK[[#This Row],[Costo total]]</f>
        <v>23.94</v>
      </c>
    </row>
    <row r="861" spans="1:28" s="12" customFormat="1" ht="50" customHeight="1" x14ac:dyDescent="0.15">
      <c r="A861" s="12" t="s">
        <v>1470</v>
      </c>
      <c r="B861" s="70"/>
      <c r="C861" s="12" t="s">
        <v>4</v>
      </c>
      <c r="D861" s="12" t="s">
        <v>2612</v>
      </c>
      <c r="E861" s="12" t="s">
        <v>1532</v>
      </c>
      <c r="F861" s="12" t="s">
        <v>2080</v>
      </c>
      <c r="G861" s="12" t="s">
        <v>69</v>
      </c>
      <c r="H861" s="12">
        <f>STOCK[[#This Row],[Precio Final]]</f>
        <v>25</v>
      </c>
      <c r="I861" s="12">
        <f>STOCK[[#This Row],[Precio Venta Ideal (x1.5)]]</f>
        <v>30.900000000000002</v>
      </c>
      <c r="J861" s="87">
        <v>3</v>
      </c>
      <c r="K861" s="87">
        <f>SUMIFS(VENTAS[Cantidad],VENTAS[Código del producto Vendido],STOCK[[#This Row],[Code]])</f>
        <v>3</v>
      </c>
      <c r="L861" s="87">
        <f>STOCK[[#This Row],[Entradas]]-STOCK[[#This Row],[Salidas]]</f>
        <v>0</v>
      </c>
      <c r="M861" s="12">
        <f>STOCK[[#This Row],[Precio Final]]*10%</f>
        <v>2.5</v>
      </c>
      <c r="N861" s="12">
        <v>0</v>
      </c>
      <c r="O861" s="12">
        <v>0</v>
      </c>
      <c r="P861" s="12">
        <v>16.600000000000001</v>
      </c>
      <c r="Q861" s="87">
        <v>0</v>
      </c>
      <c r="R861" s="12">
        <v>0</v>
      </c>
      <c r="S861" s="12">
        <v>1.5</v>
      </c>
      <c r="T861" s="12">
        <f>STOCK[[#This Row],[Costo Unitario (USD)]]+STOCK[[#This Row],[Costo Envío (USD)]]+STOCK[[#This Row],[Comisión 10%]]</f>
        <v>20.6</v>
      </c>
      <c r="U861" s="12">
        <f>STOCK[[#This Row],[Costo total]]*1.5</f>
        <v>30.900000000000002</v>
      </c>
      <c r="V861" s="12">
        <v>25</v>
      </c>
      <c r="W861" s="12">
        <f>STOCK[[#This Row],[Precio Final]]-STOCK[[#This Row],[Costo total]]</f>
        <v>4.3999999999999986</v>
      </c>
      <c r="X861" s="12">
        <f>STOCK[[#This Row],[Ganancia Unitaria]]*STOCK[[#This Row],[Salidas]]</f>
        <v>13.199999999999996</v>
      </c>
      <c r="AA861" s="12">
        <f>STOCK[[#This Row],[Costo total]]*STOCK[[#This Row],[Entradas]]</f>
        <v>61.800000000000004</v>
      </c>
      <c r="AB861" s="12">
        <f>STOCK[[#This Row],[Stock Actual]]*STOCK[[#This Row],[Costo total]]</f>
        <v>0</v>
      </c>
    </row>
    <row r="862" spans="1:28" s="7" customFormat="1" ht="50" customHeight="1" x14ac:dyDescent="0.15">
      <c r="A862" s="7" t="s">
        <v>1471</v>
      </c>
      <c r="B862" s="70"/>
      <c r="C862" s="7" t="s">
        <v>4</v>
      </c>
      <c r="D862" s="7" t="s">
        <v>2612</v>
      </c>
      <c r="E862" s="7" t="s">
        <v>1533</v>
      </c>
      <c r="F862" s="7" t="s">
        <v>2068</v>
      </c>
      <c r="G862" s="7" t="s">
        <v>69</v>
      </c>
      <c r="H862" s="7">
        <f>STOCK[[#This Row],[Precio Final]]</f>
        <v>13</v>
      </c>
      <c r="I862" s="7">
        <f>STOCK[[#This Row],[Precio Venta Ideal (x1.5)]]</f>
        <v>19.950000000000003</v>
      </c>
      <c r="J862" s="8">
        <v>3</v>
      </c>
      <c r="K862" s="8">
        <f>SUMIFS(VENTAS[Cantidad],VENTAS[Código del producto Vendido],STOCK[[#This Row],[Code]])</f>
        <v>3</v>
      </c>
      <c r="L862" s="8">
        <f>STOCK[[#This Row],[Entradas]]-STOCK[[#This Row],[Salidas]]</f>
        <v>0</v>
      </c>
      <c r="M862" s="7">
        <f>STOCK[[#This Row],[Precio Final]]*10%</f>
        <v>1.3</v>
      </c>
      <c r="N862" s="7">
        <v>0</v>
      </c>
      <c r="O862" s="7">
        <v>0</v>
      </c>
      <c r="P862" s="7">
        <v>10</v>
      </c>
      <c r="Q862" s="8">
        <v>0</v>
      </c>
      <c r="R862" s="7">
        <v>0</v>
      </c>
      <c r="S862" s="7">
        <v>2</v>
      </c>
      <c r="T862" s="12">
        <f>STOCK[[#This Row],[Costo Unitario (USD)]]+STOCK[[#This Row],[Costo Envío (USD)]]+STOCK[[#This Row],[Comisión 10%]]</f>
        <v>13.3</v>
      </c>
      <c r="U862" s="7">
        <f>STOCK[[#This Row],[Costo total]]*1.5</f>
        <v>19.950000000000003</v>
      </c>
      <c r="V862" s="7">
        <v>13</v>
      </c>
      <c r="W862" s="7">
        <f>STOCK[[#This Row],[Precio Final]]-STOCK[[#This Row],[Costo total]]</f>
        <v>-0.30000000000000071</v>
      </c>
      <c r="X862" s="7">
        <f>STOCK[[#This Row],[Ganancia Unitaria]]*STOCK[[#This Row],[Salidas]]</f>
        <v>-0.90000000000000213</v>
      </c>
      <c r="AA862" s="7">
        <f>STOCK[[#This Row],[Costo total]]*STOCK[[#This Row],[Entradas]]</f>
        <v>39.900000000000006</v>
      </c>
      <c r="AB862" s="7">
        <f>STOCK[[#This Row],[Stock Actual]]*STOCK[[#This Row],[Costo total]]</f>
        <v>0</v>
      </c>
    </row>
    <row r="863" spans="1:28" s="12" customFormat="1" ht="50" customHeight="1" x14ac:dyDescent="0.15">
      <c r="A863" s="12" t="s">
        <v>1472</v>
      </c>
      <c r="B863" s="70"/>
      <c r="C863" s="12" t="s">
        <v>4</v>
      </c>
      <c r="D863" s="12" t="s">
        <v>2612</v>
      </c>
      <c r="E863" s="12" t="s">
        <v>1533</v>
      </c>
      <c r="F863" s="12" t="s">
        <v>2079</v>
      </c>
      <c r="G863" s="12" t="s">
        <v>69</v>
      </c>
      <c r="H863" s="12">
        <f>STOCK[[#This Row],[Precio Final]]</f>
        <v>13</v>
      </c>
      <c r="I863" s="12">
        <f>STOCK[[#This Row],[Precio Venta Ideal (x1.5)]]</f>
        <v>19.950000000000003</v>
      </c>
      <c r="J863" s="87">
        <v>3</v>
      </c>
      <c r="K863" s="87">
        <f>SUMIFS(VENTAS[Cantidad],VENTAS[Código del producto Vendido],STOCK[[#This Row],[Code]])</f>
        <v>3</v>
      </c>
      <c r="L863" s="87">
        <f>STOCK[[#This Row],[Entradas]]-STOCK[[#This Row],[Salidas]]</f>
        <v>0</v>
      </c>
      <c r="M863" s="12">
        <f>STOCK[[#This Row],[Precio Final]]*10%</f>
        <v>1.3</v>
      </c>
      <c r="N863" s="12">
        <v>0</v>
      </c>
      <c r="O863" s="12">
        <v>0</v>
      </c>
      <c r="P863" s="12">
        <v>10</v>
      </c>
      <c r="Q863" s="87">
        <v>0</v>
      </c>
      <c r="R863" s="12">
        <v>0</v>
      </c>
      <c r="S863" s="12">
        <v>2</v>
      </c>
      <c r="T863" s="12">
        <f>STOCK[[#This Row],[Costo Unitario (USD)]]+STOCK[[#This Row],[Costo Envío (USD)]]+STOCK[[#This Row],[Comisión 10%]]</f>
        <v>13.3</v>
      </c>
      <c r="U863" s="12">
        <f>STOCK[[#This Row],[Costo total]]*1.5</f>
        <v>19.950000000000003</v>
      </c>
      <c r="V863" s="12">
        <v>13</v>
      </c>
      <c r="W863" s="12">
        <f>STOCK[[#This Row],[Precio Final]]-STOCK[[#This Row],[Costo total]]</f>
        <v>-0.30000000000000071</v>
      </c>
      <c r="X863" s="12">
        <f>STOCK[[#This Row],[Ganancia Unitaria]]*STOCK[[#This Row],[Salidas]]</f>
        <v>-0.90000000000000213</v>
      </c>
      <c r="AA863" s="12">
        <f>STOCK[[#This Row],[Costo total]]*STOCK[[#This Row],[Entradas]]</f>
        <v>39.900000000000006</v>
      </c>
      <c r="AB863" s="12">
        <f>STOCK[[#This Row],[Stock Actual]]*STOCK[[#This Row],[Costo total]]</f>
        <v>0</v>
      </c>
    </row>
    <row r="864" spans="1:28" s="7" customFormat="1" ht="50" customHeight="1" x14ac:dyDescent="0.15">
      <c r="A864" s="7" t="s">
        <v>1473</v>
      </c>
      <c r="B864" s="70"/>
      <c r="C864" s="7" t="s">
        <v>4</v>
      </c>
      <c r="D864" s="7" t="s">
        <v>2612</v>
      </c>
      <c r="E864" s="7" t="s">
        <v>1528</v>
      </c>
      <c r="F864" s="7" t="s">
        <v>243</v>
      </c>
      <c r="G864" s="7" t="s">
        <v>214</v>
      </c>
      <c r="H864" s="7">
        <f>STOCK[[#This Row],[Precio Final]]</f>
        <v>30</v>
      </c>
      <c r="I864" s="7">
        <f>STOCK[[#This Row],[Precio Venta Ideal (x1.5)]]</f>
        <v>24</v>
      </c>
      <c r="J864" s="8">
        <v>1</v>
      </c>
      <c r="K864" s="8">
        <f>SUMIFS(VENTAS[Cantidad],VENTAS[Código del producto Vendido],STOCK[[#This Row],[Code]])</f>
        <v>0</v>
      </c>
      <c r="L864" s="8">
        <f>STOCK[[#This Row],[Entradas]]-STOCK[[#This Row],[Salidas]]</f>
        <v>1</v>
      </c>
      <c r="M864" s="7">
        <f>STOCK[[#This Row],[Precio Final]]*10%</f>
        <v>3</v>
      </c>
      <c r="N864" s="7">
        <v>0</v>
      </c>
      <c r="O864" s="7">
        <v>0</v>
      </c>
      <c r="P864" s="7">
        <v>10</v>
      </c>
      <c r="Q864" s="8">
        <v>0</v>
      </c>
      <c r="R864" s="7">
        <v>0</v>
      </c>
      <c r="S864" s="7">
        <v>3</v>
      </c>
      <c r="T864" s="12">
        <f>STOCK[[#This Row],[Costo Unitario (USD)]]+STOCK[[#This Row],[Costo Envío (USD)]]+STOCK[[#This Row],[Comisión 10%]]</f>
        <v>16</v>
      </c>
      <c r="U864" s="7">
        <f>STOCK[[#This Row],[Costo total]]*1.5</f>
        <v>24</v>
      </c>
      <c r="V864" s="7">
        <v>30</v>
      </c>
      <c r="W864" s="7">
        <f>STOCK[[#This Row],[Precio Final]]-STOCK[[#This Row],[Costo total]]</f>
        <v>14</v>
      </c>
      <c r="X864" s="7">
        <f>STOCK[[#This Row],[Ganancia Unitaria]]*STOCK[[#This Row],[Salidas]]</f>
        <v>0</v>
      </c>
      <c r="AA864" s="7">
        <f>STOCK[[#This Row],[Costo total]]*STOCK[[#This Row],[Entradas]]</f>
        <v>16</v>
      </c>
      <c r="AB864" s="7">
        <f>STOCK[[#This Row],[Stock Actual]]*STOCK[[#This Row],[Costo total]]</f>
        <v>16</v>
      </c>
    </row>
    <row r="865" spans="1:28" s="12" customFormat="1" ht="50" customHeight="1" x14ac:dyDescent="0.15">
      <c r="A865" s="12" t="s">
        <v>1474</v>
      </c>
      <c r="B865" s="70"/>
      <c r="C865" s="12" t="s">
        <v>4</v>
      </c>
      <c r="D865" s="12" t="s">
        <v>26</v>
      </c>
      <c r="E865" s="12" t="s">
        <v>2076</v>
      </c>
      <c r="F865" s="12" t="s">
        <v>2077</v>
      </c>
      <c r="G865" s="12" t="s">
        <v>214</v>
      </c>
      <c r="H865" s="12">
        <f>STOCK[[#This Row],[Precio Final]]</f>
        <v>28</v>
      </c>
      <c r="I865" s="12">
        <f>STOCK[[#This Row],[Precio Venta Ideal (x1.5)]]</f>
        <v>31.200000000000003</v>
      </c>
      <c r="J865" s="87">
        <v>1</v>
      </c>
      <c r="K865" s="87">
        <f>SUMIFS(VENTAS[Cantidad],VENTAS[Código del producto Vendido],STOCK[[#This Row],[Code]])</f>
        <v>1</v>
      </c>
      <c r="L865" s="87">
        <f>STOCK[[#This Row],[Entradas]]-STOCK[[#This Row],[Salidas]]</f>
        <v>0</v>
      </c>
      <c r="M865" s="12">
        <f>STOCK[[#This Row],[Precio Final]]*10%</f>
        <v>2.8000000000000003</v>
      </c>
      <c r="N865" s="12">
        <v>0</v>
      </c>
      <c r="O865" s="12">
        <v>0</v>
      </c>
      <c r="P865" s="12">
        <v>15</v>
      </c>
      <c r="Q865" s="87">
        <v>0</v>
      </c>
      <c r="R865" s="12">
        <v>0</v>
      </c>
      <c r="S865" s="12">
        <v>3</v>
      </c>
      <c r="T865" s="12">
        <f>STOCK[[#This Row],[Costo Unitario (USD)]]+STOCK[[#This Row],[Costo Envío (USD)]]+STOCK[[#This Row],[Comisión 10%]]</f>
        <v>20.8</v>
      </c>
      <c r="U865" s="12">
        <f>STOCK[[#This Row],[Costo total]]*1.5</f>
        <v>31.200000000000003</v>
      </c>
      <c r="V865" s="12">
        <v>28</v>
      </c>
      <c r="W865" s="12">
        <f>STOCK[[#This Row],[Precio Final]]-STOCK[[#This Row],[Costo total]]</f>
        <v>7.1999999999999993</v>
      </c>
      <c r="X865" s="12">
        <f>STOCK[[#This Row],[Ganancia Unitaria]]*STOCK[[#This Row],[Salidas]]</f>
        <v>7.1999999999999993</v>
      </c>
      <c r="AA865" s="12">
        <f>STOCK[[#This Row],[Costo total]]*STOCK[[#This Row],[Entradas]]</f>
        <v>20.8</v>
      </c>
      <c r="AB865" s="12">
        <f>STOCK[[#This Row],[Stock Actual]]*STOCK[[#This Row],[Costo total]]</f>
        <v>0</v>
      </c>
    </row>
    <row r="866" spans="1:28" s="7" customFormat="1" ht="50" customHeight="1" x14ac:dyDescent="0.15">
      <c r="A866" s="7" t="s">
        <v>1475</v>
      </c>
      <c r="B866" s="70"/>
      <c r="C866" s="7" t="s">
        <v>4</v>
      </c>
      <c r="D866" s="7" t="s">
        <v>2612</v>
      </c>
      <c r="E866" s="7" t="s">
        <v>1534</v>
      </c>
      <c r="F866" s="7" t="s">
        <v>459</v>
      </c>
      <c r="G866" s="7" t="s">
        <v>214</v>
      </c>
      <c r="H866" s="7">
        <f>STOCK[[#This Row],[Precio Final]]</f>
        <v>25</v>
      </c>
      <c r="I866" s="7">
        <f>STOCK[[#This Row],[Precio Venta Ideal (x1.5)]]</f>
        <v>23.25</v>
      </c>
      <c r="J866" s="8">
        <v>1</v>
      </c>
      <c r="K866" s="8">
        <f>SUMIFS(VENTAS[Cantidad],VENTAS[Código del producto Vendido],STOCK[[#This Row],[Code]])</f>
        <v>0</v>
      </c>
      <c r="L866" s="8">
        <f>STOCK[[#This Row],[Entradas]]-STOCK[[#This Row],[Salidas]]</f>
        <v>1</v>
      </c>
      <c r="M866" s="7">
        <f>STOCK[[#This Row],[Precio Final]]*10%</f>
        <v>2.5</v>
      </c>
      <c r="N866" s="7">
        <v>0</v>
      </c>
      <c r="O866" s="7">
        <v>0</v>
      </c>
      <c r="P866" s="7">
        <v>10</v>
      </c>
      <c r="Q866" s="8">
        <v>0</v>
      </c>
      <c r="R866" s="7">
        <v>0</v>
      </c>
      <c r="S866" s="7">
        <v>3</v>
      </c>
      <c r="T866" s="12">
        <f>STOCK[[#This Row],[Costo Unitario (USD)]]+STOCK[[#This Row],[Costo Envío (USD)]]+STOCK[[#This Row],[Comisión 10%]]</f>
        <v>15.5</v>
      </c>
      <c r="U866" s="7">
        <f>STOCK[[#This Row],[Costo total]]*1.5</f>
        <v>23.25</v>
      </c>
      <c r="V866" s="7">
        <v>25</v>
      </c>
      <c r="W866" s="7">
        <f>STOCK[[#This Row],[Precio Final]]-STOCK[[#This Row],[Costo total]]</f>
        <v>9.5</v>
      </c>
      <c r="X866" s="7">
        <f>STOCK[[#This Row],[Ganancia Unitaria]]*STOCK[[#This Row],[Salidas]]</f>
        <v>0</v>
      </c>
      <c r="AA866" s="7">
        <f>STOCK[[#This Row],[Costo total]]*STOCK[[#This Row],[Entradas]]</f>
        <v>15.5</v>
      </c>
      <c r="AB866" s="7">
        <f>STOCK[[#This Row],[Stock Actual]]*STOCK[[#This Row],[Costo total]]</f>
        <v>15.5</v>
      </c>
    </row>
    <row r="867" spans="1:28" s="12" customFormat="1" ht="50" customHeight="1" x14ac:dyDescent="0.15">
      <c r="A867" s="12" t="s">
        <v>1476</v>
      </c>
      <c r="B867" s="70"/>
      <c r="C867" s="12" t="s">
        <v>4</v>
      </c>
      <c r="D867" s="12" t="s">
        <v>2612</v>
      </c>
      <c r="E867" s="12" t="s">
        <v>1537</v>
      </c>
      <c r="F867" s="12" t="s">
        <v>459</v>
      </c>
      <c r="G867" s="12" t="s">
        <v>214</v>
      </c>
      <c r="H867" s="12">
        <f>STOCK[[#This Row],[Precio Final]]</f>
        <v>25</v>
      </c>
      <c r="I867" s="12">
        <f>STOCK[[#This Row],[Precio Venta Ideal (x1.5)]]</f>
        <v>23.25</v>
      </c>
      <c r="J867" s="87">
        <v>2</v>
      </c>
      <c r="K867" s="87">
        <f>SUMIFS(VENTAS[Cantidad],VENTAS[Código del producto Vendido],STOCK[[#This Row],[Code]])</f>
        <v>1</v>
      </c>
      <c r="L867" s="87">
        <f>STOCK[[#This Row],[Entradas]]-STOCK[[#This Row],[Salidas]]</f>
        <v>1</v>
      </c>
      <c r="M867" s="12">
        <f>STOCK[[#This Row],[Precio Final]]*10%</f>
        <v>2.5</v>
      </c>
      <c r="N867" s="12">
        <v>0</v>
      </c>
      <c r="O867" s="12">
        <v>0</v>
      </c>
      <c r="P867" s="12">
        <v>10</v>
      </c>
      <c r="Q867" s="87">
        <v>0</v>
      </c>
      <c r="R867" s="12">
        <v>0</v>
      </c>
      <c r="S867" s="12">
        <v>3</v>
      </c>
      <c r="T867" s="12">
        <f>STOCK[[#This Row],[Costo Unitario (USD)]]+STOCK[[#This Row],[Costo Envío (USD)]]+STOCK[[#This Row],[Comisión 10%]]</f>
        <v>15.5</v>
      </c>
      <c r="U867" s="12">
        <f>STOCK[[#This Row],[Costo total]]*1.5</f>
        <v>23.25</v>
      </c>
      <c r="V867" s="12">
        <v>25</v>
      </c>
      <c r="W867" s="12">
        <f>STOCK[[#This Row],[Precio Final]]-STOCK[[#This Row],[Costo total]]</f>
        <v>9.5</v>
      </c>
      <c r="X867" s="12">
        <f>STOCK[[#This Row],[Ganancia Unitaria]]*STOCK[[#This Row],[Salidas]]</f>
        <v>9.5</v>
      </c>
      <c r="AA867" s="12">
        <f>STOCK[[#This Row],[Costo total]]*STOCK[[#This Row],[Entradas]]</f>
        <v>31</v>
      </c>
      <c r="AB867" s="12">
        <f>STOCK[[#This Row],[Stock Actual]]*STOCK[[#This Row],[Costo total]]</f>
        <v>15.5</v>
      </c>
    </row>
    <row r="868" spans="1:28" s="7" customFormat="1" ht="50" customHeight="1" x14ac:dyDescent="0.15">
      <c r="A868" s="7" t="s">
        <v>1535</v>
      </c>
      <c r="B868" s="70"/>
      <c r="C868" s="7" t="s">
        <v>4</v>
      </c>
      <c r="D868" s="7" t="s">
        <v>26</v>
      </c>
      <c r="E868" s="7" t="s">
        <v>1538</v>
      </c>
      <c r="F868" s="7" t="s">
        <v>243</v>
      </c>
      <c r="G868" s="7" t="s">
        <v>1143</v>
      </c>
      <c r="H868" s="7">
        <f>STOCK[[#This Row],[Precio Final]]</f>
        <v>19</v>
      </c>
      <c r="I868" s="7">
        <f>STOCK[[#This Row],[Precio Venta Ideal (x1.5)]]</f>
        <v>19.350000000000001</v>
      </c>
      <c r="J868" s="8">
        <v>1</v>
      </c>
      <c r="K868" s="8">
        <f>SUMIFS(VENTAS[Cantidad],VENTAS[Código del producto Vendido],STOCK[[#This Row],[Code]])</f>
        <v>1</v>
      </c>
      <c r="L868" s="8">
        <f>STOCK[[#This Row],[Entradas]]-STOCK[[#This Row],[Salidas]]</f>
        <v>0</v>
      </c>
      <c r="M868" s="7">
        <f>STOCK[[#This Row],[Precio Final]]*10%</f>
        <v>1.9000000000000001</v>
      </c>
      <c r="N868" s="7">
        <v>0</v>
      </c>
      <c r="O868" s="7">
        <v>0</v>
      </c>
      <c r="P868" s="7">
        <v>8</v>
      </c>
      <c r="Q868" s="8">
        <v>0</v>
      </c>
      <c r="R868" s="7">
        <v>0</v>
      </c>
      <c r="S868" s="7">
        <v>3</v>
      </c>
      <c r="T868" s="12">
        <f>STOCK[[#This Row],[Costo Unitario (USD)]]+STOCK[[#This Row],[Costo Envío (USD)]]+STOCK[[#This Row],[Comisión 10%]]</f>
        <v>12.9</v>
      </c>
      <c r="U868" s="7">
        <f>STOCK[[#This Row],[Costo total]]*1.5</f>
        <v>19.350000000000001</v>
      </c>
      <c r="V868" s="7">
        <v>19</v>
      </c>
      <c r="W868" s="7">
        <f>STOCK[[#This Row],[Precio Final]]-STOCK[[#This Row],[Costo total]]</f>
        <v>6.1</v>
      </c>
      <c r="X868" s="7">
        <f>STOCK[[#This Row],[Ganancia Unitaria]]*STOCK[[#This Row],[Salidas]]</f>
        <v>6.1</v>
      </c>
      <c r="AA868" s="7">
        <f>STOCK[[#This Row],[Costo total]]*STOCK[[#This Row],[Entradas]]</f>
        <v>12.9</v>
      </c>
      <c r="AB868" s="7">
        <f>STOCK[[#This Row],[Stock Actual]]*STOCK[[#This Row],[Costo total]]</f>
        <v>0</v>
      </c>
    </row>
    <row r="869" spans="1:28" s="12" customFormat="1" ht="50" customHeight="1" x14ac:dyDescent="0.15">
      <c r="A869" s="12" t="s">
        <v>1536</v>
      </c>
      <c r="B869" s="70"/>
      <c r="C869" s="12" t="s">
        <v>4</v>
      </c>
      <c r="D869" s="12" t="s">
        <v>2612</v>
      </c>
      <c r="E869" s="12" t="s">
        <v>1539</v>
      </c>
      <c r="F869" s="12" t="s">
        <v>243</v>
      </c>
      <c r="G869" s="12" t="s">
        <v>69</v>
      </c>
      <c r="H869" s="12">
        <f>STOCK[[#This Row],[Precio Final]]</f>
        <v>18</v>
      </c>
      <c r="I869" s="12">
        <f>STOCK[[#This Row],[Precio Venta Ideal (x1.5)]]</f>
        <v>19.200000000000003</v>
      </c>
      <c r="J869" s="87">
        <v>1</v>
      </c>
      <c r="K869" s="87">
        <f>SUMIFS(VENTAS[Cantidad],VENTAS[Código del producto Vendido],STOCK[[#This Row],[Code]])</f>
        <v>0</v>
      </c>
      <c r="L869" s="87">
        <f>STOCK[[#This Row],[Entradas]]-STOCK[[#This Row],[Salidas]]</f>
        <v>1</v>
      </c>
      <c r="M869" s="12">
        <f>STOCK[[#This Row],[Precio Final]]*10%</f>
        <v>1.8</v>
      </c>
      <c r="N869" s="12">
        <v>0</v>
      </c>
      <c r="O869" s="12">
        <v>0</v>
      </c>
      <c r="P869" s="12">
        <v>6</v>
      </c>
      <c r="Q869" s="87">
        <v>0</v>
      </c>
      <c r="R869" s="12">
        <v>0</v>
      </c>
      <c r="S869" s="12">
        <v>5</v>
      </c>
      <c r="T869" s="12">
        <f>STOCK[[#This Row],[Costo Unitario (USD)]]+STOCK[[#This Row],[Costo Envío (USD)]]+STOCK[[#This Row],[Comisión 10%]]</f>
        <v>12.8</v>
      </c>
      <c r="U869" s="12">
        <f>STOCK[[#This Row],[Costo total]]*1.5</f>
        <v>19.200000000000003</v>
      </c>
      <c r="V869" s="12">
        <v>18</v>
      </c>
      <c r="W869" s="12">
        <f>STOCK[[#This Row],[Precio Final]]-STOCK[[#This Row],[Costo total]]</f>
        <v>5.1999999999999993</v>
      </c>
      <c r="X869" s="12">
        <f>STOCK[[#This Row],[Ganancia Unitaria]]*STOCK[[#This Row],[Salidas]]</f>
        <v>0</v>
      </c>
      <c r="AA869" s="12">
        <f>STOCK[[#This Row],[Costo total]]*STOCK[[#This Row],[Entradas]]</f>
        <v>12.8</v>
      </c>
      <c r="AB869" s="12">
        <f>STOCK[[#This Row],[Stock Actual]]*STOCK[[#This Row],[Costo total]]</f>
        <v>12.8</v>
      </c>
    </row>
    <row r="870" spans="1:28" s="7" customFormat="1" ht="50" customHeight="1" x14ac:dyDescent="0.15">
      <c r="A870" s="7" t="s">
        <v>1566</v>
      </c>
      <c r="B870" s="70"/>
      <c r="C870" s="7" t="s">
        <v>4</v>
      </c>
      <c r="D870" s="12" t="s">
        <v>101</v>
      </c>
      <c r="E870" s="7" t="s">
        <v>1687</v>
      </c>
      <c r="F870" s="7" t="s">
        <v>1559</v>
      </c>
      <c r="G870" s="7" t="s">
        <v>69</v>
      </c>
      <c r="H870" s="7">
        <f>STOCK[[#This Row],[Precio Final]]</f>
        <v>40</v>
      </c>
      <c r="I870" s="7">
        <f>STOCK[[#This Row],[Precio Venta Ideal (x1.5)]]</f>
        <v>47.25</v>
      </c>
      <c r="J870" s="8">
        <v>1</v>
      </c>
      <c r="K870" s="8">
        <f>SUMIFS(VENTAS[Cantidad],VENTAS[Código del producto Vendido],STOCK[[#This Row],[Code]])</f>
        <v>1</v>
      </c>
      <c r="L870" s="8">
        <f>STOCK[[#This Row],[Entradas]]-STOCK[[#This Row],[Salidas]]</f>
        <v>0</v>
      </c>
      <c r="M870" s="7">
        <f>STOCK[[#This Row],[Precio Final]]*10%</f>
        <v>4</v>
      </c>
      <c r="N870" s="7">
        <v>0</v>
      </c>
      <c r="O870" s="7">
        <v>0</v>
      </c>
      <c r="P870" s="7">
        <v>26</v>
      </c>
      <c r="Q870" s="8">
        <v>0</v>
      </c>
      <c r="R870" s="7">
        <v>0</v>
      </c>
      <c r="S870" s="7">
        <v>1.5</v>
      </c>
      <c r="T870" s="12">
        <f>STOCK[[#This Row],[Costo Unitario (USD)]]+STOCK[[#This Row],[Costo Envío (USD)]]+STOCK[[#This Row],[Comisión 10%]]</f>
        <v>31.5</v>
      </c>
      <c r="U870" s="7">
        <f>STOCK[[#This Row],[Costo total]]*1.5</f>
        <v>47.25</v>
      </c>
      <c r="V870" s="7">
        <v>40</v>
      </c>
      <c r="W870" s="7">
        <f>STOCK[[#This Row],[Precio Final]]-STOCK[[#This Row],[Costo total]]</f>
        <v>8.5</v>
      </c>
      <c r="X870" s="7">
        <f>STOCK[[#This Row],[Ganancia Unitaria]]*STOCK[[#This Row],[Salidas]]</f>
        <v>8.5</v>
      </c>
      <c r="Y870" s="7" t="s">
        <v>1305</v>
      </c>
      <c r="AA870" s="7">
        <f>STOCK[[#This Row],[Costo total]]*STOCK[[#This Row],[Entradas]]</f>
        <v>31.5</v>
      </c>
      <c r="AB870" s="7">
        <f>STOCK[[#This Row],[Stock Actual]]*STOCK[[#This Row],[Costo total]]</f>
        <v>0</v>
      </c>
    </row>
    <row r="871" spans="1:28" s="12" customFormat="1" ht="50" customHeight="1" x14ac:dyDescent="0.15">
      <c r="A871" s="12" t="s">
        <v>1740</v>
      </c>
      <c r="B871" s="70"/>
      <c r="C871" s="12" t="s">
        <v>4</v>
      </c>
      <c r="D871" s="12" t="s">
        <v>1939</v>
      </c>
      <c r="E871" s="12" t="s">
        <v>1742</v>
      </c>
      <c r="F871" s="12" t="s">
        <v>2080</v>
      </c>
      <c r="G871" s="12" t="s">
        <v>69</v>
      </c>
      <c r="H871" s="12">
        <f>STOCK[[#This Row],[Precio Final]]</f>
        <v>25</v>
      </c>
      <c r="I871" s="12">
        <f>STOCK[[#This Row],[Precio Venta Ideal (x1.5)]]</f>
        <v>30.661764705882355</v>
      </c>
      <c r="J871" s="87">
        <v>2</v>
      </c>
      <c r="K871" s="87">
        <f>SUMIFS(VENTAS[Cantidad],VENTAS[Código del producto Vendido],STOCK[[#This Row],[Code]])</f>
        <v>2</v>
      </c>
      <c r="L871" s="87">
        <f>STOCK[[#This Row],[Entradas]]-STOCK[[#This Row],[Salidas]]</f>
        <v>0</v>
      </c>
      <c r="M871" s="12">
        <f>STOCK[[#This Row],[Precio Final]]*10%</f>
        <v>2.5</v>
      </c>
      <c r="N871" s="12">
        <v>237</v>
      </c>
      <c r="O871" s="12">
        <v>17</v>
      </c>
      <c r="P871" s="12">
        <f t="shared" ref="P871:P881" si="0">N871/O871</f>
        <v>13.941176470588236</v>
      </c>
      <c r="Q871" s="87">
        <v>0</v>
      </c>
      <c r="R871" s="12">
        <v>0</v>
      </c>
      <c r="S871" s="12">
        <v>4</v>
      </c>
      <c r="T871" s="12">
        <f>STOCK[[#This Row],[Costo Unitario (USD)]]+STOCK[[#This Row],[Costo Envío (USD)]]+STOCK[[#This Row],[Comisión 10%]]</f>
        <v>20.441176470588236</v>
      </c>
      <c r="U871" s="12">
        <f>STOCK[[#This Row],[Costo total]]*1.5</f>
        <v>30.661764705882355</v>
      </c>
      <c r="V871" s="12">
        <v>25</v>
      </c>
      <c r="W871" s="12">
        <f>STOCK[[#This Row],[Precio Final]]-STOCK[[#This Row],[Costo total]]</f>
        <v>4.5588235294117645</v>
      </c>
      <c r="X871" s="12">
        <f>STOCK[[#This Row],[Ganancia Unitaria]]*STOCK[[#This Row],[Salidas]]</f>
        <v>9.117647058823529</v>
      </c>
      <c r="Y871" s="12" t="s">
        <v>1888</v>
      </c>
      <c r="Z871" s="12">
        <f>STOCK[[#This Row],[Costo Envío (USD)]]*STOCK[[#This Row],[Entradas]]</f>
        <v>8</v>
      </c>
      <c r="AA871" s="12">
        <f>STOCK[[#This Row],[Costo total]]*STOCK[[#This Row],[Entradas]]</f>
        <v>40.882352941176471</v>
      </c>
      <c r="AB871" s="12">
        <f>STOCK[[#This Row],[Stock Actual]]*STOCK[[#This Row],[Costo total]]</f>
        <v>0</v>
      </c>
    </row>
    <row r="872" spans="1:28" s="7" customFormat="1" ht="50" customHeight="1" x14ac:dyDescent="0.15">
      <c r="A872" s="7" t="s">
        <v>1739</v>
      </c>
      <c r="B872" s="70"/>
      <c r="C872" s="7" t="s">
        <v>4</v>
      </c>
      <c r="D872" s="7" t="s">
        <v>1939</v>
      </c>
      <c r="E872" s="7" t="s">
        <v>1742</v>
      </c>
      <c r="F872" s="7" t="s">
        <v>2074</v>
      </c>
      <c r="G872" s="7" t="s">
        <v>69</v>
      </c>
      <c r="H872" s="7">
        <f>STOCK[[#This Row],[Precio Final]]</f>
        <v>25</v>
      </c>
      <c r="I872" s="7">
        <f>STOCK[[#This Row],[Precio Venta Ideal (x1.5)]]</f>
        <v>30.661764705882355</v>
      </c>
      <c r="J872" s="8">
        <v>2</v>
      </c>
      <c r="K872" s="8">
        <f>SUMIFS(VENTAS[Cantidad],VENTAS[Código del producto Vendido],STOCK[[#This Row],[Code]])</f>
        <v>2</v>
      </c>
      <c r="L872" s="8">
        <f>STOCK[[#This Row],[Entradas]]-STOCK[[#This Row],[Salidas]]</f>
        <v>0</v>
      </c>
      <c r="M872" s="7">
        <f>STOCK[[#This Row],[Precio Final]]*10%</f>
        <v>2.5</v>
      </c>
      <c r="N872" s="7">
        <v>237</v>
      </c>
      <c r="O872" s="7">
        <v>17</v>
      </c>
      <c r="P872" s="7">
        <f t="shared" si="0"/>
        <v>13.941176470588236</v>
      </c>
      <c r="Q872" s="8">
        <v>0</v>
      </c>
      <c r="R872" s="7">
        <v>0</v>
      </c>
      <c r="S872" s="7">
        <v>4</v>
      </c>
      <c r="T872" s="12">
        <f>STOCK[[#This Row],[Costo Unitario (USD)]]+STOCK[[#This Row],[Costo Envío (USD)]]+STOCK[[#This Row],[Comisión 10%]]</f>
        <v>20.441176470588236</v>
      </c>
      <c r="U872" s="7">
        <f>STOCK[[#This Row],[Costo total]]*1.5</f>
        <v>30.661764705882355</v>
      </c>
      <c r="V872" s="7">
        <v>25</v>
      </c>
      <c r="W872" s="7">
        <f>STOCK[[#This Row],[Precio Final]]-STOCK[[#This Row],[Costo total]]</f>
        <v>4.5588235294117645</v>
      </c>
      <c r="X872" s="7">
        <f>STOCK[[#This Row],[Ganancia Unitaria]]*STOCK[[#This Row],[Salidas]]</f>
        <v>9.117647058823529</v>
      </c>
      <c r="Y872" s="7" t="s">
        <v>1888</v>
      </c>
      <c r="Z872" s="7">
        <f>STOCK[[#This Row],[Costo Envío (USD)]]*STOCK[[#This Row],[Entradas]]</f>
        <v>8</v>
      </c>
      <c r="AA872" s="7">
        <f>STOCK[[#This Row],[Costo total]]*STOCK[[#This Row],[Entradas]]</f>
        <v>40.882352941176471</v>
      </c>
      <c r="AB872" s="7">
        <f>STOCK[[#This Row],[Stock Actual]]*STOCK[[#This Row],[Costo total]]</f>
        <v>0</v>
      </c>
    </row>
    <row r="873" spans="1:28" s="12" customFormat="1" ht="50" customHeight="1" x14ac:dyDescent="0.15">
      <c r="A873" s="12" t="s">
        <v>1738</v>
      </c>
      <c r="B873" s="70"/>
      <c r="C873" s="12" t="s">
        <v>4</v>
      </c>
      <c r="D873" s="12" t="s">
        <v>1939</v>
      </c>
      <c r="E873" s="12" t="s">
        <v>1743</v>
      </c>
      <c r="F873" s="12" t="s">
        <v>241</v>
      </c>
      <c r="G873" s="12" t="s">
        <v>69</v>
      </c>
      <c r="H873" s="12">
        <f>STOCK[[#This Row],[Precio Final]]</f>
        <v>25</v>
      </c>
      <c r="I873" s="12">
        <f>STOCK[[#This Row],[Precio Venta Ideal (x1.5)]]</f>
        <v>30.661764705882355</v>
      </c>
      <c r="J873" s="87">
        <v>3</v>
      </c>
      <c r="K873" s="87">
        <f>SUMIFS(VENTAS[Cantidad],VENTAS[Código del producto Vendido],STOCK[[#This Row],[Code]])</f>
        <v>2</v>
      </c>
      <c r="L873" s="87">
        <f>STOCK[[#This Row],[Entradas]]-STOCK[[#This Row],[Salidas]]</f>
        <v>1</v>
      </c>
      <c r="M873" s="12">
        <f>STOCK[[#This Row],[Precio Final]]*10%</f>
        <v>2.5</v>
      </c>
      <c r="N873" s="12">
        <v>237</v>
      </c>
      <c r="O873" s="12">
        <v>17</v>
      </c>
      <c r="P873" s="12">
        <f t="shared" si="0"/>
        <v>13.941176470588236</v>
      </c>
      <c r="Q873" s="87">
        <v>0</v>
      </c>
      <c r="R873" s="12">
        <v>0</v>
      </c>
      <c r="S873" s="12">
        <v>4</v>
      </c>
      <c r="T873" s="12">
        <f>STOCK[[#This Row],[Costo Unitario (USD)]]+STOCK[[#This Row],[Costo Envío (USD)]]+STOCK[[#This Row],[Comisión 10%]]</f>
        <v>20.441176470588236</v>
      </c>
      <c r="U873" s="12">
        <f>STOCK[[#This Row],[Costo total]]*1.5</f>
        <v>30.661764705882355</v>
      </c>
      <c r="V873" s="12">
        <v>25</v>
      </c>
      <c r="W873" s="12">
        <f>STOCK[[#This Row],[Precio Final]]-STOCK[[#This Row],[Costo total]]</f>
        <v>4.5588235294117645</v>
      </c>
      <c r="X873" s="12">
        <f>STOCK[[#This Row],[Ganancia Unitaria]]*STOCK[[#This Row],[Salidas]]</f>
        <v>9.117647058823529</v>
      </c>
      <c r="Y873" s="12" t="s">
        <v>1888</v>
      </c>
      <c r="Z873" s="12">
        <f>STOCK[[#This Row],[Costo Envío (USD)]]*STOCK[[#This Row],[Entradas]]</f>
        <v>12</v>
      </c>
      <c r="AA873" s="12">
        <f>STOCK[[#This Row],[Costo total]]*STOCK[[#This Row],[Entradas]]</f>
        <v>61.32352941176471</v>
      </c>
      <c r="AB873" s="12">
        <f>STOCK[[#This Row],[Stock Actual]]*STOCK[[#This Row],[Costo total]]</f>
        <v>20.441176470588236</v>
      </c>
    </row>
    <row r="874" spans="1:28" s="7" customFormat="1" ht="50" customHeight="1" x14ac:dyDescent="0.15">
      <c r="A874" s="7" t="s">
        <v>1737</v>
      </c>
      <c r="B874" s="70"/>
      <c r="C874" s="7" t="s">
        <v>4</v>
      </c>
      <c r="D874" s="7" t="s">
        <v>1939</v>
      </c>
      <c r="E874" s="7" t="s">
        <v>1743</v>
      </c>
      <c r="F874" s="7" t="s">
        <v>243</v>
      </c>
      <c r="G874" s="7" t="s">
        <v>69</v>
      </c>
      <c r="H874" s="7">
        <f>STOCK[[#This Row],[Precio Final]]</f>
        <v>25</v>
      </c>
      <c r="I874" s="7">
        <f>STOCK[[#This Row],[Precio Venta Ideal (x1.5)]]</f>
        <v>30.661764705882355</v>
      </c>
      <c r="J874" s="8">
        <v>2</v>
      </c>
      <c r="K874" s="8">
        <f>SUMIFS(VENTAS[Cantidad],VENTAS[Código del producto Vendido],STOCK[[#This Row],[Code]])</f>
        <v>2</v>
      </c>
      <c r="L874" s="8">
        <f>STOCK[[#This Row],[Entradas]]-STOCK[[#This Row],[Salidas]]</f>
        <v>0</v>
      </c>
      <c r="M874" s="7">
        <f>STOCK[[#This Row],[Precio Final]]*10%</f>
        <v>2.5</v>
      </c>
      <c r="N874" s="7">
        <v>237</v>
      </c>
      <c r="O874" s="7">
        <v>17</v>
      </c>
      <c r="P874" s="7">
        <f t="shared" si="0"/>
        <v>13.941176470588236</v>
      </c>
      <c r="Q874" s="8">
        <v>0</v>
      </c>
      <c r="R874" s="7">
        <v>0</v>
      </c>
      <c r="S874" s="7">
        <v>4</v>
      </c>
      <c r="T874" s="12">
        <f>STOCK[[#This Row],[Costo Unitario (USD)]]+STOCK[[#This Row],[Costo Envío (USD)]]+STOCK[[#This Row],[Comisión 10%]]</f>
        <v>20.441176470588236</v>
      </c>
      <c r="U874" s="7">
        <f>STOCK[[#This Row],[Costo total]]*1.5</f>
        <v>30.661764705882355</v>
      </c>
      <c r="V874" s="7">
        <v>25</v>
      </c>
      <c r="W874" s="7">
        <f>STOCK[[#This Row],[Precio Final]]-STOCK[[#This Row],[Costo total]]</f>
        <v>4.5588235294117645</v>
      </c>
      <c r="X874" s="7">
        <f>STOCK[[#This Row],[Ganancia Unitaria]]*STOCK[[#This Row],[Salidas]]</f>
        <v>9.117647058823529</v>
      </c>
      <c r="Y874" s="7" t="s">
        <v>1888</v>
      </c>
      <c r="Z874" s="7">
        <f>STOCK[[#This Row],[Costo Envío (USD)]]*STOCK[[#This Row],[Entradas]]</f>
        <v>8</v>
      </c>
      <c r="AA874" s="7">
        <f>STOCK[[#This Row],[Costo total]]*STOCK[[#This Row],[Entradas]]</f>
        <v>40.882352941176471</v>
      </c>
      <c r="AB874" s="7">
        <f>STOCK[[#This Row],[Stock Actual]]*STOCK[[#This Row],[Costo total]]</f>
        <v>0</v>
      </c>
    </row>
    <row r="875" spans="1:28" s="12" customFormat="1" ht="50" customHeight="1" x14ac:dyDescent="0.15">
      <c r="A875" s="12" t="s">
        <v>1735</v>
      </c>
      <c r="B875" s="70"/>
      <c r="C875" s="12" t="s">
        <v>4</v>
      </c>
      <c r="D875" s="12" t="s">
        <v>1939</v>
      </c>
      <c r="E875" s="12" t="s">
        <v>1744</v>
      </c>
      <c r="F875" s="12" t="s">
        <v>241</v>
      </c>
      <c r="G875" s="12" t="s">
        <v>69</v>
      </c>
      <c r="H875" s="12">
        <f>STOCK[[#This Row],[Precio Final]]</f>
        <v>25</v>
      </c>
      <c r="I875" s="12">
        <f>STOCK[[#This Row],[Precio Venta Ideal (x1.5)]]</f>
        <v>30.661764705882355</v>
      </c>
      <c r="J875" s="87">
        <v>2</v>
      </c>
      <c r="K875" s="87">
        <f>SUMIFS(VENTAS[Cantidad],VENTAS[Código del producto Vendido],STOCK[[#This Row],[Code]])</f>
        <v>0</v>
      </c>
      <c r="L875" s="87">
        <f>STOCK[[#This Row],[Entradas]]-STOCK[[#This Row],[Salidas]]</f>
        <v>2</v>
      </c>
      <c r="M875" s="12">
        <f>STOCK[[#This Row],[Precio Final]]*10%</f>
        <v>2.5</v>
      </c>
      <c r="N875" s="12">
        <v>237</v>
      </c>
      <c r="O875" s="12">
        <v>17</v>
      </c>
      <c r="P875" s="12">
        <f t="shared" si="0"/>
        <v>13.941176470588236</v>
      </c>
      <c r="Q875" s="87">
        <v>0</v>
      </c>
      <c r="R875" s="12">
        <v>0</v>
      </c>
      <c r="S875" s="12">
        <v>4</v>
      </c>
      <c r="T875" s="12">
        <f>STOCK[[#This Row],[Costo Unitario (USD)]]+STOCK[[#This Row],[Costo Envío (USD)]]+STOCK[[#This Row],[Comisión 10%]]</f>
        <v>20.441176470588236</v>
      </c>
      <c r="U875" s="12">
        <f>STOCK[[#This Row],[Costo total]]*1.5</f>
        <v>30.661764705882355</v>
      </c>
      <c r="V875" s="12">
        <v>25</v>
      </c>
      <c r="W875" s="12">
        <f>STOCK[[#This Row],[Precio Final]]-STOCK[[#This Row],[Costo total]]</f>
        <v>4.5588235294117645</v>
      </c>
      <c r="X875" s="12">
        <f>STOCK[[#This Row],[Ganancia Unitaria]]*STOCK[[#This Row],[Salidas]]</f>
        <v>0</v>
      </c>
      <c r="Y875" s="12" t="s">
        <v>1888</v>
      </c>
      <c r="Z875" s="12">
        <f>STOCK[[#This Row],[Costo Envío (USD)]]*STOCK[[#This Row],[Entradas]]</f>
        <v>8</v>
      </c>
      <c r="AA875" s="12">
        <f>STOCK[[#This Row],[Costo total]]*STOCK[[#This Row],[Entradas]]</f>
        <v>40.882352941176471</v>
      </c>
      <c r="AB875" s="12">
        <f>STOCK[[#This Row],[Stock Actual]]*STOCK[[#This Row],[Costo total]]</f>
        <v>40.882352941176471</v>
      </c>
    </row>
    <row r="876" spans="1:28" s="7" customFormat="1" ht="50" customHeight="1" x14ac:dyDescent="0.15">
      <c r="A876" s="7" t="s">
        <v>1736</v>
      </c>
      <c r="B876" s="70"/>
      <c r="C876" s="7" t="s">
        <v>4</v>
      </c>
      <c r="D876" s="7" t="s">
        <v>1940</v>
      </c>
      <c r="E876" s="7" t="s">
        <v>1744</v>
      </c>
      <c r="F876" s="7" t="s">
        <v>1553</v>
      </c>
      <c r="G876" s="7" t="s">
        <v>69</v>
      </c>
      <c r="H876" s="7">
        <f>STOCK[[#This Row],[Precio Final]]</f>
        <v>25</v>
      </c>
      <c r="I876" s="7">
        <f>STOCK[[#This Row],[Precio Venta Ideal (x1.5)]]</f>
        <v>30.661764705882355</v>
      </c>
      <c r="J876" s="8">
        <v>2</v>
      </c>
      <c r="K876" s="8">
        <f>SUMIFS(VENTAS[Cantidad],VENTAS[Código del producto Vendido],STOCK[[#This Row],[Code]])</f>
        <v>2</v>
      </c>
      <c r="L876" s="8">
        <f>STOCK[[#This Row],[Entradas]]-STOCK[[#This Row],[Salidas]]</f>
        <v>0</v>
      </c>
      <c r="M876" s="7">
        <f>STOCK[[#This Row],[Precio Final]]*10%</f>
        <v>2.5</v>
      </c>
      <c r="N876" s="7">
        <v>237</v>
      </c>
      <c r="O876" s="7">
        <v>17</v>
      </c>
      <c r="P876" s="7">
        <f t="shared" si="0"/>
        <v>13.941176470588236</v>
      </c>
      <c r="Q876" s="8">
        <v>0</v>
      </c>
      <c r="R876" s="7">
        <v>0</v>
      </c>
      <c r="S876" s="7">
        <v>4</v>
      </c>
      <c r="T876" s="12">
        <f>STOCK[[#This Row],[Costo Unitario (USD)]]+STOCK[[#This Row],[Costo Envío (USD)]]+STOCK[[#This Row],[Comisión 10%]]</f>
        <v>20.441176470588236</v>
      </c>
      <c r="U876" s="7">
        <f>STOCK[[#This Row],[Costo total]]*1.5</f>
        <v>30.661764705882355</v>
      </c>
      <c r="V876" s="7">
        <v>25</v>
      </c>
      <c r="W876" s="7">
        <f>STOCK[[#This Row],[Precio Final]]-STOCK[[#This Row],[Costo total]]</f>
        <v>4.5588235294117645</v>
      </c>
      <c r="X876" s="7">
        <f>STOCK[[#This Row],[Ganancia Unitaria]]*STOCK[[#This Row],[Salidas]]</f>
        <v>9.117647058823529</v>
      </c>
      <c r="Y876" s="7" t="s">
        <v>1888</v>
      </c>
      <c r="Z876" s="7">
        <f>STOCK[[#This Row],[Costo Envío (USD)]]*STOCK[[#This Row],[Entradas]]</f>
        <v>8</v>
      </c>
      <c r="AA876" s="7">
        <f>STOCK[[#This Row],[Costo total]]*STOCK[[#This Row],[Entradas]]</f>
        <v>40.882352941176471</v>
      </c>
      <c r="AB876" s="7">
        <f>STOCK[[#This Row],[Stock Actual]]*STOCK[[#This Row],[Costo total]]</f>
        <v>0</v>
      </c>
    </row>
    <row r="877" spans="1:28" s="12" customFormat="1" ht="50" customHeight="1" x14ac:dyDescent="0.15">
      <c r="A877" s="12" t="s">
        <v>1734</v>
      </c>
      <c r="B877" s="70"/>
      <c r="C877" s="12" t="s">
        <v>4</v>
      </c>
      <c r="D877" s="12" t="s">
        <v>1932</v>
      </c>
      <c r="E877" s="12" t="s">
        <v>1564</v>
      </c>
      <c r="F877" s="12" t="s">
        <v>241</v>
      </c>
      <c r="G877" s="12" t="s">
        <v>1479</v>
      </c>
      <c r="H877" s="12">
        <f>STOCK[[#This Row],[Precio Final]]</f>
        <v>22</v>
      </c>
      <c r="I877" s="12">
        <f>STOCK[[#This Row],[Precio Venta Ideal (x1.5)]]</f>
        <v>23.329411764705885</v>
      </c>
      <c r="J877" s="87">
        <v>4</v>
      </c>
      <c r="K877" s="87">
        <f>SUMIFS(VENTAS[Cantidad],VENTAS[Código del producto Vendido],STOCK[[#This Row],[Code]])</f>
        <v>2</v>
      </c>
      <c r="L877" s="87">
        <f>STOCK[[#This Row],[Entradas]]-STOCK[[#This Row],[Salidas]]</f>
        <v>2</v>
      </c>
      <c r="M877" s="12">
        <f>STOCK[[#This Row],[Precio Final]]*10%</f>
        <v>2.2000000000000002</v>
      </c>
      <c r="N877" s="12">
        <v>159</v>
      </c>
      <c r="O877" s="12">
        <v>17</v>
      </c>
      <c r="P877" s="12">
        <f t="shared" si="0"/>
        <v>9.3529411764705888</v>
      </c>
      <c r="Q877" s="87">
        <v>0</v>
      </c>
      <c r="R877" s="12">
        <v>0</v>
      </c>
      <c r="S877" s="12">
        <v>4</v>
      </c>
      <c r="T877" s="12">
        <f>STOCK[[#This Row],[Costo Unitario (USD)]]+STOCK[[#This Row],[Costo Envío (USD)]]+STOCK[[#This Row],[Comisión 10%]]</f>
        <v>15.55294117647059</v>
      </c>
      <c r="U877" s="12">
        <f>STOCK[[#This Row],[Costo total]]*1.5</f>
        <v>23.329411764705885</v>
      </c>
      <c r="V877" s="12">
        <v>22</v>
      </c>
      <c r="W877" s="12">
        <f>STOCK[[#This Row],[Precio Final]]-STOCK[[#This Row],[Costo total]]</f>
        <v>6.4470588235294102</v>
      </c>
      <c r="X877" s="12">
        <f>STOCK[[#This Row],[Ganancia Unitaria]]*STOCK[[#This Row],[Salidas]]</f>
        <v>12.89411764705882</v>
      </c>
      <c r="Y877" s="12" t="s">
        <v>1888</v>
      </c>
      <c r="Z877" s="12">
        <f>STOCK[[#This Row],[Costo Envío (USD)]]*STOCK[[#This Row],[Entradas]]</f>
        <v>16</v>
      </c>
      <c r="AA877" s="12">
        <f>STOCK[[#This Row],[Costo total]]*STOCK[[#This Row],[Entradas]]</f>
        <v>62.211764705882359</v>
      </c>
      <c r="AB877" s="12">
        <f>STOCK[[#This Row],[Stock Actual]]*STOCK[[#This Row],[Costo total]]</f>
        <v>31.10588235294118</v>
      </c>
    </row>
    <row r="878" spans="1:28" s="7" customFormat="1" ht="50" customHeight="1" x14ac:dyDescent="0.15">
      <c r="A878" s="7" t="s">
        <v>1733</v>
      </c>
      <c r="B878" s="70"/>
      <c r="C878" s="7" t="s">
        <v>4</v>
      </c>
      <c r="D878" s="7" t="s">
        <v>1932</v>
      </c>
      <c r="E878" s="7" t="s">
        <v>1564</v>
      </c>
      <c r="F878" s="7" t="s">
        <v>2091</v>
      </c>
      <c r="G878" s="7" t="s">
        <v>69</v>
      </c>
      <c r="H878" s="7">
        <f>STOCK[[#This Row],[Precio Final]]</f>
        <v>22</v>
      </c>
      <c r="I878" s="7">
        <f>STOCK[[#This Row],[Precio Venta Ideal (x1.5)]]</f>
        <v>23.329411764705885</v>
      </c>
      <c r="J878" s="8">
        <v>2</v>
      </c>
      <c r="K878" s="8">
        <f>SUMIFS(VENTAS[Cantidad],VENTAS[Código del producto Vendido],STOCK[[#This Row],[Code]])</f>
        <v>2</v>
      </c>
      <c r="L878" s="8">
        <f>STOCK[[#This Row],[Entradas]]-STOCK[[#This Row],[Salidas]]</f>
        <v>0</v>
      </c>
      <c r="M878" s="7">
        <f>STOCK[[#This Row],[Precio Final]]*10%</f>
        <v>2.2000000000000002</v>
      </c>
      <c r="N878" s="7">
        <v>159</v>
      </c>
      <c r="O878" s="7">
        <v>17</v>
      </c>
      <c r="P878" s="7">
        <f t="shared" si="0"/>
        <v>9.3529411764705888</v>
      </c>
      <c r="Q878" s="8">
        <v>0</v>
      </c>
      <c r="R878" s="7">
        <v>0</v>
      </c>
      <c r="S878" s="7">
        <v>4</v>
      </c>
      <c r="T878" s="12">
        <f>STOCK[[#This Row],[Costo Unitario (USD)]]+STOCK[[#This Row],[Costo Envío (USD)]]+STOCK[[#This Row],[Comisión 10%]]</f>
        <v>15.55294117647059</v>
      </c>
      <c r="U878" s="7">
        <f>STOCK[[#This Row],[Costo total]]*1.5</f>
        <v>23.329411764705885</v>
      </c>
      <c r="V878" s="7">
        <v>22</v>
      </c>
      <c r="W878" s="7">
        <f>STOCK[[#This Row],[Precio Final]]-STOCK[[#This Row],[Costo total]]</f>
        <v>6.4470588235294102</v>
      </c>
      <c r="X878" s="7">
        <f>STOCK[[#This Row],[Ganancia Unitaria]]*STOCK[[#This Row],[Salidas]]</f>
        <v>12.89411764705882</v>
      </c>
      <c r="Y878" s="7" t="s">
        <v>1888</v>
      </c>
      <c r="Z878" s="7">
        <f>STOCK[[#This Row],[Costo Envío (USD)]]*STOCK[[#This Row],[Entradas]]</f>
        <v>8</v>
      </c>
      <c r="AA878" s="7">
        <f>STOCK[[#This Row],[Costo total]]*STOCK[[#This Row],[Entradas]]</f>
        <v>31.10588235294118</v>
      </c>
      <c r="AB878" s="7">
        <f>STOCK[[#This Row],[Stock Actual]]*STOCK[[#This Row],[Costo total]]</f>
        <v>0</v>
      </c>
    </row>
    <row r="879" spans="1:28" s="12" customFormat="1" ht="50" customHeight="1" x14ac:dyDescent="0.15">
      <c r="A879" s="12" t="s">
        <v>1732</v>
      </c>
      <c r="B879" s="70"/>
      <c r="C879" s="12" t="s">
        <v>4</v>
      </c>
      <c r="D879" s="12" t="s">
        <v>1893</v>
      </c>
      <c r="E879" s="12" t="s">
        <v>1694</v>
      </c>
      <c r="F879" s="12" t="s">
        <v>456</v>
      </c>
      <c r="G879" s="12" t="s">
        <v>69</v>
      </c>
      <c r="H879" s="12">
        <f>STOCK[[#This Row],[Precio Final]]</f>
        <v>20</v>
      </c>
      <c r="I879" s="12">
        <f>STOCK[[#This Row],[Precio Venta Ideal (x1.5)]]</f>
        <v>17.382352941176471</v>
      </c>
      <c r="J879" s="87">
        <v>1</v>
      </c>
      <c r="K879" s="87">
        <f>SUMIFS(VENTAS[Cantidad],VENTAS[Código del producto Vendido],STOCK[[#This Row],[Code]])</f>
        <v>1</v>
      </c>
      <c r="L879" s="87">
        <f>STOCK[[#This Row],[Entradas]]-STOCK[[#This Row],[Salidas]]</f>
        <v>0</v>
      </c>
      <c r="M879" s="12">
        <f>STOCK[[#This Row],[Precio Final]]*10%</f>
        <v>2</v>
      </c>
      <c r="N879" s="12">
        <v>112</v>
      </c>
      <c r="O879" s="12">
        <v>17</v>
      </c>
      <c r="P879" s="12">
        <f t="shared" si="0"/>
        <v>6.5882352941176467</v>
      </c>
      <c r="Q879" s="87">
        <v>0</v>
      </c>
      <c r="R879" s="12">
        <v>0</v>
      </c>
      <c r="S879" s="12">
        <v>3</v>
      </c>
      <c r="T879" s="12">
        <f>STOCK[[#This Row],[Costo Unitario (USD)]]+STOCK[[#This Row],[Costo Envío (USD)]]+STOCK[[#This Row],[Comisión 10%]]</f>
        <v>11.588235294117647</v>
      </c>
      <c r="U879" s="12">
        <f>STOCK[[#This Row],[Costo total]]*1.5</f>
        <v>17.382352941176471</v>
      </c>
      <c r="V879" s="12">
        <v>20</v>
      </c>
      <c r="W879" s="12">
        <f>STOCK[[#This Row],[Precio Final]]-STOCK[[#This Row],[Costo total]]</f>
        <v>8.4117647058823533</v>
      </c>
      <c r="X879" s="12">
        <f>STOCK[[#This Row],[Ganancia Unitaria]]*STOCK[[#This Row],[Salidas]]</f>
        <v>8.4117647058823533</v>
      </c>
      <c r="Y879" s="12" t="s">
        <v>1888</v>
      </c>
      <c r="Z879" s="12">
        <f>STOCK[[#This Row],[Costo Envío (USD)]]*STOCK[[#This Row],[Entradas]]</f>
        <v>3</v>
      </c>
      <c r="AA879" s="12">
        <f>STOCK[[#This Row],[Costo total]]*STOCK[[#This Row],[Entradas]]</f>
        <v>11.588235294117647</v>
      </c>
      <c r="AB879" s="12">
        <f>STOCK[[#This Row],[Stock Actual]]*STOCK[[#This Row],[Costo total]]</f>
        <v>0</v>
      </c>
    </row>
    <row r="880" spans="1:28" s="7" customFormat="1" ht="50" customHeight="1" x14ac:dyDescent="0.15">
      <c r="A880" s="7" t="s">
        <v>1731</v>
      </c>
      <c r="B880" s="70"/>
      <c r="C880" s="7" t="s">
        <v>4</v>
      </c>
      <c r="D880" s="7" t="s">
        <v>1778</v>
      </c>
      <c r="E880" s="7" t="s">
        <v>1799</v>
      </c>
      <c r="F880" s="7" t="s">
        <v>239</v>
      </c>
      <c r="G880" s="7" t="s">
        <v>214</v>
      </c>
      <c r="H880" s="7">
        <f>STOCK[[#This Row],[Precio Final]]</f>
        <v>35</v>
      </c>
      <c r="I880" s="7">
        <f>STOCK[[#This Row],[Precio Venta Ideal (x1.5)]]</f>
        <v>48.75</v>
      </c>
      <c r="J880" s="8">
        <v>1</v>
      </c>
      <c r="K880" s="8">
        <f>SUMIFS(VENTAS[Cantidad],VENTAS[Código del producto Vendido],STOCK[[#This Row],[Code]])</f>
        <v>0</v>
      </c>
      <c r="L880" s="8">
        <f>STOCK[[#This Row],[Entradas]]-STOCK[[#This Row],[Salidas]]</f>
        <v>1</v>
      </c>
      <c r="M880" s="7">
        <f>STOCK[[#This Row],[Precio Final]]*10%</f>
        <v>3.5</v>
      </c>
      <c r="N880" s="7">
        <v>159</v>
      </c>
      <c r="O880" s="7">
        <v>17</v>
      </c>
      <c r="P880" s="7">
        <v>25</v>
      </c>
      <c r="Q880" s="8">
        <v>0</v>
      </c>
      <c r="R880" s="7">
        <v>0</v>
      </c>
      <c r="S880" s="7">
        <v>4</v>
      </c>
      <c r="T880" s="12">
        <f>STOCK[[#This Row],[Costo Unitario (USD)]]+STOCK[[#This Row],[Costo Envío (USD)]]+STOCK[[#This Row],[Comisión 10%]]</f>
        <v>32.5</v>
      </c>
      <c r="U880" s="7">
        <f>STOCK[[#This Row],[Costo total]]*1.5</f>
        <v>48.75</v>
      </c>
      <c r="V880" s="7">
        <v>35</v>
      </c>
      <c r="W880" s="7">
        <f>STOCK[[#This Row],[Precio Final]]-STOCK[[#This Row],[Costo total]]</f>
        <v>2.5</v>
      </c>
      <c r="X880" s="7">
        <f>STOCK[[#This Row],[Ganancia Unitaria]]*STOCK[[#This Row],[Salidas]]</f>
        <v>0</v>
      </c>
      <c r="Y880" s="7" t="s">
        <v>1888</v>
      </c>
      <c r="Z880" s="7">
        <v>0</v>
      </c>
      <c r="AA880" s="7">
        <f>STOCK[[#This Row],[Costo total]]*STOCK[[#This Row],[Entradas]]</f>
        <v>32.5</v>
      </c>
      <c r="AB880" s="7">
        <f>STOCK[[#This Row],[Stock Actual]]*STOCK[[#This Row],[Costo total]]</f>
        <v>32.5</v>
      </c>
    </row>
    <row r="881" spans="1:28" s="12" customFormat="1" ht="50" customHeight="1" x14ac:dyDescent="0.15">
      <c r="A881" s="12" t="s">
        <v>1730</v>
      </c>
      <c r="B881" s="70"/>
      <c r="C881" s="12" t="s">
        <v>4</v>
      </c>
      <c r="D881" s="12" t="s">
        <v>1938</v>
      </c>
      <c r="E881" s="12" t="s">
        <v>1800</v>
      </c>
      <c r="F881" s="12" t="s">
        <v>2155</v>
      </c>
      <c r="G881" s="12" t="s">
        <v>1479</v>
      </c>
      <c r="H881" s="12">
        <f>STOCK[[#This Row],[Precio Final]]</f>
        <v>25</v>
      </c>
      <c r="I881" s="12">
        <f>STOCK[[#This Row],[Precio Venta Ideal (x1.5)]]</f>
        <v>22.367647058823529</v>
      </c>
      <c r="J881" s="87">
        <v>4</v>
      </c>
      <c r="K881" s="87">
        <f>SUMIFS(VENTAS[Cantidad],VENTAS[Código del producto Vendido],STOCK[[#This Row],[Code]])</f>
        <v>4</v>
      </c>
      <c r="L881" s="87">
        <f>STOCK[[#This Row],[Entradas]]-STOCK[[#This Row],[Salidas]]</f>
        <v>0</v>
      </c>
      <c r="M881" s="12">
        <f>STOCK[[#This Row],[Precio Final]]*10%</f>
        <v>2.5</v>
      </c>
      <c r="N881" s="12">
        <v>211</v>
      </c>
      <c r="O881" s="12">
        <v>17</v>
      </c>
      <c r="P881" s="12">
        <f t="shared" si="0"/>
        <v>12.411764705882353</v>
      </c>
      <c r="Q881" s="87">
        <v>0</v>
      </c>
      <c r="R881" s="12">
        <v>0</v>
      </c>
      <c r="S881" s="12">
        <v>0</v>
      </c>
      <c r="T881" s="12">
        <f>STOCK[[#This Row],[Costo Unitario (USD)]]+STOCK[[#This Row],[Costo Envío (USD)]]+STOCK[[#This Row],[Comisión 10%]]</f>
        <v>14.911764705882353</v>
      </c>
      <c r="U881" s="12">
        <f>STOCK[[#This Row],[Costo total]]*1.5</f>
        <v>22.367647058823529</v>
      </c>
      <c r="V881" s="12">
        <v>25</v>
      </c>
      <c r="W881" s="12">
        <f>STOCK[[#This Row],[Precio Final]]-STOCK[[#This Row],[Costo total]]</f>
        <v>10.088235294117647</v>
      </c>
      <c r="X881" s="12">
        <f>STOCK[[#This Row],[Ganancia Unitaria]]*STOCK[[#This Row],[Salidas]]</f>
        <v>40.352941176470587</v>
      </c>
      <c r="Y881" s="12" t="s">
        <v>1888</v>
      </c>
      <c r="Z881" s="12">
        <f>STOCK[[#This Row],[Costo Envío (USD)]]*STOCK[[#This Row],[Entradas]]</f>
        <v>0</v>
      </c>
      <c r="AA881" s="12">
        <f>STOCK[[#This Row],[Costo total]]*STOCK[[#This Row],[Entradas]]</f>
        <v>59.647058823529413</v>
      </c>
      <c r="AB881" s="12">
        <f>STOCK[[#This Row],[Stock Actual]]*STOCK[[#This Row],[Costo total]]</f>
        <v>0</v>
      </c>
    </row>
    <row r="882" spans="1:28" s="7" customFormat="1" ht="50" customHeight="1" x14ac:dyDescent="0.15">
      <c r="A882" s="7" t="s">
        <v>2045</v>
      </c>
      <c r="B882" s="70"/>
      <c r="C882" s="7" t="s">
        <v>4</v>
      </c>
      <c r="D882" s="7" t="s">
        <v>2174</v>
      </c>
      <c r="E882" s="7" t="s">
        <v>1564</v>
      </c>
      <c r="F882" s="7" t="s">
        <v>239</v>
      </c>
      <c r="G882" s="7" t="s">
        <v>69</v>
      </c>
      <c r="H882" s="7">
        <f>STOCK[[#This Row],[Precio Final]]</f>
        <v>22</v>
      </c>
      <c r="I882" s="7">
        <f>STOCK[[#This Row],[Precio Venta Ideal (x1.5)]]</f>
        <v>23.329411764705885</v>
      </c>
      <c r="J882" s="8">
        <v>3</v>
      </c>
      <c r="K882" s="8">
        <f>SUMIFS(VENTAS[Cantidad],VENTAS[Código del producto Vendido],STOCK[[#This Row],[Code]])</f>
        <v>0</v>
      </c>
      <c r="L882" s="8">
        <f>STOCK[[#This Row],[Entradas]]-STOCK[[#This Row],[Salidas]]</f>
        <v>3</v>
      </c>
      <c r="M882" s="7">
        <f>STOCK[[#This Row],[Precio Final]]*10%</f>
        <v>2.2000000000000002</v>
      </c>
      <c r="N882" s="7">
        <v>159</v>
      </c>
      <c r="O882" s="7">
        <v>17</v>
      </c>
      <c r="P882" s="7">
        <f>N882/O882</f>
        <v>9.3529411764705888</v>
      </c>
      <c r="Q882" s="8">
        <v>0</v>
      </c>
      <c r="R882" s="7">
        <v>0</v>
      </c>
      <c r="S882" s="7">
        <v>4</v>
      </c>
      <c r="T882" s="12">
        <f>STOCK[[#This Row],[Costo Unitario (USD)]]+STOCK[[#This Row],[Costo Envío (USD)]]+STOCK[[#This Row],[Comisión 10%]]</f>
        <v>15.55294117647059</v>
      </c>
      <c r="U882" s="7">
        <f>STOCK[[#This Row],[Costo total]]*1.5</f>
        <v>23.329411764705885</v>
      </c>
      <c r="V882" s="7">
        <v>22</v>
      </c>
      <c r="W882" s="7">
        <f>STOCK[[#This Row],[Precio Final]]-STOCK[[#This Row],[Costo total]]</f>
        <v>6.4470588235294102</v>
      </c>
      <c r="X882" s="7">
        <f>STOCK[[#This Row],[Ganancia Unitaria]]*STOCK[[#This Row],[Salidas]]</f>
        <v>0</v>
      </c>
      <c r="Y882" s="7" t="s">
        <v>1888</v>
      </c>
      <c r="Z882" s="7">
        <f>STOCK[[#This Row],[Costo Envío (USD)]]*STOCK[[#This Row],[Entradas]]</f>
        <v>12</v>
      </c>
      <c r="AA882" s="7">
        <f>STOCK[[#This Row],[Costo total]]*STOCK[[#This Row],[Entradas]]</f>
        <v>46.658823529411769</v>
      </c>
      <c r="AB882" s="7">
        <f>STOCK[[#This Row],[Stock Actual]]*STOCK[[#This Row],[Costo total]]</f>
        <v>46.658823529411769</v>
      </c>
    </row>
    <row r="883" spans="1:28" s="12" customFormat="1" ht="50" customHeight="1" x14ac:dyDescent="0.15">
      <c r="A883" s="12" t="s">
        <v>1729</v>
      </c>
      <c r="B883" s="70"/>
      <c r="C883" s="12" t="s">
        <v>4</v>
      </c>
      <c r="D883" s="12" t="s">
        <v>2180</v>
      </c>
      <c r="E883" s="12" t="s">
        <v>1689</v>
      </c>
      <c r="F883" s="12" t="s">
        <v>2179</v>
      </c>
      <c r="G883" s="12" t="s">
        <v>69</v>
      </c>
      <c r="H883" s="12">
        <f>STOCK[[#This Row],[Precio Final]]</f>
        <v>30</v>
      </c>
      <c r="I883" s="12">
        <f>STOCK[[#This Row],[Precio Venta Ideal (x1.5)]]</f>
        <v>41.205882352941174</v>
      </c>
      <c r="J883" s="87">
        <v>3</v>
      </c>
      <c r="K883" s="87">
        <f>SUMIFS(VENTAS[Cantidad],VENTAS[Código del producto Vendido],STOCK[[#This Row],[Code]])</f>
        <v>3</v>
      </c>
      <c r="L883" s="87">
        <f>STOCK[[#This Row],[Entradas]]-STOCK[[#This Row],[Salidas]]</f>
        <v>0</v>
      </c>
      <c r="M883" s="12">
        <f>STOCK[[#This Row],[Precio Final]]*10%</f>
        <v>3</v>
      </c>
      <c r="N883" s="12">
        <v>348</v>
      </c>
      <c r="O883" s="12">
        <v>17</v>
      </c>
      <c r="P883" s="12">
        <f t="shared" ref="P883:P910" si="1">N883/O883</f>
        <v>20.470588235294116</v>
      </c>
      <c r="Q883" s="87">
        <v>0</v>
      </c>
      <c r="R883" s="12">
        <v>0</v>
      </c>
      <c r="S883" s="12">
        <v>4</v>
      </c>
      <c r="T883" s="12">
        <f>STOCK[[#This Row],[Costo Unitario (USD)]]+STOCK[[#This Row],[Costo Envío (USD)]]+STOCK[[#This Row],[Comisión 10%]]</f>
        <v>27.470588235294116</v>
      </c>
      <c r="U883" s="12">
        <f>STOCK[[#This Row],[Costo total]]*1.5</f>
        <v>41.205882352941174</v>
      </c>
      <c r="V883" s="12">
        <v>30</v>
      </c>
      <c r="W883" s="12">
        <f>STOCK[[#This Row],[Precio Final]]-STOCK[[#This Row],[Costo total]]</f>
        <v>2.529411764705884</v>
      </c>
      <c r="X883" s="12">
        <f>STOCK[[#This Row],[Ganancia Unitaria]]*STOCK[[#This Row],[Salidas]]</f>
        <v>7.5882352941176521</v>
      </c>
      <c r="Y883" s="12" t="s">
        <v>1888</v>
      </c>
      <c r="Z883" s="12">
        <f>STOCK[[#This Row],[Costo Envío (USD)]]*STOCK[[#This Row],[Entradas]]</f>
        <v>12</v>
      </c>
      <c r="AA883" s="12">
        <f>STOCK[[#This Row],[Costo total]]*STOCK[[#This Row],[Entradas]]</f>
        <v>82.411764705882348</v>
      </c>
      <c r="AB883" s="12">
        <f>STOCK[[#This Row],[Stock Actual]]*STOCK[[#This Row],[Costo total]]</f>
        <v>0</v>
      </c>
    </row>
    <row r="884" spans="1:28" s="7" customFormat="1" ht="50" customHeight="1" x14ac:dyDescent="0.15">
      <c r="A884" s="7" t="s">
        <v>1728</v>
      </c>
      <c r="B884" s="70"/>
      <c r="C884" s="7" t="s">
        <v>4</v>
      </c>
      <c r="D884" s="7" t="s">
        <v>2180</v>
      </c>
      <c r="E884" s="7" t="s">
        <v>1689</v>
      </c>
      <c r="F884" s="7" t="s">
        <v>2178</v>
      </c>
      <c r="G884" s="7" t="s">
        <v>1479</v>
      </c>
      <c r="H884" s="7">
        <f>STOCK[[#This Row],[Precio Final]]</f>
        <v>30</v>
      </c>
      <c r="I884" s="7">
        <f>STOCK[[#This Row],[Precio Venta Ideal (x1.5)]]</f>
        <v>42.705882352941174</v>
      </c>
      <c r="J884" s="8">
        <v>3</v>
      </c>
      <c r="K884" s="8">
        <f>SUMIFS(VENTAS[Cantidad],VENTAS[Código del producto Vendido],STOCK[[#This Row],[Code]])</f>
        <v>3</v>
      </c>
      <c r="L884" s="8">
        <f>STOCK[[#This Row],[Entradas]]-STOCK[[#This Row],[Salidas]]</f>
        <v>0</v>
      </c>
      <c r="M884" s="7">
        <f>STOCK[[#This Row],[Precio Final]]*10%</f>
        <v>3</v>
      </c>
      <c r="N884" s="7">
        <v>348</v>
      </c>
      <c r="O884" s="7">
        <v>17</v>
      </c>
      <c r="P884" s="7">
        <f t="shared" si="1"/>
        <v>20.470588235294116</v>
      </c>
      <c r="Q884" s="8">
        <v>0</v>
      </c>
      <c r="R884" s="7">
        <v>0</v>
      </c>
      <c r="S884" s="7">
        <v>5</v>
      </c>
      <c r="T884" s="12">
        <f>STOCK[[#This Row],[Costo Unitario (USD)]]+STOCK[[#This Row],[Costo Envío (USD)]]+STOCK[[#This Row],[Comisión 10%]]</f>
        <v>28.470588235294116</v>
      </c>
      <c r="U884" s="7">
        <f>STOCK[[#This Row],[Costo total]]*1.5</f>
        <v>42.705882352941174</v>
      </c>
      <c r="V884" s="7">
        <v>30</v>
      </c>
      <c r="W884" s="7">
        <f>STOCK[[#This Row],[Precio Final]]-STOCK[[#This Row],[Costo total]]</f>
        <v>1.529411764705884</v>
      </c>
      <c r="X884" s="7">
        <f>STOCK[[#This Row],[Ganancia Unitaria]]*STOCK[[#This Row],[Salidas]]</f>
        <v>4.5882352941176521</v>
      </c>
      <c r="Y884" s="7" t="s">
        <v>1888</v>
      </c>
      <c r="Z884" s="7">
        <f>STOCK[[#This Row],[Costo Envío (USD)]]*STOCK[[#This Row],[Entradas]]</f>
        <v>15</v>
      </c>
      <c r="AA884" s="7">
        <f>STOCK[[#This Row],[Costo total]]*STOCK[[#This Row],[Entradas]]</f>
        <v>85.411764705882348</v>
      </c>
      <c r="AB884" s="7">
        <f>STOCK[[#This Row],[Stock Actual]]*STOCK[[#This Row],[Costo total]]</f>
        <v>0</v>
      </c>
    </row>
    <row r="885" spans="1:28" s="12" customFormat="1" ht="50" customHeight="1" x14ac:dyDescent="0.15">
      <c r="A885" s="12" t="s">
        <v>1727</v>
      </c>
      <c r="B885" s="70"/>
      <c r="C885" s="12" t="s">
        <v>4</v>
      </c>
      <c r="D885" s="12" t="s">
        <v>2180</v>
      </c>
      <c r="E885" s="12" t="s">
        <v>1689</v>
      </c>
      <c r="F885" s="12" t="s">
        <v>1516</v>
      </c>
      <c r="G885" s="12" t="s">
        <v>1479</v>
      </c>
      <c r="H885" s="12">
        <f>STOCK[[#This Row],[Precio Final]]</f>
        <v>32</v>
      </c>
      <c r="I885" s="12">
        <f>STOCK[[#This Row],[Precio Venta Ideal (x1.5)]]</f>
        <v>43.005882352941171</v>
      </c>
      <c r="J885" s="87">
        <v>4</v>
      </c>
      <c r="K885" s="87">
        <f>SUMIFS(VENTAS[Cantidad],VENTAS[Código del producto Vendido],STOCK[[#This Row],[Code]])</f>
        <v>3</v>
      </c>
      <c r="L885" s="87">
        <f>STOCK[[#This Row],[Entradas]]-STOCK[[#This Row],[Salidas]]</f>
        <v>1</v>
      </c>
      <c r="M885" s="12">
        <f>STOCK[[#This Row],[Precio Final]]*10%</f>
        <v>3.2</v>
      </c>
      <c r="N885" s="12">
        <v>348</v>
      </c>
      <c r="O885" s="12">
        <v>17</v>
      </c>
      <c r="P885" s="12">
        <f t="shared" si="1"/>
        <v>20.470588235294116</v>
      </c>
      <c r="Q885" s="87">
        <v>0</v>
      </c>
      <c r="R885" s="12">
        <v>0</v>
      </c>
      <c r="S885" s="12">
        <v>5</v>
      </c>
      <c r="T885" s="12">
        <f>STOCK[[#This Row],[Costo Unitario (USD)]]+STOCK[[#This Row],[Costo Envío (USD)]]+STOCK[[#This Row],[Comisión 10%]]</f>
        <v>28.670588235294115</v>
      </c>
      <c r="U885" s="12">
        <f>STOCK[[#This Row],[Costo total]]*1.5</f>
        <v>43.005882352941171</v>
      </c>
      <c r="V885" s="12">
        <v>32</v>
      </c>
      <c r="W885" s="12">
        <f>STOCK[[#This Row],[Precio Final]]-STOCK[[#This Row],[Costo total]]</f>
        <v>3.3294117647058847</v>
      </c>
      <c r="X885" s="12">
        <f>STOCK[[#This Row],[Ganancia Unitaria]]*STOCK[[#This Row],[Salidas]]</f>
        <v>9.9882352941176542</v>
      </c>
      <c r="Y885" s="12" t="s">
        <v>1888</v>
      </c>
      <c r="Z885" s="12">
        <f>STOCK[[#This Row],[Costo Envío (USD)]]*STOCK[[#This Row],[Entradas]]</f>
        <v>20</v>
      </c>
      <c r="AA885" s="12">
        <f>STOCK[[#This Row],[Costo total]]*STOCK[[#This Row],[Entradas]]</f>
        <v>114.68235294117646</v>
      </c>
      <c r="AB885" s="12">
        <f>STOCK[[#This Row],[Stock Actual]]*STOCK[[#This Row],[Costo total]]</f>
        <v>28.670588235294115</v>
      </c>
    </row>
    <row r="886" spans="1:28" s="7" customFormat="1" ht="50" customHeight="1" x14ac:dyDescent="0.15">
      <c r="A886" s="7" t="s">
        <v>1726</v>
      </c>
      <c r="B886" s="70"/>
      <c r="C886" s="7" t="s">
        <v>4</v>
      </c>
      <c r="D886" s="7" t="s">
        <v>2180</v>
      </c>
      <c r="E886" s="7" t="s">
        <v>1689</v>
      </c>
      <c r="F886" s="7" t="s">
        <v>2105</v>
      </c>
      <c r="G886" s="7" t="s">
        <v>1479</v>
      </c>
      <c r="H886" s="7">
        <f>STOCK[[#This Row],[Precio Final]]</f>
        <v>30</v>
      </c>
      <c r="I886" s="7">
        <f>STOCK[[#This Row],[Precio Venta Ideal (x1.5)]]</f>
        <v>42.705882352941174</v>
      </c>
      <c r="J886" s="8">
        <v>3</v>
      </c>
      <c r="K886" s="8">
        <f>SUMIFS(VENTAS[Cantidad],VENTAS[Código del producto Vendido],STOCK[[#This Row],[Code]])</f>
        <v>3</v>
      </c>
      <c r="L886" s="8">
        <f>STOCK[[#This Row],[Entradas]]-STOCK[[#This Row],[Salidas]]</f>
        <v>0</v>
      </c>
      <c r="M886" s="7">
        <f>STOCK[[#This Row],[Precio Final]]*10%</f>
        <v>3</v>
      </c>
      <c r="N886" s="7">
        <v>348</v>
      </c>
      <c r="O886" s="7">
        <v>17</v>
      </c>
      <c r="P886" s="7">
        <f t="shared" si="1"/>
        <v>20.470588235294116</v>
      </c>
      <c r="Q886" s="8">
        <v>0</v>
      </c>
      <c r="R886" s="7">
        <v>0</v>
      </c>
      <c r="S886" s="7">
        <v>5</v>
      </c>
      <c r="T886" s="12">
        <f>STOCK[[#This Row],[Costo Unitario (USD)]]+STOCK[[#This Row],[Costo Envío (USD)]]+STOCK[[#This Row],[Comisión 10%]]</f>
        <v>28.470588235294116</v>
      </c>
      <c r="U886" s="7">
        <f>STOCK[[#This Row],[Costo total]]*1.5</f>
        <v>42.705882352941174</v>
      </c>
      <c r="V886" s="7">
        <v>30</v>
      </c>
      <c r="W886" s="7">
        <f>STOCK[[#This Row],[Precio Final]]-STOCK[[#This Row],[Costo total]]</f>
        <v>1.529411764705884</v>
      </c>
      <c r="X886" s="7">
        <f>STOCK[[#This Row],[Ganancia Unitaria]]*STOCK[[#This Row],[Salidas]]</f>
        <v>4.5882352941176521</v>
      </c>
      <c r="Y886" s="7" t="s">
        <v>1888</v>
      </c>
      <c r="Z886" s="7">
        <f>STOCK[[#This Row],[Costo Envío (USD)]]*STOCK[[#This Row],[Entradas]]</f>
        <v>15</v>
      </c>
      <c r="AA886" s="7">
        <f>STOCK[[#This Row],[Costo total]]*STOCK[[#This Row],[Entradas]]</f>
        <v>85.411764705882348</v>
      </c>
      <c r="AB886" s="7">
        <f>STOCK[[#This Row],[Stock Actual]]*STOCK[[#This Row],[Costo total]]</f>
        <v>0</v>
      </c>
    </row>
    <row r="887" spans="1:28" s="12" customFormat="1" ht="50" customHeight="1" x14ac:dyDescent="0.15">
      <c r="A887" s="12" t="s">
        <v>1725</v>
      </c>
      <c r="B887" s="70"/>
      <c r="C887" s="12" t="s">
        <v>4</v>
      </c>
      <c r="D887" s="12" t="s">
        <v>2177</v>
      </c>
      <c r="E887" s="12" t="s">
        <v>1690</v>
      </c>
      <c r="F887" s="12" t="s">
        <v>1515</v>
      </c>
      <c r="G887" s="12" t="s">
        <v>1479</v>
      </c>
      <c r="H887" s="12">
        <f>STOCK[[#This Row],[Precio Final]]</f>
        <v>1.2</v>
      </c>
      <c r="I887" s="12">
        <f>STOCK[[#This Row],[Precio Venta Ideal (x1.5)]]</f>
        <v>0.63441176470588234</v>
      </c>
      <c r="J887" s="87">
        <v>10</v>
      </c>
      <c r="K887" s="87">
        <f>SUMIFS(VENTAS[Cantidad],VENTAS[Código del producto Vendido],STOCK[[#This Row],[Code]])</f>
        <v>0</v>
      </c>
      <c r="L887" s="87">
        <f>STOCK[[#This Row],[Entradas]]-STOCK[[#This Row],[Salidas]]</f>
        <v>10</v>
      </c>
      <c r="M887" s="12">
        <f>STOCK[[#This Row],[Precio Final]]*10%</f>
        <v>0.12</v>
      </c>
      <c r="N887" s="12">
        <v>4.3</v>
      </c>
      <c r="O887" s="12">
        <v>17</v>
      </c>
      <c r="P887" s="12">
        <f t="shared" si="1"/>
        <v>0.25294117647058822</v>
      </c>
      <c r="Q887" s="87">
        <v>0</v>
      </c>
      <c r="R887" s="12">
        <v>0</v>
      </c>
      <c r="S887" s="12">
        <v>0.05</v>
      </c>
      <c r="T887" s="12">
        <f>STOCK[[#This Row],[Costo Unitario (USD)]]+STOCK[[#This Row],[Costo Envío (USD)]]+STOCK[[#This Row],[Comisión 10%]]</f>
        <v>0.42294117647058821</v>
      </c>
      <c r="U887" s="12">
        <f>STOCK[[#This Row],[Costo total]]*1.5</f>
        <v>0.63441176470588234</v>
      </c>
      <c r="V887" s="12">
        <v>1.2</v>
      </c>
      <c r="W887" s="12">
        <f>STOCK[[#This Row],[Precio Final]]-STOCK[[#This Row],[Costo total]]</f>
        <v>0.7770588235294118</v>
      </c>
      <c r="X887" s="12">
        <f>STOCK[[#This Row],[Ganancia Unitaria]]*STOCK[[#This Row],[Salidas]]</f>
        <v>0</v>
      </c>
      <c r="Y887" s="12" t="s">
        <v>1888</v>
      </c>
      <c r="Z887" s="12">
        <f>STOCK[[#This Row],[Costo Envío (USD)]]*STOCK[[#This Row],[Entradas]]</f>
        <v>0.5</v>
      </c>
      <c r="AA887" s="12">
        <f>STOCK[[#This Row],[Costo total]]*STOCK[[#This Row],[Entradas]]</f>
        <v>4.2294117647058824</v>
      </c>
      <c r="AB887" s="12">
        <f>STOCK[[#This Row],[Stock Actual]]*STOCK[[#This Row],[Costo total]]</f>
        <v>4.2294117647058824</v>
      </c>
    </row>
    <row r="888" spans="1:28" s="7" customFormat="1" ht="50" customHeight="1" x14ac:dyDescent="0.15">
      <c r="A888" s="7" t="s">
        <v>1724</v>
      </c>
      <c r="B888" s="70"/>
      <c r="C888" s="7" t="s">
        <v>4</v>
      </c>
      <c r="D888" s="7" t="s">
        <v>2177</v>
      </c>
      <c r="E888" s="7" t="s">
        <v>1690</v>
      </c>
      <c r="F888" s="7" t="s">
        <v>1515</v>
      </c>
      <c r="G888" s="7" t="s">
        <v>1479</v>
      </c>
      <c r="H888" s="7">
        <f>STOCK[[#This Row],[Precio Final]]</f>
        <v>1.2</v>
      </c>
      <c r="I888" s="7">
        <f>STOCK[[#This Row],[Precio Venta Ideal (x1.5)]]</f>
        <v>0.63441176470588234</v>
      </c>
      <c r="J888" s="8">
        <v>10</v>
      </c>
      <c r="K888" s="8">
        <f>SUMIFS(VENTAS[Cantidad],VENTAS[Código del producto Vendido],STOCK[[#This Row],[Code]])</f>
        <v>0</v>
      </c>
      <c r="L888" s="8">
        <f>STOCK[[#This Row],[Entradas]]-STOCK[[#This Row],[Salidas]]</f>
        <v>10</v>
      </c>
      <c r="M888" s="7">
        <f>STOCK[[#This Row],[Precio Final]]*10%</f>
        <v>0.12</v>
      </c>
      <c r="N888" s="7">
        <v>4.3</v>
      </c>
      <c r="O888" s="7">
        <v>17</v>
      </c>
      <c r="P888" s="7">
        <f t="shared" si="1"/>
        <v>0.25294117647058822</v>
      </c>
      <c r="Q888" s="8">
        <v>0</v>
      </c>
      <c r="R888" s="7">
        <v>0</v>
      </c>
      <c r="S888" s="7">
        <v>0.05</v>
      </c>
      <c r="T888" s="12">
        <f>STOCK[[#This Row],[Costo Unitario (USD)]]+STOCK[[#This Row],[Costo Envío (USD)]]+STOCK[[#This Row],[Comisión 10%]]</f>
        <v>0.42294117647058821</v>
      </c>
      <c r="U888" s="7">
        <f>STOCK[[#This Row],[Costo total]]*1.5</f>
        <v>0.63441176470588234</v>
      </c>
      <c r="V888" s="7">
        <v>1.2</v>
      </c>
      <c r="W888" s="7">
        <f>STOCK[[#This Row],[Precio Final]]-STOCK[[#This Row],[Costo total]]</f>
        <v>0.7770588235294118</v>
      </c>
      <c r="X888" s="7">
        <f>STOCK[[#This Row],[Ganancia Unitaria]]*STOCK[[#This Row],[Salidas]]</f>
        <v>0</v>
      </c>
      <c r="Y888" s="7" t="s">
        <v>1888</v>
      </c>
      <c r="Z888" s="7">
        <f>STOCK[[#This Row],[Costo Envío (USD)]]*STOCK[[#This Row],[Entradas]]</f>
        <v>0.5</v>
      </c>
      <c r="AA888" s="7">
        <f>STOCK[[#This Row],[Costo total]]*STOCK[[#This Row],[Entradas]]</f>
        <v>4.2294117647058824</v>
      </c>
      <c r="AB888" s="7">
        <f>STOCK[[#This Row],[Stock Actual]]*STOCK[[#This Row],[Costo total]]</f>
        <v>4.2294117647058824</v>
      </c>
    </row>
    <row r="889" spans="1:28" s="12" customFormat="1" ht="50" customHeight="1" x14ac:dyDescent="0.15">
      <c r="A889" s="12" t="s">
        <v>1723</v>
      </c>
      <c r="B889" s="70"/>
      <c r="C889" s="12" t="s">
        <v>4</v>
      </c>
      <c r="D889" s="12" t="s">
        <v>1793</v>
      </c>
      <c r="E889" s="12" t="s">
        <v>1692</v>
      </c>
      <c r="F889" s="12" t="s">
        <v>1515</v>
      </c>
      <c r="G889" s="12" t="s">
        <v>1479</v>
      </c>
      <c r="H889" s="12">
        <f>STOCK[[#This Row],[Precio Final]]</f>
        <v>1</v>
      </c>
      <c r="I889" s="12">
        <f>STOCK[[#This Row],[Precio Venta Ideal (x1.5)]]</f>
        <v>0.79411764705882359</v>
      </c>
      <c r="J889" s="87">
        <v>20</v>
      </c>
      <c r="K889" s="87">
        <f>SUMIFS(VENTAS[Cantidad],VENTAS[Código del producto Vendido],STOCK[[#This Row],[Code]])</f>
        <v>2</v>
      </c>
      <c r="L889" s="87">
        <f>STOCK[[#This Row],[Entradas]]-STOCK[[#This Row],[Salidas]]</f>
        <v>18</v>
      </c>
      <c r="M889" s="12">
        <f>STOCK[[#This Row],[Precio Final]]*10%</f>
        <v>0.1</v>
      </c>
      <c r="N889" s="12">
        <v>6.45</v>
      </c>
      <c r="O889" s="12">
        <v>17</v>
      </c>
      <c r="P889" s="12">
        <f t="shared" si="1"/>
        <v>0.37941176470588234</v>
      </c>
      <c r="Q889" s="87">
        <v>0</v>
      </c>
      <c r="R889" s="12">
        <v>0</v>
      </c>
      <c r="S889" s="12">
        <v>0.05</v>
      </c>
      <c r="T889" s="12">
        <f>STOCK[[#This Row],[Costo Unitario (USD)]]+STOCK[[#This Row],[Costo Envío (USD)]]+STOCK[[#This Row],[Comisión 10%]]</f>
        <v>0.52941176470588236</v>
      </c>
      <c r="U889" s="12">
        <f>STOCK[[#This Row],[Costo total]]*1.5</f>
        <v>0.79411764705882359</v>
      </c>
      <c r="V889" s="12">
        <v>1</v>
      </c>
      <c r="W889" s="12">
        <f>STOCK[[#This Row],[Precio Final]]-STOCK[[#This Row],[Costo total]]</f>
        <v>0.47058823529411764</v>
      </c>
      <c r="X889" s="12">
        <f>STOCK[[#This Row],[Ganancia Unitaria]]*STOCK[[#This Row],[Salidas]]</f>
        <v>0.94117647058823528</v>
      </c>
      <c r="Y889" s="12" t="s">
        <v>1888</v>
      </c>
      <c r="Z889" s="12">
        <f>STOCK[[#This Row],[Costo Envío (USD)]]*STOCK[[#This Row],[Entradas]]</f>
        <v>1</v>
      </c>
      <c r="AA889" s="12">
        <f>STOCK[[#This Row],[Costo total]]*STOCK[[#This Row],[Entradas]]</f>
        <v>10.588235294117647</v>
      </c>
      <c r="AB889" s="12">
        <f>STOCK[[#This Row],[Stock Actual]]*STOCK[[#This Row],[Costo total]]</f>
        <v>9.5294117647058822</v>
      </c>
    </row>
    <row r="890" spans="1:28" s="7" customFormat="1" ht="50" customHeight="1" x14ac:dyDescent="0.15">
      <c r="A890" s="7" t="s">
        <v>1722</v>
      </c>
      <c r="B890" s="70"/>
      <c r="C890" s="7" t="s">
        <v>4</v>
      </c>
      <c r="D890" s="7" t="s">
        <v>1801</v>
      </c>
      <c r="E890" s="7" t="s">
        <v>1564</v>
      </c>
      <c r="F890" s="7" t="s">
        <v>244</v>
      </c>
      <c r="G890" s="7" t="s">
        <v>1479</v>
      </c>
      <c r="H890" s="7">
        <f>STOCK[[#This Row],[Precio Final]]</f>
        <v>22</v>
      </c>
      <c r="I890" s="7">
        <f>STOCK[[#This Row],[Precio Venta Ideal (x1.5)]]</f>
        <v>23.329411764705885</v>
      </c>
      <c r="J890" s="8">
        <v>3</v>
      </c>
      <c r="K890" s="8">
        <f>SUMIFS(VENTAS[Cantidad],VENTAS[Código del producto Vendido],STOCK[[#This Row],[Code]])</f>
        <v>1</v>
      </c>
      <c r="L890" s="8">
        <f>STOCK[[#This Row],[Entradas]]-STOCK[[#This Row],[Salidas]]</f>
        <v>2</v>
      </c>
      <c r="M890" s="7">
        <f>STOCK[[#This Row],[Precio Final]]*10%</f>
        <v>2.2000000000000002</v>
      </c>
      <c r="N890" s="7">
        <v>159</v>
      </c>
      <c r="O890" s="7">
        <v>17</v>
      </c>
      <c r="P890" s="7">
        <f t="shared" si="1"/>
        <v>9.3529411764705888</v>
      </c>
      <c r="Q890" s="8">
        <v>0</v>
      </c>
      <c r="R890" s="7">
        <v>0</v>
      </c>
      <c r="S890" s="7">
        <v>4</v>
      </c>
      <c r="T890" s="12">
        <f>STOCK[[#This Row],[Costo Unitario (USD)]]+STOCK[[#This Row],[Costo Envío (USD)]]+STOCK[[#This Row],[Comisión 10%]]</f>
        <v>15.55294117647059</v>
      </c>
      <c r="U890" s="7">
        <f>STOCK[[#This Row],[Costo total]]*1.5</f>
        <v>23.329411764705885</v>
      </c>
      <c r="V890" s="7">
        <v>22</v>
      </c>
      <c r="W890" s="7">
        <f>STOCK[[#This Row],[Precio Final]]-STOCK[[#This Row],[Costo total]]</f>
        <v>6.4470588235294102</v>
      </c>
      <c r="X890" s="7">
        <f>STOCK[[#This Row],[Ganancia Unitaria]]*STOCK[[#This Row],[Salidas]]</f>
        <v>6.4470588235294102</v>
      </c>
      <c r="Y890" s="7" t="s">
        <v>1888</v>
      </c>
      <c r="Z890" s="7">
        <f>STOCK[[#This Row],[Costo Envío (USD)]]*STOCK[[#This Row],[Entradas]]</f>
        <v>12</v>
      </c>
      <c r="AA890" s="7">
        <f>STOCK[[#This Row],[Costo total]]*STOCK[[#This Row],[Entradas]]</f>
        <v>46.658823529411769</v>
      </c>
      <c r="AB890" s="7">
        <f>STOCK[[#This Row],[Stock Actual]]*STOCK[[#This Row],[Costo total]]</f>
        <v>31.10588235294118</v>
      </c>
    </row>
    <row r="891" spans="1:28" s="12" customFormat="1" ht="50" customHeight="1" x14ac:dyDescent="0.15">
      <c r="A891" s="12" t="s">
        <v>1721</v>
      </c>
      <c r="B891" s="70"/>
      <c r="C891" s="12" t="s">
        <v>4</v>
      </c>
      <c r="D891" s="12" t="s">
        <v>1893</v>
      </c>
      <c r="E891" s="12" t="s">
        <v>2996</v>
      </c>
      <c r="F891" s="12" t="s">
        <v>238</v>
      </c>
      <c r="G891" s="12" t="s">
        <v>1479</v>
      </c>
      <c r="H891" s="12">
        <f>STOCK[[#This Row],[Precio Final]]</f>
        <v>20</v>
      </c>
      <c r="I891" s="12">
        <f>STOCK[[#This Row],[Precio Venta Ideal (x1.5)]]</f>
        <v>21.529411764705884</v>
      </c>
      <c r="J891" s="87">
        <v>1</v>
      </c>
      <c r="K891" s="87">
        <f>SUMIFS(VENTAS[Cantidad],VENTAS[Código del producto Vendido],STOCK[[#This Row],[Code]])</f>
        <v>0</v>
      </c>
      <c r="L891" s="87">
        <f>STOCK[[#This Row],[Entradas]]-STOCK[[#This Row],[Salidas]]</f>
        <v>1</v>
      </c>
      <c r="M891" s="12">
        <f>STOCK[[#This Row],[Precio Final]]*10%</f>
        <v>2</v>
      </c>
      <c r="N891" s="12">
        <v>142</v>
      </c>
      <c r="O891" s="12">
        <v>17</v>
      </c>
      <c r="P891" s="12">
        <f t="shared" si="1"/>
        <v>8.3529411764705888</v>
      </c>
      <c r="Q891" s="87">
        <v>0</v>
      </c>
      <c r="R891" s="12">
        <v>0</v>
      </c>
      <c r="S891" s="12">
        <v>4</v>
      </c>
      <c r="T891" s="12">
        <f>STOCK[[#This Row],[Costo Unitario (USD)]]+STOCK[[#This Row],[Costo Envío (USD)]]+STOCK[[#This Row],[Comisión 10%]]</f>
        <v>14.352941176470589</v>
      </c>
      <c r="U891" s="12">
        <f>STOCK[[#This Row],[Costo total]]*1.5</f>
        <v>21.529411764705884</v>
      </c>
      <c r="V891" s="12">
        <v>20</v>
      </c>
      <c r="W891" s="12">
        <f>STOCK[[#This Row],[Precio Final]]-STOCK[[#This Row],[Costo total]]</f>
        <v>5.6470588235294112</v>
      </c>
      <c r="X891" s="12">
        <f>STOCK[[#This Row],[Ganancia Unitaria]]*STOCK[[#This Row],[Salidas]]</f>
        <v>0</v>
      </c>
      <c r="Y891" s="12" t="s">
        <v>1888</v>
      </c>
      <c r="Z891" s="12">
        <f>STOCK[[#This Row],[Costo Envío (USD)]]*STOCK[[#This Row],[Entradas]]</f>
        <v>4</v>
      </c>
      <c r="AA891" s="12">
        <f>STOCK[[#This Row],[Costo total]]*STOCK[[#This Row],[Entradas]]</f>
        <v>14.352941176470589</v>
      </c>
      <c r="AB891" s="12">
        <f>STOCK[[#This Row],[Stock Actual]]*STOCK[[#This Row],[Costo total]]</f>
        <v>14.352941176470589</v>
      </c>
    </row>
    <row r="892" spans="1:28" s="7" customFormat="1" ht="50" customHeight="1" x14ac:dyDescent="0.15">
      <c r="A892" s="7" t="s">
        <v>1720</v>
      </c>
      <c r="B892" s="70"/>
      <c r="C892" s="7" t="s">
        <v>4</v>
      </c>
      <c r="D892" s="7" t="s">
        <v>1893</v>
      </c>
      <c r="E892" s="12" t="s">
        <v>2996</v>
      </c>
      <c r="F892" s="7" t="s">
        <v>241</v>
      </c>
      <c r="G892" s="7" t="s">
        <v>1479</v>
      </c>
      <c r="H892" s="7">
        <f>STOCK[[#This Row],[Precio Final]]</f>
        <v>20</v>
      </c>
      <c r="I892" s="7">
        <f>STOCK[[#This Row],[Precio Venta Ideal (x1.5)]]</f>
        <v>21.529411764705884</v>
      </c>
      <c r="J892" s="8">
        <v>1</v>
      </c>
      <c r="K892" s="8">
        <f>SUMIFS(VENTAS[Cantidad],VENTAS[Código del producto Vendido],STOCK[[#This Row],[Code]])</f>
        <v>0</v>
      </c>
      <c r="L892" s="8">
        <f>STOCK[[#This Row],[Entradas]]-STOCK[[#This Row],[Salidas]]</f>
        <v>1</v>
      </c>
      <c r="M892" s="7">
        <f>STOCK[[#This Row],[Precio Final]]*10%</f>
        <v>2</v>
      </c>
      <c r="N892" s="7">
        <v>142</v>
      </c>
      <c r="O892" s="7">
        <v>17</v>
      </c>
      <c r="P892" s="7">
        <f t="shared" si="1"/>
        <v>8.3529411764705888</v>
      </c>
      <c r="Q892" s="8">
        <v>0</v>
      </c>
      <c r="R892" s="7">
        <v>0</v>
      </c>
      <c r="S892" s="7">
        <v>4</v>
      </c>
      <c r="T892" s="12">
        <f>STOCK[[#This Row],[Costo Unitario (USD)]]+STOCK[[#This Row],[Costo Envío (USD)]]+STOCK[[#This Row],[Comisión 10%]]</f>
        <v>14.352941176470589</v>
      </c>
      <c r="U892" s="7">
        <f>STOCK[[#This Row],[Costo total]]*1.5</f>
        <v>21.529411764705884</v>
      </c>
      <c r="V892" s="7">
        <v>20</v>
      </c>
      <c r="W892" s="7">
        <f>STOCK[[#This Row],[Precio Final]]-STOCK[[#This Row],[Costo total]]</f>
        <v>5.6470588235294112</v>
      </c>
      <c r="X892" s="7">
        <f>STOCK[[#This Row],[Ganancia Unitaria]]*STOCK[[#This Row],[Salidas]]</f>
        <v>0</v>
      </c>
      <c r="Y892" s="7" t="s">
        <v>1888</v>
      </c>
      <c r="Z892" s="7">
        <f>STOCK[[#This Row],[Costo Envío (USD)]]*STOCK[[#This Row],[Entradas]]</f>
        <v>4</v>
      </c>
      <c r="AA892" s="7">
        <f>STOCK[[#This Row],[Costo total]]*STOCK[[#This Row],[Entradas]]</f>
        <v>14.352941176470589</v>
      </c>
      <c r="AB892" s="7">
        <f>STOCK[[#This Row],[Stock Actual]]*STOCK[[#This Row],[Costo total]]</f>
        <v>14.352941176470589</v>
      </c>
    </row>
    <row r="893" spans="1:28" s="12" customFormat="1" ht="50" customHeight="1" x14ac:dyDescent="0.15">
      <c r="A893" s="12" t="s">
        <v>1719</v>
      </c>
      <c r="B893" s="70"/>
      <c r="C893" s="12" t="s">
        <v>4</v>
      </c>
      <c r="D893" s="12" t="s">
        <v>1778</v>
      </c>
      <c r="E893" s="12" t="s">
        <v>2996</v>
      </c>
      <c r="F893" s="12" t="s">
        <v>243</v>
      </c>
      <c r="G893" s="12" t="s">
        <v>1479</v>
      </c>
      <c r="H893" s="12">
        <f>STOCK[[#This Row],[Precio Final]]</f>
        <v>20</v>
      </c>
      <c r="I893" s="12">
        <f>STOCK[[#This Row],[Precio Venta Ideal (x1.5)]]</f>
        <v>21.529411764705884</v>
      </c>
      <c r="J893" s="87">
        <v>1</v>
      </c>
      <c r="K893" s="87">
        <f>SUMIFS(VENTAS[Cantidad],VENTAS[Código del producto Vendido],STOCK[[#This Row],[Code]])</f>
        <v>0</v>
      </c>
      <c r="L893" s="87">
        <f>STOCK[[#This Row],[Entradas]]-STOCK[[#This Row],[Salidas]]</f>
        <v>1</v>
      </c>
      <c r="M893" s="12">
        <f>STOCK[[#This Row],[Precio Final]]*10%</f>
        <v>2</v>
      </c>
      <c r="N893" s="12">
        <v>142</v>
      </c>
      <c r="O893" s="12">
        <v>17</v>
      </c>
      <c r="P893" s="12">
        <f t="shared" si="1"/>
        <v>8.3529411764705888</v>
      </c>
      <c r="Q893" s="87">
        <v>0</v>
      </c>
      <c r="R893" s="12">
        <v>0</v>
      </c>
      <c r="S893" s="12">
        <v>4</v>
      </c>
      <c r="T893" s="12">
        <f>STOCK[[#This Row],[Costo Unitario (USD)]]+STOCK[[#This Row],[Costo Envío (USD)]]+STOCK[[#This Row],[Comisión 10%]]</f>
        <v>14.352941176470589</v>
      </c>
      <c r="U893" s="12">
        <f>STOCK[[#This Row],[Costo total]]*1.5</f>
        <v>21.529411764705884</v>
      </c>
      <c r="V893" s="12">
        <v>20</v>
      </c>
      <c r="W893" s="12">
        <f>STOCK[[#This Row],[Precio Final]]-STOCK[[#This Row],[Costo total]]</f>
        <v>5.6470588235294112</v>
      </c>
      <c r="X893" s="12">
        <f>STOCK[[#This Row],[Ganancia Unitaria]]*STOCK[[#This Row],[Salidas]]</f>
        <v>0</v>
      </c>
      <c r="Y893" s="12" t="s">
        <v>1888</v>
      </c>
      <c r="Z893" s="12">
        <f>STOCK[[#This Row],[Costo Envío (USD)]]*STOCK[[#This Row],[Entradas]]</f>
        <v>4</v>
      </c>
      <c r="AA893" s="12">
        <f>STOCK[[#This Row],[Costo total]]*STOCK[[#This Row],[Entradas]]</f>
        <v>14.352941176470589</v>
      </c>
      <c r="AB893" s="12">
        <f>STOCK[[#This Row],[Stock Actual]]*STOCK[[#This Row],[Costo total]]</f>
        <v>14.352941176470589</v>
      </c>
    </row>
    <row r="894" spans="1:28" s="7" customFormat="1" ht="50" customHeight="1" x14ac:dyDescent="0.15">
      <c r="A894" s="7" t="s">
        <v>1718</v>
      </c>
      <c r="B894" s="70"/>
      <c r="C894" s="7" t="s">
        <v>4</v>
      </c>
      <c r="D894" s="7" t="s">
        <v>1778</v>
      </c>
      <c r="E894" s="7" t="s">
        <v>1802</v>
      </c>
      <c r="F894" s="7" t="s">
        <v>2082</v>
      </c>
      <c r="G894" s="7" t="s">
        <v>1479</v>
      </c>
      <c r="H894" s="7">
        <f>STOCK[[#This Row],[Precio Final]]</f>
        <v>20</v>
      </c>
      <c r="I894" s="7">
        <f>STOCK[[#This Row],[Precio Venta Ideal (x1.5)]]</f>
        <v>21.529411764705884</v>
      </c>
      <c r="J894" s="8">
        <v>1</v>
      </c>
      <c r="K894" s="8">
        <f>SUMIFS(VENTAS[Cantidad],VENTAS[Código del producto Vendido],STOCK[[#This Row],[Code]])</f>
        <v>1</v>
      </c>
      <c r="L894" s="8">
        <f>STOCK[[#This Row],[Entradas]]-STOCK[[#This Row],[Salidas]]</f>
        <v>0</v>
      </c>
      <c r="M894" s="7">
        <f>STOCK[[#This Row],[Precio Final]]*10%</f>
        <v>2</v>
      </c>
      <c r="N894" s="7">
        <v>142</v>
      </c>
      <c r="O894" s="7">
        <v>17</v>
      </c>
      <c r="P894" s="7">
        <f t="shared" si="1"/>
        <v>8.3529411764705888</v>
      </c>
      <c r="Q894" s="8">
        <v>0</v>
      </c>
      <c r="R894" s="7">
        <v>0</v>
      </c>
      <c r="S894" s="7">
        <v>4</v>
      </c>
      <c r="T894" s="12">
        <f>STOCK[[#This Row],[Costo Unitario (USD)]]+STOCK[[#This Row],[Costo Envío (USD)]]+STOCK[[#This Row],[Comisión 10%]]</f>
        <v>14.352941176470589</v>
      </c>
      <c r="U894" s="7">
        <f>STOCK[[#This Row],[Costo total]]*1.5</f>
        <v>21.529411764705884</v>
      </c>
      <c r="V894" s="7">
        <v>20</v>
      </c>
      <c r="W894" s="7">
        <f>STOCK[[#This Row],[Precio Final]]-STOCK[[#This Row],[Costo total]]</f>
        <v>5.6470588235294112</v>
      </c>
      <c r="X894" s="7">
        <f>STOCK[[#This Row],[Ganancia Unitaria]]*STOCK[[#This Row],[Salidas]]</f>
        <v>5.6470588235294112</v>
      </c>
      <c r="Y894" s="7" t="s">
        <v>1888</v>
      </c>
      <c r="Z894" s="7">
        <f>STOCK[[#This Row],[Costo Envío (USD)]]*STOCK[[#This Row],[Entradas]]</f>
        <v>4</v>
      </c>
      <c r="AA894" s="7">
        <f>STOCK[[#This Row],[Costo total]]*STOCK[[#This Row],[Entradas]]</f>
        <v>14.352941176470589</v>
      </c>
      <c r="AB894" s="7">
        <f>STOCK[[#This Row],[Stock Actual]]*STOCK[[#This Row],[Costo total]]</f>
        <v>0</v>
      </c>
    </row>
    <row r="895" spans="1:28" s="12" customFormat="1" ht="50" customHeight="1" x14ac:dyDescent="0.15">
      <c r="A895" s="12" t="s">
        <v>1717</v>
      </c>
      <c r="B895" s="70"/>
      <c r="C895" s="12" t="s">
        <v>4</v>
      </c>
      <c r="D895" s="12" t="s">
        <v>1893</v>
      </c>
      <c r="E895" s="12" t="s">
        <v>1693</v>
      </c>
      <c r="F895" s="12" t="s">
        <v>2091</v>
      </c>
      <c r="G895" s="12" t="s">
        <v>1479</v>
      </c>
      <c r="H895" s="12">
        <f>STOCK[[#This Row],[Precio Final]]</f>
        <v>20</v>
      </c>
      <c r="I895" s="12">
        <f>STOCK[[#This Row],[Precio Venta Ideal (x1.5)]]</f>
        <v>21.529411764705884</v>
      </c>
      <c r="J895" s="87">
        <v>2</v>
      </c>
      <c r="K895" s="87">
        <f>SUMIFS(VENTAS[Cantidad],VENTAS[Código del producto Vendido],STOCK[[#This Row],[Code]])</f>
        <v>2</v>
      </c>
      <c r="L895" s="87">
        <f>STOCK[[#This Row],[Entradas]]-STOCK[[#This Row],[Salidas]]</f>
        <v>0</v>
      </c>
      <c r="M895" s="12">
        <f>STOCK[[#This Row],[Precio Final]]*10%</f>
        <v>2</v>
      </c>
      <c r="N895" s="12">
        <v>142</v>
      </c>
      <c r="O895" s="12">
        <v>17</v>
      </c>
      <c r="P895" s="12">
        <f t="shared" si="1"/>
        <v>8.3529411764705888</v>
      </c>
      <c r="Q895" s="87">
        <v>0</v>
      </c>
      <c r="R895" s="12">
        <v>0</v>
      </c>
      <c r="S895" s="12">
        <v>4</v>
      </c>
      <c r="T895" s="12">
        <f>STOCK[[#This Row],[Costo Unitario (USD)]]+STOCK[[#This Row],[Costo Envío (USD)]]+STOCK[[#This Row],[Comisión 10%]]</f>
        <v>14.352941176470589</v>
      </c>
      <c r="U895" s="12">
        <f>STOCK[[#This Row],[Costo total]]*1.5</f>
        <v>21.529411764705884</v>
      </c>
      <c r="V895" s="12">
        <v>20</v>
      </c>
      <c r="W895" s="12">
        <f>STOCK[[#This Row],[Precio Final]]-STOCK[[#This Row],[Costo total]]</f>
        <v>5.6470588235294112</v>
      </c>
      <c r="X895" s="12">
        <f>STOCK[[#This Row],[Ganancia Unitaria]]*STOCK[[#This Row],[Salidas]]</f>
        <v>11.294117647058822</v>
      </c>
      <c r="Y895" s="12" t="s">
        <v>1888</v>
      </c>
      <c r="Z895" s="12">
        <f>STOCK[[#This Row],[Costo Envío (USD)]]*STOCK[[#This Row],[Entradas]]</f>
        <v>8</v>
      </c>
      <c r="AA895" s="12">
        <f>STOCK[[#This Row],[Costo total]]*STOCK[[#This Row],[Entradas]]</f>
        <v>28.705882352941178</v>
      </c>
      <c r="AB895" s="12">
        <f>STOCK[[#This Row],[Stock Actual]]*STOCK[[#This Row],[Costo total]]</f>
        <v>0</v>
      </c>
    </row>
    <row r="896" spans="1:28" s="7" customFormat="1" ht="50" customHeight="1" x14ac:dyDescent="0.15">
      <c r="A896" s="7" t="s">
        <v>1716</v>
      </c>
      <c r="B896" s="70"/>
      <c r="C896" s="7" t="s">
        <v>4</v>
      </c>
      <c r="D896" s="7" t="s">
        <v>1778</v>
      </c>
      <c r="E896" s="7" t="s">
        <v>1693</v>
      </c>
      <c r="F896" s="7" t="s">
        <v>243</v>
      </c>
      <c r="G896" s="7" t="s">
        <v>1479</v>
      </c>
      <c r="H896" s="7">
        <f>STOCK[[#This Row],[Precio Final]]</f>
        <v>20</v>
      </c>
      <c r="I896" s="7">
        <f>STOCK[[#This Row],[Precio Venta Ideal (x1.5)]]</f>
        <v>21.529411764705884</v>
      </c>
      <c r="J896" s="8">
        <v>2</v>
      </c>
      <c r="K896" s="8">
        <f>SUMIFS(VENTAS[Cantidad],VENTAS[Código del producto Vendido],STOCK[[#This Row],[Code]])</f>
        <v>1</v>
      </c>
      <c r="L896" s="8">
        <f>STOCK[[#This Row],[Entradas]]-STOCK[[#This Row],[Salidas]]</f>
        <v>1</v>
      </c>
      <c r="M896" s="7">
        <f>STOCK[[#This Row],[Precio Final]]*10%</f>
        <v>2</v>
      </c>
      <c r="N896" s="7">
        <v>142</v>
      </c>
      <c r="O896" s="7">
        <v>17</v>
      </c>
      <c r="P896" s="7">
        <f t="shared" si="1"/>
        <v>8.3529411764705888</v>
      </c>
      <c r="Q896" s="8">
        <v>0</v>
      </c>
      <c r="R896" s="7">
        <v>0</v>
      </c>
      <c r="S896" s="7">
        <v>4</v>
      </c>
      <c r="T896" s="12">
        <f>STOCK[[#This Row],[Costo Unitario (USD)]]+STOCK[[#This Row],[Costo Envío (USD)]]+STOCK[[#This Row],[Comisión 10%]]</f>
        <v>14.352941176470589</v>
      </c>
      <c r="U896" s="7">
        <f>STOCK[[#This Row],[Costo total]]*1.5</f>
        <v>21.529411764705884</v>
      </c>
      <c r="V896" s="7">
        <v>20</v>
      </c>
      <c r="W896" s="7">
        <f>STOCK[[#This Row],[Precio Final]]-STOCK[[#This Row],[Costo total]]</f>
        <v>5.6470588235294112</v>
      </c>
      <c r="X896" s="7">
        <f>STOCK[[#This Row],[Ganancia Unitaria]]*STOCK[[#This Row],[Salidas]]</f>
        <v>5.6470588235294112</v>
      </c>
      <c r="Y896" s="7" t="s">
        <v>1888</v>
      </c>
      <c r="Z896" s="7">
        <f>STOCK[[#This Row],[Costo Envío (USD)]]*STOCK[[#This Row],[Entradas]]</f>
        <v>8</v>
      </c>
      <c r="AA896" s="7">
        <f>STOCK[[#This Row],[Costo total]]*STOCK[[#This Row],[Entradas]]</f>
        <v>28.705882352941178</v>
      </c>
      <c r="AB896" s="7">
        <f>STOCK[[#This Row],[Stock Actual]]*STOCK[[#This Row],[Costo total]]</f>
        <v>14.352941176470589</v>
      </c>
    </row>
    <row r="897" spans="1:28" s="12" customFormat="1" ht="50" customHeight="1" x14ac:dyDescent="0.15">
      <c r="A897" s="12" t="s">
        <v>1715</v>
      </c>
      <c r="B897" s="70"/>
      <c r="C897" s="12" t="s">
        <v>4</v>
      </c>
      <c r="D897" s="12" t="s">
        <v>2176</v>
      </c>
      <c r="E897" s="12" t="s">
        <v>1750</v>
      </c>
      <c r="F897" s="12" t="s">
        <v>1515</v>
      </c>
      <c r="G897" s="12" t="s">
        <v>69</v>
      </c>
      <c r="H897" s="12">
        <f>STOCK[[#This Row],[Precio Final]]</f>
        <v>10</v>
      </c>
      <c r="I897" s="12">
        <f>STOCK[[#This Row],[Precio Venta Ideal (x1.5)]]</f>
        <v>7.2352941176470598</v>
      </c>
      <c r="J897" s="87">
        <v>2</v>
      </c>
      <c r="K897" s="87">
        <f>SUMIFS(VENTAS[Cantidad],VENTAS[Código del producto Vendido],STOCK[[#This Row],[Code]])</f>
        <v>1</v>
      </c>
      <c r="L897" s="87">
        <f>STOCK[[#This Row],[Entradas]]-STOCK[[#This Row],[Salidas]]</f>
        <v>1</v>
      </c>
      <c r="M897" s="12">
        <f>STOCK[[#This Row],[Precio Final]]*10%</f>
        <v>1</v>
      </c>
      <c r="N897" s="12">
        <v>48</v>
      </c>
      <c r="O897" s="12">
        <v>17</v>
      </c>
      <c r="P897" s="12">
        <f t="shared" si="1"/>
        <v>2.8235294117647061</v>
      </c>
      <c r="Q897" s="87">
        <v>0</v>
      </c>
      <c r="R897" s="12">
        <v>0</v>
      </c>
      <c r="S897" s="12">
        <v>1</v>
      </c>
      <c r="T897" s="12">
        <f>STOCK[[#This Row],[Costo Unitario (USD)]]+STOCK[[#This Row],[Costo Envío (USD)]]+STOCK[[#This Row],[Comisión 10%]]</f>
        <v>4.8235294117647065</v>
      </c>
      <c r="U897" s="12">
        <f>STOCK[[#This Row],[Costo total]]*1.5</f>
        <v>7.2352941176470598</v>
      </c>
      <c r="V897" s="12">
        <v>10</v>
      </c>
      <c r="W897" s="12">
        <f>STOCK[[#This Row],[Precio Final]]-STOCK[[#This Row],[Costo total]]</f>
        <v>5.1764705882352935</v>
      </c>
      <c r="X897" s="12">
        <f>STOCK[[#This Row],[Ganancia Unitaria]]*STOCK[[#This Row],[Salidas]]</f>
        <v>5.1764705882352935</v>
      </c>
      <c r="Y897" s="12" t="s">
        <v>1888</v>
      </c>
      <c r="Z897" s="12">
        <f>STOCK[[#This Row],[Costo Envío (USD)]]*STOCK[[#This Row],[Entradas]]</f>
        <v>2</v>
      </c>
      <c r="AA897" s="12">
        <f>STOCK[[#This Row],[Costo total]]*STOCK[[#This Row],[Entradas]]</f>
        <v>9.647058823529413</v>
      </c>
      <c r="AB897" s="12">
        <f>STOCK[[#This Row],[Stock Actual]]*STOCK[[#This Row],[Costo total]]</f>
        <v>4.8235294117647065</v>
      </c>
    </row>
    <row r="898" spans="1:28" s="7" customFormat="1" ht="50" customHeight="1" x14ac:dyDescent="0.15">
      <c r="A898" s="7" t="s">
        <v>1713</v>
      </c>
      <c r="B898" s="70"/>
      <c r="C898" s="7" t="s">
        <v>4</v>
      </c>
      <c r="D898" s="7" t="s">
        <v>1893</v>
      </c>
      <c r="E898" s="7" t="s">
        <v>1694</v>
      </c>
      <c r="F898" s="7" t="s">
        <v>243</v>
      </c>
      <c r="G898" s="7" t="s">
        <v>69</v>
      </c>
      <c r="H898" s="7">
        <f>STOCK[[#This Row],[Precio Final]]</f>
        <v>20</v>
      </c>
      <c r="I898" s="7">
        <f>STOCK[[#This Row],[Precio Venta Ideal (x1.5)]]</f>
        <v>17.382352941176471</v>
      </c>
      <c r="J898" s="8">
        <v>1</v>
      </c>
      <c r="K898" s="8">
        <f>SUMIFS(VENTAS[Cantidad],VENTAS[Código del producto Vendido],STOCK[[#This Row],[Code]])</f>
        <v>1</v>
      </c>
      <c r="L898" s="8">
        <f>STOCK[[#This Row],[Entradas]]-STOCK[[#This Row],[Salidas]]</f>
        <v>0</v>
      </c>
      <c r="M898" s="7">
        <f>STOCK[[#This Row],[Precio Final]]*10%</f>
        <v>2</v>
      </c>
      <c r="N898" s="7">
        <v>112</v>
      </c>
      <c r="O898" s="7">
        <v>17</v>
      </c>
      <c r="P898" s="7">
        <f t="shared" si="1"/>
        <v>6.5882352941176467</v>
      </c>
      <c r="Q898" s="8">
        <v>0</v>
      </c>
      <c r="R898" s="7">
        <v>0</v>
      </c>
      <c r="S898" s="7">
        <v>3</v>
      </c>
      <c r="T898" s="12">
        <f>STOCK[[#This Row],[Costo Unitario (USD)]]+STOCK[[#This Row],[Costo Envío (USD)]]+STOCK[[#This Row],[Comisión 10%]]</f>
        <v>11.588235294117647</v>
      </c>
      <c r="U898" s="7">
        <f>STOCK[[#This Row],[Costo total]]*1.5</f>
        <v>17.382352941176471</v>
      </c>
      <c r="V898" s="7">
        <v>20</v>
      </c>
      <c r="W898" s="7">
        <f>STOCK[[#This Row],[Precio Final]]-STOCK[[#This Row],[Costo total]]</f>
        <v>8.4117647058823533</v>
      </c>
      <c r="X898" s="7">
        <f>STOCK[[#This Row],[Ganancia Unitaria]]*STOCK[[#This Row],[Salidas]]</f>
        <v>8.4117647058823533</v>
      </c>
      <c r="Y898" s="7" t="s">
        <v>1888</v>
      </c>
      <c r="Z898" s="7">
        <f>STOCK[[#This Row],[Costo Envío (USD)]]*STOCK[[#This Row],[Entradas]]</f>
        <v>3</v>
      </c>
      <c r="AA898" s="7">
        <f>STOCK[[#This Row],[Costo total]]*STOCK[[#This Row],[Entradas]]</f>
        <v>11.588235294117647</v>
      </c>
      <c r="AB898" s="7">
        <f>STOCK[[#This Row],[Stock Actual]]*STOCK[[#This Row],[Costo total]]</f>
        <v>0</v>
      </c>
    </row>
    <row r="899" spans="1:28" s="12" customFormat="1" ht="50" customHeight="1" x14ac:dyDescent="0.15">
      <c r="A899" s="12" t="s">
        <v>1714</v>
      </c>
      <c r="B899" s="70"/>
      <c r="C899" s="12" t="s">
        <v>4</v>
      </c>
      <c r="D899" s="12" t="s">
        <v>1778</v>
      </c>
      <c r="E899" s="12" t="s">
        <v>1803</v>
      </c>
      <c r="F899" s="12" t="s">
        <v>244</v>
      </c>
      <c r="G899" s="12" t="s">
        <v>69</v>
      </c>
      <c r="H899" s="12">
        <f>STOCK[[#This Row],[Precio Final]]</f>
        <v>20</v>
      </c>
      <c r="I899" s="12">
        <f>STOCK[[#This Row],[Precio Venta Ideal (x1.5)]]</f>
        <v>17.382352941176471</v>
      </c>
      <c r="J899" s="87">
        <v>1</v>
      </c>
      <c r="K899" s="87">
        <f>SUMIFS(VENTAS[Cantidad],VENTAS[Código del producto Vendido],STOCK[[#This Row],[Code]])</f>
        <v>1</v>
      </c>
      <c r="L899" s="87">
        <f>STOCK[[#This Row],[Entradas]]-STOCK[[#This Row],[Salidas]]</f>
        <v>0</v>
      </c>
      <c r="M899" s="12">
        <f>STOCK[[#This Row],[Precio Final]]*10%</f>
        <v>2</v>
      </c>
      <c r="N899" s="12">
        <v>112</v>
      </c>
      <c r="O899" s="12">
        <v>17</v>
      </c>
      <c r="P899" s="12">
        <f t="shared" si="1"/>
        <v>6.5882352941176467</v>
      </c>
      <c r="Q899" s="87">
        <v>0</v>
      </c>
      <c r="R899" s="12">
        <v>0</v>
      </c>
      <c r="S899" s="12">
        <v>3</v>
      </c>
      <c r="T899" s="12">
        <f>STOCK[[#This Row],[Costo Unitario (USD)]]+STOCK[[#This Row],[Costo Envío (USD)]]+STOCK[[#This Row],[Comisión 10%]]</f>
        <v>11.588235294117647</v>
      </c>
      <c r="U899" s="12">
        <f>STOCK[[#This Row],[Costo total]]*1.5</f>
        <v>17.382352941176471</v>
      </c>
      <c r="V899" s="12">
        <v>20</v>
      </c>
      <c r="W899" s="12">
        <f>STOCK[[#This Row],[Precio Final]]-STOCK[[#This Row],[Costo total]]</f>
        <v>8.4117647058823533</v>
      </c>
      <c r="X899" s="12">
        <f>STOCK[[#This Row],[Ganancia Unitaria]]*STOCK[[#This Row],[Salidas]]</f>
        <v>8.4117647058823533</v>
      </c>
      <c r="Y899" s="12" t="s">
        <v>1888</v>
      </c>
      <c r="Z899" s="12">
        <f>STOCK[[#This Row],[Costo Envío (USD)]]*STOCK[[#This Row],[Entradas]]</f>
        <v>3</v>
      </c>
      <c r="AA899" s="12">
        <f>STOCK[[#This Row],[Costo total]]*STOCK[[#This Row],[Entradas]]</f>
        <v>11.588235294117647</v>
      </c>
      <c r="AB899" s="12">
        <f>STOCK[[#This Row],[Stock Actual]]*STOCK[[#This Row],[Costo total]]</f>
        <v>0</v>
      </c>
    </row>
    <row r="900" spans="1:28" s="7" customFormat="1" ht="50" customHeight="1" x14ac:dyDescent="0.15">
      <c r="A900" s="7" t="s">
        <v>1749</v>
      </c>
      <c r="B900" s="70"/>
      <c r="C900" s="7" t="s">
        <v>4</v>
      </c>
      <c r="D900" s="7" t="s">
        <v>1784</v>
      </c>
      <c r="E900" s="7" t="s">
        <v>1745</v>
      </c>
      <c r="F900" s="7" t="s">
        <v>1747</v>
      </c>
      <c r="G900" s="7" t="s">
        <v>69</v>
      </c>
      <c r="H900" s="7">
        <f>STOCK[[#This Row],[Precio Final]]</f>
        <v>8</v>
      </c>
      <c r="I900" s="7">
        <f>STOCK[[#This Row],[Precio Venta Ideal (x1.5)]]</f>
        <v>7.552941176470588</v>
      </c>
      <c r="J900" s="8">
        <v>2</v>
      </c>
      <c r="K900" s="8">
        <f>SUMIFS(VENTAS[Cantidad],VENTAS[Código del producto Vendido],STOCK[[#This Row],[Code]])</f>
        <v>2</v>
      </c>
      <c r="L900" s="8">
        <f>STOCK[[#This Row],[Entradas]]-STOCK[[#This Row],[Salidas]]</f>
        <v>0</v>
      </c>
      <c r="M900" s="7">
        <f>STOCK[[#This Row],[Precio Final]]*10%</f>
        <v>0.8</v>
      </c>
      <c r="N900" s="7">
        <v>55</v>
      </c>
      <c r="O900" s="7">
        <v>17</v>
      </c>
      <c r="P900" s="7">
        <f t="shared" si="1"/>
        <v>3.2352941176470589</v>
      </c>
      <c r="Q900" s="8">
        <v>0</v>
      </c>
      <c r="R900" s="7">
        <v>0</v>
      </c>
      <c r="S900" s="7">
        <v>1</v>
      </c>
      <c r="T900" s="12">
        <f>STOCK[[#This Row],[Costo Unitario (USD)]]+STOCK[[#This Row],[Costo Envío (USD)]]+STOCK[[#This Row],[Comisión 10%]]</f>
        <v>5.0352941176470587</v>
      </c>
      <c r="U900" s="7">
        <f>STOCK[[#This Row],[Costo total]]*1.5</f>
        <v>7.552941176470588</v>
      </c>
      <c r="V900" s="7">
        <v>8</v>
      </c>
      <c r="W900" s="7">
        <f>STOCK[[#This Row],[Precio Final]]-STOCK[[#This Row],[Costo total]]</f>
        <v>2.9647058823529413</v>
      </c>
      <c r="X900" s="7">
        <f>STOCK[[#This Row],[Ganancia Unitaria]]*STOCK[[#This Row],[Salidas]]</f>
        <v>5.9294117647058826</v>
      </c>
      <c r="Y900" s="7" t="s">
        <v>1888</v>
      </c>
      <c r="Z900" s="7">
        <f>STOCK[[#This Row],[Costo Envío (USD)]]*STOCK[[#This Row],[Entradas]]</f>
        <v>2</v>
      </c>
      <c r="AA900" s="7">
        <f>STOCK[[#This Row],[Costo total]]*STOCK[[#This Row],[Entradas]]</f>
        <v>10.070588235294117</v>
      </c>
      <c r="AB900" s="7">
        <f>STOCK[[#This Row],[Stock Actual]]*STOCK[[#This Row],[Costo total]]</f>
        <v>0</v>
      </c>
    </row>
    <row r="901" spans="1:28" s="12" customFormat="1" ht="50" customHeight="1" x14ac:dyDescent="0.15">
      <c r="A901" s="12" t="s">
        <v>2501</v>
      </c>
      <c r="B901" s="70"/>
      <c r="C901" s="12" t="s">
        <v>4</v>
      </c>
      <c r="D901" s="12" t="s">
        <v>2176</v>
      </c>
      <c r="E901" s="12" t="s">
        <v>1746</v>
      </c>
      <c r="F901" s="12" t="s">
        <v>1515</v>
      </c>
      <c r="G901" s="12" t="s">
        <v>69</v>
      </c>
      <c r="H901" s="12">
        <f>STOCK[[#This Row],[Precio Final]]</f>
        <v>8</v>
      </c>
      <c r="I901" s="12">
        <f>STOCK[[#This Row],[Precio Venta Ideal (x1.5)]]</f>
        <v>6.8470588235294114</v>
      </c>
      <c r="J901" s="87">
        <v>2</v>
      </c>
      <c r="K901" s="87">
        <f>SUMIFS(VENTAS[Cantidad],VENTAS[Código del producto Vendido],STOCK[[#This Row],[Code]])</f>
        <v>1</v>
      </c>
      <c r="L901" s="87">
        <f>STOCK[[#This Row],[Entradas]]-STOCK[[#This Row],[Salidas]]</f>
        <v>1</v>
      </c>
      <c r="M901" s="12">
        <f>STOCK[[#This Row],[Precio Final]]*10%</f>
        <v>0.8</v>
      </c>
      <c r="N901" s="12">
        <v>47</v>
      </c>
      <c r="O901" s="12">
        <v>17</v>
      </c>
      <c r="P901" s="12">
        <f t="shared" si="1"/>
        <v>2.7647058823529411</v>
      </c>
      <c r="Q901" s="87">
        <v>0</v>
      </c>
      <c r="R901" s="12">
        <v>0</v>
      </c>
      <c r="S901" s="12">
        <v>1</v>
      </c>
      <c r="T901" s="12">
        <f>STOCK[[#This Row],[Costo Unitario (USD)]]+STOCK[[#This Row],[Costo Envío (USD)]]+STOCK[[#This Row],[Comisión 10%]]</f>
        <v>4.5647058823529409</v>
      </c>
      <c r="U901" s="12">
        <f>STOCK[[#This Row],[Costo total]]*1.5</f>
        <v>6.8470588235294114</v>
      </c>
      <c r="V901" s="12">
        <v>8</v>
      </c>
      <c r="W901" s="12">
        <f>STOCK[[#This Row],[Precio Final]]-STOCK[[#This Row],[Costo total]]</f>
        <v>3.4352941176470591</v>
      </c>
      <c r="X901" s="12">
        <f>STOCK[[#This Row],[Ganancia Unitaria]]*STOCK[[#This Row],[Salidas]]</f>
        <v>3.4352941176470591</v>
      </c>
      <c r="Y901" s="12" t="s">
        <v>1888</v>
      </c>
      <c r="Z901" s="12">
        <f>STOCK[[#This Row],[Costo Envío (USD)]]*STOCK[[#This Row],[Entradas]]</f>
        <v>2</v>
      </c>
      <c r="AA901" s="12">
        <f>STOCK[[#This Row],[Costo total]]*STOCK[[#This Row],[Entradas]]</f>
        <v>9.1294117647058819</v>
      </c>
      <c r="AB901" s="12">
        <f>STOCK[[#This Row],[Stock Actual]]*STOCK[[#This Row],[Costo total]]</f>
        <v>4.5647058823529409</v>
      </c>
    </row>
    <row r="902" spans="1:28" s="7" customFormat="1" ht="50" customHeight="1" x14ac:dyDescent="0.15">
      <c r="A902" s="7" t="s">
        <v>1704</v>
      </c>
      <c r="B902" s="76"/>
      <c r="C902" s="7" t="s">
        <v>4</v>
      </c>
      <c r="D902" s="7" t="s">
        <v>1762</v>
      </c>
      <c r="E902" s="7" t="s">
        <v>1695</v>
      </c>
      <c r="F902" s="7" t="s">
        <v>1691</v>
      </c>
      <c r="G902" s="7" t="s">
        <v>69</v>
      </c>
      <c r="H902" s="7">
        <f>STOCK[[#This Row],[Precio Final]]</f>
        <v>2</v>
      </c>
      <c r="I902" s="7">
        <f>STOCK[[#This Row],[Precio Venta Ideal (x1.5)]]</f>
        <v>2.3867647058823529</v>
      </c>
      <c r="J902" s="8">
        <v>3</v>
      </c>
      <c r="K902" s="8">
        <f>SUMIFS(VENTAS[Cantidad],VENTAS[Código del producto Vendido],STOCK[[#This Row],[Code]])</f>
        <v>3</v>
      </c>
      <c r="L902" s="8">
        <f>STOCK[[#This Row],[Entradas]]-STOCK[[#This Row],[Salidas]]</f>
        <v>0</v>
      </c>
      <c r="M902" s="7">
        <f>STOCK[[#This Row],[Precio Final]]*10%</f>
        <v>0.2</v>
      </c>
      <c r="N902" s="7">
        <v>16</v>
      </c>
      <c r="O902" s="7">
        <v>17</v>
      </c>
      <c r="P902" s="7">
        <f t="shared" si="1"/>
        <v>0.94117647058823528</v>
      </c>
      <c r="Q902" s="8">
        <v>0</v>
      </c>
      <c r="R902" s="7">
        <v>0</v>
      </c>
      <c r="S902" s="7">
        <v>0.45</v>
      </c>
      <c r="T902" s="12">
        <f>STOCK[[#This Row],[Costo Unitario (USD)]]+STOCK[[#This Row],[Costo Envío (USD)]]+STOCK[[#This Row],[Comisión 10%]]</f>
        <v>1.5911764705882352</v>
      </c>
      <c r="U902" s="7">
        <f>STOCK[[#This Row],[Costo total]]*1.5</f>
        <v>2.3867647058823529</v>
      </c>
      <c r="V902" s="7">
        <v>2</v>
      </c>
      <c r="W902" s="7">
        <f>STOCK[[#This Row],[Precio Final]]-STOCK[[#This Row],[Costo total]]</f>
        <v>0.40882352941176481</v>
      </c>
      <c r="X902" s="7">
        <f>STOCK[[#This Row],[Ganancia Unitaria]]*STOCK[[#This Row],[Salidas]]</f>
        <v>1.2264705882352944</v>
      </c>
      <c r="Y902" s="7" t="s">
        <v>1888</v>
      </c>
      <c r="Z902" s="7">
        <f>STOCK[[#This Row],[Costo Envío (USD)]]*STOCK[[#This Row],[Entradas]]</f>
        <v>1.35</v>
      </c>
      <c r="AA902" s="7">
        <f>STOCK[[#This Row],[Costo total]]*STOCK[[#This Row],[Entradas]]</f>
        <v>4.7735294117647058</v>
      </c>
      <c r="AB902" s="7">
        <f>STOCK[[#This Row],[Stock Actual]]*STOCK[[#This Row],[Costo total]]</f>
        <v>0</v>
      </c>
    </row>
    <row r="903" spans="1:28" s="12" customFormat="1" ht="50" customHeight="1" x14ac:dyDescent="0.15">
      <c r="A903" s="12" t="s">
        <v>1705</v>
      </c>
      <c r="B903" s="70"/>
      <c r="C903" s="12" t="s">
        <v>4</v>
      </c>
      <c r="D903" s="12" t="s">
        <v>2175</v>
      </c>
      <c r="E903" s="12" t="s">
        <v>1695</v>
      </c>
      <c r="F903" s="12" t="s">
        <v>1515</v>
      </c>
      <c r="G903" s="12" t="s">
        <v>69</v>
      </c>
      <c r="H903" s="12">
        <f>STOCK[[#This Row],[Precio Final]]</f>
        <v>2</v>
      </c>
      <c r="I903" s="12">
        <f>STOCK[[#This Row],[Precio Venta Ideal (x1.5)]]</f>
        <v>2.3867647058823529</v>
      </c>
      <c r="J903" s="87">
        <v>3</v>
      </c>
      <c r="K903" s="87">
        <f>SUMIFS(VENTAS[Cantidad],VENTAS[Código del producto Vendido],STOCK[[#This Row],[Code]])</f>
        <v>2</v>
      </c>
      <c r="L903" s="87">
        <f>STOCK[[#This Row],[Entradas]]-STOCK[[#This Row],[Salidas]]</f>
        <v>1</v>
      </c>
      <c r="M903" s="12">
        <f>STOCK[[#This Row],[Precio Final]]*10%</f>
        <v>0.2</v>
      </c>
      <c r="N903" s="12">
        <v>16</v>
      </c>
      <c r="O903" s="12">
        <v>17</v>
      </c>
      <c r="P903" s="12">
        <f t="shared" si="1"/>
        <v>0.94117647058823528</v>
      </c>
      <c r="Q903" s="87">
        <v>0</v>
      </c>
      <c r="R903" s="12">
        <v>0</v>
      </c>
      <c r="S903" s="12">
        <v>0.45</v>
      </c>
      <c r="T903" s="12">
        <f>STOCK[[#This Row],[Costo Unitario (USD)]]+STOCK[[#This Row],[Costo Envío (USD)]]+STOCK[[#This Row],[Comisión 10%]]</f>
        <v>1.5911764705882352</v>
      </c>
      <c r="U903" s="12">
        <f>STOCK[[#This Row],[Costo total]]*1.5</f>
        <v>2.3867647058823529</v>
      </c>
      <c r="V903" s="12">
        <v>2</v>
      </c>
      <c r="W903" s="12">
        <f>STOCK[[#This Row],[Precio Final]]-STOCK[[#This Row],[Costo total]]</f>
        <v>0.40882352941176481</v>
      </c>
      <c r="X903" s="12">
        <f>STOCK[[#This Row],[Ganancia Unitaria]]*STOCK[[#This Row],[Salidas]]</f>
        <v>0.81764705882352962</v>
      </c>
      <c r="Y903" s="12" t="s">
        <v>1888</v>
      </c>
      <c r="Z903" s="12">
        <f>STOCK[[#This Row],[Costo Envío (USD)]]*STOCK[[#This Row],[Entradas]]</f>
        <v>1.35</v>
      </c>
      <c r="AA903" s="12">
        <f>STOCK[[#This Row],[Costo total]]*STOCK[[#This Row],[Entradas]]</f>
        <v>4.7735294117647058</v>
      </c>
      <c r="AB903" s="12">
        <f>STOCK[[#This Row],[Stock Actual]]*STOCK[[#This Row],[Costo total]]</f>
        <v>1.5911764705882352</v>
      </c>
    </row>
    <row r="904" spans="1:28" s="7" customFormat="1" ht="50" customHeight="1" x14ac:dyDescent="0.15">
      <c r="A904" s="7" t="s">
        <v>1706</v>
      </c>
      <c r="B904" s="70"/>
      <c r="C904" s="7" t="s">
        <v>4</v>
      </c>
      <c r="D904" s="7" t="s">
        <v>1762</v>
      </c>
      <c r="E904" s="7" t="s">
        <v>1695</v>
      </c>
      <c r="F904" s="7" t="s">
        <v>1696</v>
      </c>
      <c r="G904" s="7" t="s">
        <v>69</v>
      </c>
      <c r="H904" s="7">
        <f>STOCK[[#This Row],[Precio Final]]</f>
        <v>2</v>
      </c>
      <c r="I904" s="7">
        <f>STOCK[[#This Row],[Precio Venta Ideal (x1.5)]]</f>
        <v>2.3867647058823529</v>
      </c>
      <c r="J904" s="8">
        <v>3</v>
      </c>
      <c r="K904" s="8">
        <f>SUMIFS(VENTAS[Cantidad],VENTAS[Código del producto Vendido],STOCK[[#This Row],[Code]])</f>
        <v>3</v>
      </c>
      <c r="L904" s="8">
        <f>STOCK[[#This Row],[Entradas]]-STOCK[[#This Row],[Salidas]]</f>
        <v>0</v>
      </c>
      <c r="M904" s="7">
        <f>STOCK[[#This Row],[Precio Final]]*10%</f>
        <v>0.2</v>
      </c>
      <c r="N904" s="7">
        <v>16</v>
      </c>
      <c r="O904" s="7">
        <v>17</v>
      </c>
      <c r="P904" s="7">
        <f t="shared" si="1"/>
        <v>0.94117647058823528</v>
      </c>
      <c r="Q904" s="8">
        <v>0</v>
      </c>
      <c r="R904" s="7">
        <v>0</v>
      </c>
      <c r="S904" s="7">
        <v>0.45</v>
      </c>
      <c r="T904" s="12">
        <f>STOCK[[#This Row],[Costo Unitario (USD)]]+STOCK[[#This Row],[Costo Envío (USD)]]+STOCK[[#This Row],[Comisión 10%]]</f>
        <v>1.5911764705882352</v>
      </c>
      <c r="U904" s="7">
        <f>STOCK[[#This Row],[Costo total]]*1.5</f>
        <v>2.3867647058823529</v>
      </c>
      <c r="V904" s="7">
        <v>2</v>
      </c>
      <c r="W904" s="7">
        <f>STOCK[[#This Row],[Precio Final]]-STOCK[[#This Row],[Costo total]]</f>
        <v>0.40882352941176481</v>
      </c>
      <c r="X904" s="7">
        <f>STOCK[[#This Row],[Ganancia Unitaria]]*STOCK[[#This Row],[Salidas]]</f>
        <v>1.2264705882352944</v>
      </c>
      <c r="Y904" s="7" t="s">
        <v>1888</v>
      </c>
      <c r="Z904" s="7">
        <f>STOCK[[#This Row],[Costo Envío (USD)]]*STOCK[[#This Row],[Entradas]]</f>
        <v>1.35</v>
      </c>
      <c r="AA904" s="7">
        <f>STOCK[[#This Row],[Costo total]]*STOCK[[#This Row],[Entradas]]</f>
        <v>4.7735294117647058</v>
      </c>
      <c r="AB904" s="7">
        <f>STOCK[[#This Row],[Stock Actual]]*STOCK[[#This Row],[Costo total]]</f>
        <v>0</v>
      </c>
    </row>
    <row r="905" spans="1:28" s="12" customFormat="1" ht="50" customHeight="1" x14ac:dyDescent="0.15">
      <c r="A905" s="12" t="s">
        <v>1707</v>
      </c>
      <c r="B905" s="70"/>
      <c r="C905" s="12" t="s">
        <v>4</v>
      </c>
      <c r="D905" s="12" t="s">
        <v>2174</v>
      </c>
      <c r="E905" s="12" t="s">
        <v>1697</v>
      </c>
      <c r="F905" s="12" t="s">
        <v>241</v>
      </c>
      <c r="G905" s="12" t="s">
        <v>69</v>
      </c>
      <c r="H905" s="12">
        <f>STOCK[[#This Row],[Precio Final]]</f>
        <v>25</v>
      </c>
      <c r="I905" s="12">
        <f>STOCK[[#This Row],[Precio Venta Ideal (x1.5)]]</f>
        <v>23.161764705882355</v>
      </c>
      <c r="J905" s="87">
        <v>2</v>
      </c>
      <c r="K905" s="87">
        <f>SUMIFS(VENTAS[Cantidad],VENTAS[Código del producto Vendido],STOCK[[#This Row],[Code]])</f>
        <v>1</v>
      </c>
      <c r="L905" s="87">
        <f>STOCK[[#This Row],[Entradas]]-STOCK[[#This Row],[Salidas]]</f>
        <v>1</v>
      </c>
      <c r="M905" s="12">
        <f>STOCK[[#This Row],[Precio Final]]*10%</f>
        <v>2.5</v>
      </c>
      <c r="N905" s="12">
        <v>169</v>
      </c>
      <c r="O905" s="12">
        <v>17</v>
      </c>
      <c r="P905" s="12">
        <f t="shared" si="1"/>
        <v>9.9411764705882355</v>
      </c>
      <c r="Q905" s="87">
        <v>0</v>
      </c>
      <c r="R905" s="12">
        <v>0</v>
      </c>
      <c r="S905" s="12">
        <v>3</v>
      </c>
      <c r="T905" s="12">
        <f>STOCK[[#This Row],[Costo Unitario (USD)]]+STOCK[[#This Row],[Costo Envío (USD)]]+STOCK[[#This Row],[Comisión 10%]]</f>
        <v>15.441176470588236</v>
      </c>
      <c r="U905" s="12">
        <f>STOCK[[#This Row],[Costo total]]*1.5</f>
        <v>23.161764705882355</v>
      </c>
      <c r="V905" s="12">
        <v>25</v>
      </c>
      <c r="W905" s="12">
        <f>STOCK[[#This Row],[Precio Final]]-STOCK[[#This Row],[Costo total]]</f>
        <v>9.5588235294117645</v>
      </c>
      <c r="X905" s="12">
        <f>STOCK[[#This Row],[Ganancia Unitaria]]*STOCK[[#This Row],[Salidas]]</f>
        <v>9.5588235294117645</v>
      </c>
      <c r="Y905" s="12" t="s">
        <v>1888</v>
      </c>
      <c r="Z905" s="12">
        <f>STOCK[[#This Row],[Costo Envío (USD)]]*STOCK[[#This Row],[Entradas]]</f>
        <v>6</v>
      </c>
      <c r="AA905" s="12">
        <f>STOCK[[#This Row],[Costo total]]*STOCK[[#This Row],[Entradas]]</f>
        <v>30.882352941176471</v>
      </c>
      <c r="AB905" s="12">
        <f>STOCK[[#This Row],[Stock Actual]]*STOCK[[#This Row],[Costo total]]</f>
        <v>15.441176470588236</v>
      </c>
    </row>
    <row r="906" spans="1:28" s="7" customFormat="1" ht="50" customHeight="1" x14ac:dyDescent="0.15">
      <c r="A906" s="7" t="s">
        <v>1708</v>
      </c>
      <c r="B906" s="70"/>
      <c r="C906" s="7" t="s">
        <v>4</v>
      </c>
      <c r="D906" s="7" t="s">
        <v>2613</v>
      </c>
      <c r="E906" s="7" t="s">
        <v>1698</v>
      </c>
      <c r="F906" s="7" t="s">
        <v>2070</v>
      </c>
      <c r="G906" s="7" t="s">
        <v>69</v>
      </c>
      <c r="H906" s="7">
        <f>STOCK[[#This Row],[Precio Final]]</f>
        <v>35</v>
      </c>
      <c r="I906" s="7">
        <f>STOCK[[#This Row],[Precio Venta Ideal (x1.5)]]</f>
        <v>36.044117647058826</v>
      </c>
      <c r="J906" s="8">
        <v>1</v>
      </c>
      <c r="K906" s="8">
        <f>SUMIFS(VENTAS[Cantidad],VENTAS[Código del producto Vendido],STOCK[[#This Row],[Code]])</f>
        <v>1</v>
      </c>
      <c r="L906" s="8">
        <f>STOCK[[#This Row],[Entradas]]-STOCK[[#This Row],[Salidas]]</f>
        <v>0</v>
      </c>
      <c r="M906" s="7">
        <f>STOCK[[#This Row],[Precio Final]]*10%</f>
        <v>3.5</v>
      </c>
      <c r="N906" s="7">
        <v>264</v>
      </c>
      <c r="O906" s="7">
        <v>17</v>
      </c>
      <c r="P906" s="7">
        <f t="shared" si="1"/>
        <v>15.529411764705882</v>
      </c>
      <c r="Q906" s="8">
        <v>0</v>
      </c>
      <c r="R906" s="7">
        <v>0</v>
      </c>
      <c r="S906" s="7">
        <v>5</v>
      </c>
      <c r="T906" s="12">
        <f>STOCK[[#This Row],[Costo Unitario (USD)]]+STOCK[[#This Row],[Costo Envío (USD)]]+STOCK[[#This Row],[Comisión 10%]]</f>
        <v>24.029411764705884</v>
      </c>
      <c r="U906" s="7">
        <f>STOCK[[#This Row],[Costo total]]*1.5</f>
        <v>36.044117647058826</v>
      </c>
      <c r="V906" s="7">
        <v>35</v>
      </c>
      <c r="W906" s="7">
        <f>STOCK[[#This Row],[Precio Final]]-STOCK[[#This Row],[Costo total]]</f>
        <v>10.970588235294116</v>
      </c>
      <c r="X906" s="7">
        <f>STOCK[[#This Row],[Ganancia Unitaria]]*STOCK[[#This Row],[Salidas]]</f>
        <v>10.970588235294116</v>
      </c>
      <c r="Y906" s="7" t="s">
        <v>1888</v>
      </c>
      <c r="Z906" s="7">
        <f>STOCK[[#This Row],[Costo Envío (USD)]]*STOCK[[#This Row],[Entradas]]</f>
        <v>5</v>
      </c>
      <c r="AA906" s="7">
        <f>STOCK[[#This Row],[Costo total]]*STOCK[[#This Row],[Entradas]]</f>
        <v>24.029411764705884</v>
      </c>
      <c r="AB906" s="7">
        <f>STOCK[[#This Row],[Stock Actual]]*STOCK[[#This Row],[Costo total]]</f>
        <v>0</v>
      </c>
    </row>
    <row r="907" spans="1:28" s="12" customFormat="1" ht="50" customHeight="1" x14ac:dyDescent="0.15">
      <c r="A907" s="12" t="s">
        <v>1711</v>
      </c>
      <c r="B907" s="77"/>
      <c r="C907" s="12" t="s">
        <v>4</v>
      </c>
      <c r="D907" s="12" t="s">
        <v>1943</v>
      </c>
      <c r="E907" s="12" t="s">
        <v>1699</v>
      </c>
      <c r="F907" s="12" t="s">
        <v>2069</v>
      </c>
      <c r="G907" s="12" t="s">
        <v>69</v>
      </c>
      <c r="H907" s="12">
        <f>STOCK[[#This Row],[Precio Final]]</f>
        <v>3</v>
      </c>
      <c r="I907" s="12">
        <f>STOCK[[#This Row],[Precio Venta Ideal (x1.5)]]</f>
        <v>3.052941176470588</v>
      </c>
      <c r="J907" s="87">
        <v>3</v>
      </c>
      <c r="K907" s="87">
        <f>SUMIFS(VENTAS[Cantidad],VENTAS[Código del producto Vendido],STOCK[[#This Row],[Code]])</f>
        <v>3</v>
      </c>
      <c r="L907" s="87">
        <f>STOCK[[#This Row],[Entradas]]-STOCK[[#This Row],[Salidas]]</f>
        <v>0</v>
      </c>
      <c r="M907" s="12">
        <f>STOCK[[#This Row],[Precio Final]]*10%</f>
        <v>0.30000000000000004</v>
      </c>
      <c r="N907" s="12">
        <v>21</v>
      </c>
      <c r="O907" s="12">
        <v>17</v>
      </c>
      <c r="P907" s="12">
        <f t="shared" si="1"/>
        <v>1.2352941176470589</v>
      </c>
      <c r="Q907" s="87">
        <v>0</v>
      </c>
      <c r="R907" s="12">
        <v>0</v>
      </c>
      <c r="S907" s="12">
        <v>0.5</v>
      </c>
      <c r="T907" s="12">
        <f>STOCK[[#This Row],[Costo Unitario (USD)]]+STOCK[[#This Row],[Costo Envío (USD)]]+STOCK[[#This Row],[Comisión 10%]]</f>
        <v>2.0352941176470587</v>
      </c>
      <c r="U907" s="12">
        <f>STOCK[[#This Row],[Costo total]]*1.5</f>
        <v>3.052941176470588</v>
      </c>
      <c r="V907" s="12">
        <v>3</v>
      </c>
      <c r="W907" s="12">
        <f>STOCK[[#This Row],[Precio Final]]-STOCK[[#This Row],[Costo total]]</f>
        <v>0.9647058823529413</v>
      </c>
      <c r="X907" s="12">
        <f>STOCK[[#This Row],[Ganancia Unitaria]]*STOCK[[#This Row],[Salidas]]</f>
        <v>2.8941176470588239</v>
      </c>
      <c r="Y907" s="12" t="s">
        <v>1888</v>
      </c>
      <c r="Z907" s="12">
        <f>STOCK[[#This Row],[Costo Envío (USD)]]*STOCK[[#This Row],[Entradas]]</f>
        <v>1.5</v>
      </c>
      <c r="AA907" s="12">
        <f>STOCK[[#This Row],[Costo total]]*STOCK[[#This Row],[Entradas]]</f>
        <v>6.1058823529411761</v>
      </c>
      <c r="AB907" s="12">
        <f>STOCK[[#This Row],[Stock Actual]]*STOCK[[#This Row],[Costo total]]</f>
        <v>0</v>
      </c>
    </row>
    <row r="908" spans="1:28" s="7" customFormat="1" ht="50" customHeight="1" x14ac:dyDescent="0.15">
      <c r="A908" s="7" t="s">
        <v>1712</v>
      </c>
      <c r="B908" s="70"/>
      <c r="C908" s="7" t="s">
        <v>4</v>
      </c>
      <c r="D908" s="7" t="s">
        <v>1943</v>
      </c>
      <c r="E908" s="7" t="s">
        <v>1700</v>
      </c>
      <c r="F908" s="7" t="s">
        <v>2069</v>
      </c>
      <c r="G908" s="7" t="s">
        <v>1701</v>
      </c>
      <c r="H908" s="7">
        <f>STOCK[[#This Row],[Precio Final]]</f>
        <v>3</v>
      </c>
      <c r="I908" s="7">
        <f>STOCK[[#This Row],[Precio Venta Ideal (x1.5)]]</f>
        <v>3.3176470588235296</v>
      </c>
      <c r="J908" s="8">
        <v>1</v>
      </c>
      <c r="K908" s="8">
        <f>SUMIFS(VENTAS[Cantidad],VENTAS[Código del producto Vendido],STOCK[[#This Row],[Code]])</f>
        <v>1</v>
      </c>
      <c r="L908" s="8">
        <f>STOCK[[#This Row],[Entradas]]-STOCK[[#This Row],[Salidas]]</f>
        <v>0</v>
      </c>
      <c r="M908" s="7">
        <f>STOCK[[#This Row],[Precio Final]]*10%</f>
        <v>0.30000000000000004</v>
      </c>
      <c r="N908" s="7">
        <v>24</v>
      </c>
      <c r="O908" s="7">
        <v>17</v>
      </c>
      <c r="P908" s="7">
        <f t="shared" si="1"/>
        <v>1.411764705882353</v>
      </c>
      <c r="Q908" s="8">
        <v>0</v>
      </c>
      <c r="R908" s="7">
        <v>0</v>
      </c>
      <c r="S908" s="7">
        <v>0.5</v>
      </c>
      <c r="T908" s="12">
        <f>STOCK[[#This Row],[Costo Unitario (USD)]]+STOCK[[#This Row],[Costo Envío (USD)]]+STOCK[[#This Row],[Comisión 10%]]</f>
        <v>2.2117647058823531</v>
      </c>
      <c r="U908" s="7">
        <f>STOCK[[#This Row],[Costo total]]*1.5</f>
        <v>3.3176470588235296</v>
      </c>
      <c r="V908" s="7">
        <v>3</v>
      </c>
      <c r="W908" s="7">
        <f>STOCK[[#This Row],[Precio Final]]-STOCK[[#This Row],[Costo total]]</f>
        <v>0.78823529411764692</v>
      </c>
      <c r="X908" s="7">
        <f>STOCK[[#This Row],[Ganancia Unitaria]]*STOCK[[#This Row],[Salidas]]</f>
        <v>0.78823529411764692</v>
      </c>
      <c r="Y908" s="7" t="s">
        <v>1888</v>
      </c>
      <c r="Z908" s="7">
        <f>STOCK[[#This Row],[Costo Envío (USD)]]*STOCK[[#This Row],[Entradas]]</f>
        <v>0.5</v>
      </c>
      <c r="AA908" s="7">
        <f>STOCK[[#This Row],[Costo total]]*STOCK[[#This Row],[Entradas]]</f>
        <v>2.2117647058823531</v>
      </c>
      <c r="AB908" s="7">
        <f>STOCK[[#This Row],[Stock Actual]]*STOCK[[#This Row],[Costo total]]</f>
        <v>0</v>
      </c>
    </row>
    <row r="909" spans="1:28" s="12" customFormat="1" ht="50" customHeight="1" x14ac:dyDescent="0.15">
      <c r="A909" s="12" t="s">
        <v>1709</v>
      </c>
      <c r="B909" s="70"/>
      <c r="C909" s="12" t="s">
        <v>4</v>
      </c>
      <c r="D909" s="12" t="s">
        <v>26</v>
      </c>
      <c r="E909" s="12" t="s">
        <v>1702</v>
      </c>
      <c r="F909" s="12" t="s">
        <v>2068</v>
      </c>
      <c r="G909" s="12" t="s">
        <v>69</v>
      </c>
      <c r="H909" s="12">
        <f>STOCK[[#This Row],[Precio Final]]</f>
        <v>40</v>
      </c>
      <c r="I909" s="12">
        <f>STOCK[[#This Row],[Precio Venta Ideal (x1.5)]]</f>
        <v>40.411764705882355</v>
      </c>
      <c r="J909" s="87">
        <v>2</v>
      </c>
      <c r="K909" s="87">
        <f>SUMIFS(VENTAS[Cantidad],VENTAS[Código del producto Vendido],STOCK[[#This Row],[Code]])</f>
        <v>2</v>
      </c>
      <c r="L909" s="87">
        <f>STOCK[[#This Row],[Entradas]]-STOCK[[#This Row],[Salidas]]</f>
        <v>0</v>
      </c>
      <c r="M909" s="12">
        <f>STOCK[[#This Row],[Precio Final]]*10%</f>
        <v>4</v>
      </c>
      <c r="N909" s="12">
        <v>305</v>
      </c>
      <c r="O909" s="12">
        <v>17</v>
      </c>
      <c r="P909" s="12">
        <f t="shared" si="1"/>
        <v>17.941176470588236</v>
      </c>
      <c r="Q909" s="87">
        <v>0</v>
      </c>
      <c r="R909" s="12">
        <v>0</v>
      </c>
      <c r="S909" s="12">
        <v>5</v>
      </c>
      <c r="T909" s="12">
        <f>STOCK[[#This Row],[Costo Unitario (USD)]]+STOCK[[#This Row],[Costo Envío (USD)]]+STOCK[[#This Row],[Comisión 10%]]</f>
        <v>26.941176470588236</v>
      </c>
      <c r="U909" s="12">
        <f>STOCK[[#This Row],[Costo total]]*1.5</f>
        <v>40.411764705882355</v>
      </c>
      <c r="V909" s="12">
        <v>40</v>
      </c>
      <c r="W909" s="12">
        <f>STOCK[[#This Row],[Precio Final]]-STOCK[[#This Row],[Costo total]]</f>
        <v>13.058823529411764</v>
      </c>
      <c r="X909" s="12">
        <f>STOCK[[#This Row],[Ganancia Unitaria]]*STOCK[[#This Row],[Salidas]]</f>
        <v>26.117647058823529</v>
      </c>
      <c r="Y909" s="12" t="s">
        <v>1888</v>
      </c>
      <c r="Z909" s="12">
        <f>STOCK[[#This Row],[Costo Envío (USD)]]*STOCK[[#This Row],[Entradas]]</f>
        <v>10</v>
      </c>
      <c r="AA909" s="12">
        <f>STOCK[[#This Row],[Costo total]]*STOCK[[#This Row],[Entradas]]</f>
        <v>53.882352941176471</v>
      </c>
      <c r="AB909" s="12">
        <f>STOCK[[#This Row],[Stock Actual]]*STOCK[[#This Row],[Costo total]]</f>
        <v>0</v>
      </c>
    </row>
    <row r="910" spans="1:28" s="7" customFormat="1" ht="50" customHeight="1" x14ac:dyDescent="0.15">
      <c r="A910" s="7" t="s">
        <v>1710</v>
      </c>
      <c r="B910" s="70"/>
      <c r="C910" s="7" t="s">
        <v>4</v>
      </c>
      <c r="D910" s="7" t="s">
        <v>2998</v>
      </c>
      <c r="E910" s="7" t="s">
        <v>2997</v>
      </c>
      <c r="F910" s="7" t="s">
        <v>243</v>
      </c>
      <c r="G910" s="7" t="s">
        <v>69</v>
      </c>
      <c r="H910" s="7">
        <f>STOCK[[#This Row],[Precio Final]]</f>
        <v>25</v>
      </c>
      <c r="I910" s="7">
        <f>STOCK[[#This Row],[Precio Venta Ideal (x1.5)]]</f>
        <v>13.897058823529413</v>
      </c>
      <c r="J910" s="8">
        <v>1</v>
      </c>
      <c r="K910" s="8">
        <f>SUMIFS(VENTAS[Cantidad],VENTAS[Código del producto Vendido],STOCK[[#This Row],[Code]])</f>
        <v>0</v>
      </c>
      <c r="L910" s="8">
        <f>STOCK[[#This Row],[Entradas]]-STOCK[[#This Row],[Salidas]]</f>
        <v>1</v>
      </c>
      <c r="M910" s="7">
        <f>STOCK[[#This Row],[Precio Final]]*10%</f>
        <v>2.5</v>
      </c>
      <c r="N910" s="7">
        <v>115</v>
      </c>
      <c r="O910" s="7">
        <v>17</v>
      </c>
      <c r="P910" s="7">
        <f t="shared" si="1"/>
        <v>6.7647058823529411</v>
      </c>
      <c r="Q910" s="8">
        <v>0</v>
      </c>
      <c r="R910" s="7">
        <v>0</v>
      </c>
      <c r="S910" s="7">
        <v>0</v>
      </c>
      <c r="T910" s="12">
        <f>STOCK[[#This Row],[Costo Unitario (USD)]]+STOCK[[#This Row],[Costo Envío (USD)]]+STOCK[[#This Row],[Comisión 10%]]</f>
        <v>9.264705882352942</v>
      </c>
      <c r="U910" s="7">
        <f>STOCK[[#This Row],[Costo total]]*1.5</f>
        <v>13.897058823529413</v>
      </c>
      <c r="V910" s="7">
        <v>25</v>
      </c>
      <c r="W910" s="7">
        <f>STOCK[[#This Row],[Precio Final]]-STOCK[[#This Row],[Costo total]]</f>
        <v>15.735294117647058</v>
      </c>
      <c r="X910" s="7">
        <f>STOCK[[#This Row],[Ganancia Unitaria]]*STOCK[[#This Row],[Salidas]]</f>
        <v>0</v>
      </c>
      <c r="AA910" s="7">
        <f>STOCK[[#This Row],[Costo total]]*STOCK[[#This Row],[Entradas]]</f>
        <v>9.264705882352942</v>
      </c>
      <c r="AB910" s="7">
        <f>STOCK[[#This Row],[Stock Actual]]*STOCK[[#This Row],[Costo total]]</f>
        <v>9.264705882352942</v>
      </c>
    </row>
    <row r="911" spans="1:28" s="12" customFormat="1" ht="50" customHeight="1" x14ac:dyDescent="0.15">
      <c r="A911" s="12" t="s">
        <v>1767</v>
      </c>
      <c r="B911" s="70"/>
      <c r="C911" s="12" t="s">
        <v>4</v>
      </c>
      <c r="D911" s="12" t="s">
        <v>2042</v>
      </c>
      <c r="E911" s="12" t="s">
        <v>1853</v>
      </c>
      <c r="F911" s="12" t="s">
        <v>2067</v>
      </c>
      <c r="G911" s="12" t="s">
        <v>1143</v>
      </c>
      <c r="H911" s="12">
        <f>STOCK[[#This Row],[Precio Final]]</f>
        <v>22</v>
      </c>
      <c r="I911" s="12">
        <f>STOCK[[#This Row],[Precio Venta Ideal (x1.5)]]</f>
        <v>19.485000000000003</v>
      </c>
      <c r="J911" s="87">
        <v>4</v>
      </c>
      <c r="K911" s="87">
        <f>SUMIFS(VENTAS[Cantidad],VENTAS[Código del producto Vendido],STOCK[[#This Row],[Code]])</f>
        <v>4</v>
      </c>
      <c r="L911" s="87">
        <f>STOCK[[#This Row],[Entradas]]-STOCK[[#This Row],[Salidas]]</f>
        <v>0</v>
      </c>
      <c r="M911" s="12">
        <f>STOCK[[#This Row],[Precio Final]]*10%</f>
        <v>2.2000000000000002</v>
      </c>
      <c r="N911" s="12">
        <v>0</v>
      </c>
      <c r="O911" s="12">
        <v>0</v>
      </c>
      <c r="P911" s="12">
        <v>8.99</v>
      </c>
      <c r="Q911" s="87">
        <v>0</v>
      </c>
      <c r="R911" s="12">
        <v>0</v>
      </c>
      <c r="S911" s="12">
        <v>1.8</v>
      </c>
      <c r="T911" s="12">
        <f>STOCK[[#This Row],[Costo Unitario (USD)]]+STOCK[[#This Row],[Costo Envío (USD)]]+STOCK[[#This Row],[Comisión 10%]]</f>
        <v>12.990000000000002</v>
      </c>
      <c r="U911" s="12">
        <f>STOCK[[#This Row],[Costo total]]*1.5</f>
        <v>19.485000000000003</v>
      </c>
      <c r="V911" s="12">
        <v>22</v>
      </c>
      <c r="W911" s="12">
        <f>STOCK[[#This Row],[Precio Final]]-STOCK[[#This Row],[Costo total]]</f>
        <v>9.009999999999998</v>
      </c>
      <c r="X911" s="12">
        <f>STOCK[[#This Row],[Ganancia Unitaria]]*STOCK[[#This Row],[Salidas]]</f>
        <v>36.039999999999992</v>
      </c>
      <c r="Y911" s="12" t="s">
        <v>1870</v>
      </c>
      <c r="AA911" s="12">
        <f>STOCK[[#This Row],[Costo total]]*STOCK[[#This Row],[Entradas]]</f>
        <v>51.960000000000008</v>
      </c>
      <c r="AB911" s="12">
        <f>STOCK[[#This Row],[Stock Actual]]*STOCK[[#This Row],[Costo total]]</f>
        <v>0</v>
      </c>
    </row>
    <row r="912" spans="1:28" s="7" customFormat="1" ht="50" customHeight="1" x14ac:dyDescent="0.15">
      <c r="A912" s="7" t="s">
        <v>1768</v>
      </c>
      <c r="B912" s="70"/>
      <c r="C912" s="7" t="s">
        <v>4</v>
      </c>
      <c r="D912" s="7" t="s">
        <v>2042</v>
      </c>
      <c r="E912" s="7" t="s">
        <v>1853</v>
      </c>
      <c r="F912" s="7" t="s">
        <v>2066</v>
      </c>
      <c r="G912" s="7" t="s">
        <v>1143</v>
      </c>
      <c r="H912" s="7">
        <f>STOCK[[#This Row],[Precio Final]]</f>
        <v>22</v>
      </c>
      <c r="I912" s="7">
        <f>STOCK[[#This Row],[Precio Venta Ideal (x1.5)]]</f>
        <v>19.485000000000003</v>
      </c>
      <c r="J912" s="8">
        <v>1</v>
      </c>
      <c r="K912" s="8">
        <f>SUMIFS(VENTAS[Cantidad],VENTAS[Código del producto Vendido],STOCK[[#This Row],[Code]])</f>
        <v>1</v>
      </c>
      <c r="L912" s="8">
        <f>STOCK[[#This Row],[Entradas]]-STOCK[[#This Row],[Salidas]]</f>
        <v>0</v>
      </c>
      <c r="M912" s="7">
        <f>STOCK[[#This Row],[Precio Final]]*10%</f>
        <v>2.2000000000000002</v>
      </c>
      <c r="N912" s="7">
        <v>0</v>
      </c>
      <c r="O912" s="7">
        <v>0</v>
      </c>
      <c r="P912" s="7">
        <v>8.99</v>
      </c>
      <c r="Q912" s="8">
        <v>0</v>
      </c>
      <c r="R912" s="7">
        <v>0</v>
      </c>
      <c r="S912" s="7">
        <v>1.8</v>
      </c>
      <c r="T912" s="12">
        <f>STOCK[[#This Row],[Costo Unitario (USD)]]+STOCK[[#This Row],[Costo Envío (USD)]]+STOCK[[#This Row],[Comisión 10%]]</f>
        <v>12.990000000000002</v>
      </c>
      <c r="U912" s="7">
        <f>STOCK[[#This Row],[Costo total]]*1.5</f>
        <v>19.485000000000003</v>
      </c>
      <c r="V912" s="7">
        <v>22</v>
      </c>
      <c r="W912" s="7">
        <f>STOCK[[#This Row],[Precio Final]]-STOCK[[#This Row],[Costo total]]</f>
        <v>9.009999999999998</v>
      </c>
      <c r="X912" s="7">
        <f>STOCK[[#This Row],[Ganancia Unitaria]]*STOCK[[#This Row],[Salidas]]</f>
        <v>9.009999999999998</v>
      </c>
      <c r="Y912" s="7" t="s">
        <v>1870</v>
      </c>
      <c r="AA912" s="7">
        <f>STOCK[[#This Row],[Costo total]]*STOCK[[#This Row],[Entradas]]</f>
        <v>12.990000000000002</v>
      </c>
      <c r="AB912" s="7">
        <f>STOCK[[#This Row],[Stock Actual]]*STOCK[[#This Row],[Costo total]]</f>
        <v>0</v>
      </c>
    </row>
    <row r="913" spans="1:28" s="12" customFormat="1" ht="50" customHeight="1" x14ac:dyDescent="0.15">
      <c r="A913" s="12" t="s">
        <v>1769</v>
      </c>
      <c r="B913" s="70"/>
      <c r="C913" s="12" t="s">
        <v>4</v>
      </c>
      <c r="D913" s="12" t="s">
        <v>26</v>
      </c>
      <c r="E913" s="12" t="s">
        <v>1853</v>
      </c>
      <c r="F913" s="12" t="s">
        <v>2065</v>
      </c>
      <c r="G913" s="12" t="s">
        <v>1143</v>
      </c>
      <c r="H913" s="12">
        <f>STOCK[[#This Row],[Precio Final]]</f>
        <v>22</v>
      </c>
      <c r="I913" s="12">
        <f>STOCK[[#This Row],[Precio Venta Ideal (x1.5)]]</f>
        <v>19.485000000000003</v>
      </c>
      <c r="J913" s="87">
        <v>2</v>
      </c>
      <c r="K913" s="87">
        <f>SUMIFS(VENTAS[Cantidad],VENTAS[Código del producto Vendido],STOCK[[#This Row],[Code]])</f>
        <v>2</v>
      </c>
      <c r="L913" s="87">
        <f>STOCK[[#This Row],[Entradas]]-STOCK[[#This Row],[Salidas]]</f>
        <v>0</v>
      </c>
      <c r="M913" s="12">
        <f>STOCK[[#This Row],[Precio Final]]*10%</f>
        <v>2.2000000000000002</v>
      </c>
      <c r="N913" s="12">
        <v>0</v>
      </c>
      <c r="O913" s="12">
        <v>0</v>
      </c>
      <c r="P913" s="12">
        <v>8.99</v>
      </c>
      <c r="Q913" s="87">
        <v>0</v>
      </c>
      <c r="R913" s="12">
        <v>0</v>
      </c>
      <c r="S913" s="12">
        <v>1.8</v>
      </c>
      <c r="T913" s="12">
        <f>STOCK[[#This Row],[Costo Unitario (USD)]]+STOCK[[#This Row],[Costo Envío (USD)]]+STOCK[[#This Row],[Comisión 10%]]</f>
        <v>12.990000000000002</v>
      </c>
      <c r="U913" s="12">
        <f>STOCK[[#This Row],[Costo total]]*1.5</f>
        <v>19.485000000000003</v>
      </c>
      <c r="V913" s="12">
        <v>22</v>
      </c>
      <c r="W913" s="12">
        <f>STOCK[[#This Row],[Precio Final]]-STOCK[[#This Row],[Costo total]]</f>
        <v>9.009999999999998</v>
      </c>
      <c r="X913" s="12">
        <f>STOCK[[#This Row],[Ganancia Unitaria]]*STOCK[[#This Row],[Salidas]]</f>
        <v>18.019999999999996</v>
      </c>
      <c r="Y913" s="12" t="s">
        <v>1870</v>
      </c>
      <c r="AA913" s="12">
        <f>STOCK[[#This Row],[Costo total]]*STOCK[[#This Row],[Entradas]]</f>
        <v>25.980000000000004</v>
      </c>
      <c r="AB913" s="12">
        <f>STOCK[[#This Row],[Stock Actual]]*STOCK[[#This Row],[Costo total]]</f>
        <v>0</v>
      </c>
    </row>
    <row r="914" spans="1:28" s="7" customFormat="1" ht="50" customHeight="1" x14ac:dyDescent="0.15">
      <c r="A914" s="7" t="s">
        <v>1770</v>
      </c>
      <c r="B914" s="70"/>
      <c r="C914" s="7" t="s">
        <v>4</v>
      </c>
      <c r="D914" s="7" t="s">
        <v>2150</v>
      </c>
      <c r="E914" s="7" t="s">
        <v>1856</v>
      </c>
      <c r="F914" s="7" t="s">
        <v>1515</v>
      </c>
      <c r="G914" s="7" t="s">
        <v>1143</v>
      </c>
      <c r="H914" s="7">
        <f>STOCK[[#This Row],[Precio Final]]</f>
        <v>25</v>
      </c>
      <c r="I914" s="7">
        <f>STOCK[[#This Row],[Precio Venta Ideal (x1.5)]]</f>
        <v>21.435000000000002</v>
      </c>
      <c r="J914" s="8">
        <v>2</v>
      </c>
      <c r="K914" s="8">
        <f>SUMIFS(VENTAS[Cantidad],VENTAS[Código del producto Vendido],STOCK[[#This Row],[Code]])</f>
        <v>1</v>
      </c>
      <c r="L914" s="8">
        <f>STOCK[[#This Row],[Entradas]]-STOCK[[#This Row],[Salidas]]</f>
        <v>1</v>
      </c>
      <c r="M914" s="7">
        <f>STOCK[[#This Row],[Precio Final]]*10%</f>
        <v>2.5</v>
      </c>
      <c r="N914" s="7">
        <v>0</v>
      </c>
      <c r="O914" s="7">
        <v>0</v>
      </c>
      <c r="P914" s="7">
        <v>9.99</v>
      </c>
      <c r="Q914" s="8">
        <v>0</v>
      </c>
      <c r="R914" s="7">
        <v>0</v>
      </c>
      <c r="S914" s="7">
        <v>1.8</v>
      </c>
      <c r="T914" s="12">
        <f>STOCK[[#This Row],[Costo Unitario (USD)]]+STOCK[[#This Row],[Costo Envío (USD)]]+STOCK[[#This Row],[Comisión 10%]]</f>
        <v>14.290000000000001</v>
      </c>
      <c r="U914" s="7">
        <f>STOCK[[#This Row],[Costo total]]*1.5</f>
        <v>21.435000000000002</v>
      </c>
      <c r="V914" s="7">
        <v>25</v>
      </c>
      <c r="W914" s="7">
        <f>STOCK[[#This Row],[Precio Final]]-STOCK[[#This Row],[Costo total]]</f>
        <v>10.709999999999999</v>
      </c>
      <c r="X914" s="7">
        <f>STOCK[[#This Row],[Ganancia Unitaria]]*STOCK[[#This Row],[Salidas]]</f>
        <v>10.709999999999999</v>
      </c>
      <c r="Y914" s="7" t="s">
        <v>1870</v>
      </c>
      <c r="AA914" s="7">
        <f>STOCK[[#This Row],[Costo total]]*STOCK[[#This Row],[Entradas]]</f>
        <v>28.580000000000002</v>
      </c>
      <c r="AB914" s="7">
        <f>STOCK[[#This Row],[Stock Actual]]*STOCK[[#This Row],[Costo total]]</f>
        <v>14.290000000000001</v>
      </c>
    </row>
    <row r="915" spans="1:28" s="12" customFormat="1" ht="50" customHeight="1" x14ac:dyDescent="0.15">
      <c r="A915" s="12" t="s">
        <v>1771</v>
      </c>
      <c r="B915" s="70"/>
      <c r="C915" s="12" t="s">
        <v>4</v>
      </c>
      <c r="D915" s="12" t="s">
        <v>2173</v>
      </c>
      <c r="E915" s="12" t="s">
        <v>1804</v>
      </c>
      <c r="F915" s="12" t="s">
        <v>244</v>
      </c>
      <c r="G915" s="12" t="s">
        <v>1143</v>
      </c>
      <c r="H915" s="12">
        <f>STOCK[[#This Row],[Precio Final]]</f>
        <v>30</v>
      </c>
      <c r="I915" s="12">
        <f>STOCK[[#This Row],[Precio Venta Ideal (x1.5)]]</f>
        <v>29.684999999999999</v>
      </c>
      <c r="J915" s="87">
        <v>2</v>
      </c>
      <c r="K915" s="87">
        <f>SUMIFS(VENTAS[Cantidad],VENTAS[Código del producto Vendido],STOCK[[#This Row],[Code]])</f>
        <v>1</v>
      </c>
      <c r="L915" s="87">
        <f>STOCK[[#This Row],[Entradas]]-STOCK[[#This Row],[Salidas]]</f>
        <v>1</v>
      </c>
      <c r="M915" s="12">
        <f>STOCK[[#This Row],[Precio Final]]*10%</f>
        <v>3</v>
      </c>
      <c r="N915" s="12">
        <v>0</v>
      </c>
      <c r="O915" s="12">
        <v>0</v>
      </c>
      <c r="P915" s="12">
        <v>14.99</v>
      </c>
      <c r="Q915" s="87">
        <v>0</v>
      </c>
      <c r="R915" s="12">
        <v>0</v>
      </c>
      <c r="S915" s="12">
        <v>1.8</v>
      </c>
      <c r="T915" s="12">
        <f>STOCK[[#This Row],[Costo Unitario (USD)]]+STOCK[[#This Row],[Costo Envío (USD)]]+STOCK[[#This Row],[Comisión 10%]]</f>
        <v>19.79</v>
      </c>
      <c r="U915" s="12">
        <f>STOCK[[#This Row],[Costo total]]*1.5</f>
        <v>29.684999999999999</v>
      </c>
      <c r="V915" s="12">
        <v>30</v>
      </c>
      <c r="W915" s="12">
        <f>STOCK[[#This Row],[Precio Final]]-STOCK[[#This Row],[Costo total]]</f>
        <v>10.210000000000001</v>
      </c>
      <c r="X915" s="12">
        <f>STOCK[[#This Row],[Ganancia Unitaria]]*STOCK[[#This Row],[Salidas]]</f>
        <v>10.210000000000001</v>
      </c>
      <c r="Y915" s="12" t="s">
        <v>1870</v>
      </c>
      <c r="AA915" s="12">
        <f>STOCK[[#This Row],[Costo total]]*STOCK[[#This Row],[Entradas]]</f>
        <v>39.58</v>
      </c>
      <c r="AB915" s="12">
        <f>STOCK[[#This Row],[Stock Actual]]*STOCK[[#This Row],[Costo total]]</f>
        <v>19.79</v>
      </c>
    </row>
    <row r="916" spans="1:28" s="7" customFormat="1" ht="50" customHeight="1" x14ac:dyDescent="0.15">
      <c r="A916" s="7" t="s">
        <v>1805</v>
      </c>
      <c r="B916" s="70"/>
      <c r="C916" s="7" t="s">
        <v>4</v>
      </c>
      <c r="D916" s="7" t="s">
        <v>2173</v>
      </c>
      <c r="E916" s="7" t="s">
        <v>1854</v>
      </c>
      <c r="F916" s="7" t="s">
        <v>241</v>
      </c>
      <c r="G916" s="7" t="s">
        <v>1143</v>
      </c>
      <c r="H916" s="7">
        <f>STOCK[[#This Row],[Precio Final]]</f>
        <v>25</v>
      </c>
      <c r="I916" s="7">
        <f>STOCK[[#This Row],[Precio Venta Ideal (x1.5)]]</f>
        <v>21.435000000000002</v>
      </c>
      <c r="J916" s="8">
        <v>1</v>
      </c>
      <c r="K916" s="8">
        <f>SUMIFS(VENTAS[Cantidad],VENTAS[Código del producto Vendido],STOCK[[#This Row],[Code]])</f>
        <v>0</v>
      </c>
      <c r="L916" s="8">
        <f>STOCK[[#This Row],[Entradas]]-STOCK[[#This Row],[Salidas]]</f>
        <v>1</v>
      </c>
      <c r="M916" s="7">
        <f>STOCK[[#This Row],[Precio Final]]*10%</f>
        <v>2.5</v>
      </c>
      <c r="N916" s="7">
        <v>0</v>
      </c>
      <c r="O916" s="7">
        <v>0</v>
      </c>
      <c r="P916" s="7">
        <v>9.99</v>
      </c>
      <c r="Q916" s="8">
        <v>0</v>
      </c>
      <c r="R916" s="7">
        <v>0</v>
      </c>
      <c r="S916" s="7">
        <v>1.8</v>
      </c>
      <c r="T916" s="12">
        <f>STOCK[[#This Row],[Costo Unitario (USD)]]+STOCK[[#This Row],[Costo Envío (USD)]]+STOCK[[#This Row],[Comisión 10%]]</f>
        <v>14.290000000000001</v>
      </c>
      <c r="U916" s="7">
        <f>STOCK[[#This Row],[Costo total]]*1.5</f>
        <v>21.435000000000002</v>
      </c>
      <c r="V916" s="7">
        <v>25</v>
      </c>
      <c r="W916" s="7">
        <f>STOCK[[#This Row],[Precio Final]]-STOCK[[#This Row],[Costo total]]</f>
        <v>10.709999999999999</v>
      </c>
      <c r="X916" s="7">
        <f>STOCK[[#This Row],[Ganancia Unitaria]]*STOCK[[#This Row],[Salidas]]</f>
        <v>0</v>
      </c>
      <c r="Y916" s="7" t="s">
        <v>1870</v>
      </c>
      <c r="AA916" s="7">
        <f>STOCK[[#This Row],[Costo total]]*STOCK[[#This Row],[Entradas]]</f>
        <v>14.290000000000001</v>
      </c>
      <c r="AB916" s="7">
        <f>STOCK[[#This Row],[Stock Actual]]*STOCK[[#This Row],[Costo total]]</f>
        <v>14.290000000000001</v>
      </c>
    </row>
    <row r="917" spans="1:28" s="12" customFormat="1" ht="50" customHeight="1" x14ac:dyDescent="0.15">
      <c r="A917" s="12" t="s">
        <v>1806</v>
      </c>
      <c r="B917" s="70"/>
      <c r="C917" s="12" t="s">
        <v>4</v>
      </c>
      <c r="D917" s="12" t="s">
        <v>2173</v>
      </c>
      <c r="E917" s="12" t="s">
        <v>1854</v>
      </c>
      <c r="F917" s="12" t="s">
        <v>243</v>
      </c>
      <c r="G917" s="12" t="s">
        <v>1143</v>
      </c>
      <c r="H917" s="12">
        <f>STOCK[[#This Row],[Precio Final]]</f>
        <v>25</v>
      </c>
      <c r="I917" s="12">
        <f>STOCK[[#This Row],[Precio Venta Ideal (x1.5)]]</f>
        <v>21.435000000000002</v>
      </c>
      <c r="J917" s="87">
        <v>1</v>
      </c>
      <c r="K917" s="87">
        <f>SUMIFS(VENTAS[Cantidad],VENTAS[Código del producto Vendido],STOCK[[#This Row],[Code]])</f>
        <v>0</v>
      </c>
      <c r="L917" s="87">
        <f>STOCK[[#This Row],[Entradas]]-STOCK[[#This Row],[Salidas]]</f>
        <v>1</v>
      </c>
      <c r="M917" s="12">
        <f>STOCK[[#This Row],[Precio Final]]*10%</f>
        <v>2.5</v>
      </c>
      <c r="N917" s="12">
        <v>0</v>
      </c>
      <c r="O917" s="12">
        <v>0</v>
      </c>
      <c r="P917" s="12">
        <v>9.99</v>
      </c>
      <c r="Q917" s="87">
        <v>0</v>
      </c>
      <c r="R917" s="12">
        <v>0</v>
      </c>
      <c r="S917" s="12">
        <v>1.8</v>
      </c>
      <c r="T917" s="12">
        <f>STOCK[[#This Row],[Costo Unitario (USD)]]+STOCK[[#This Row],[Costo Envío (USD)]]+STOCK[[#This Row],[Comisión 10%]]</f>
        <v>14.290000000000001</v>
      </c>
      <c r="U917" s="12">
        <f>STOCK[[#This Row],[Costo total]]*1.5</f>
        <v>21.435000000000002</v>
      </c>
      <c r="V917" s="12">
        <v>25</v>
      </c>
      <c r="W917" s="12">
        <f>STOCK[[#This Row],[Precio Final]]-STOCK[[#This Row],[Costo total]]</f>
        <v>10.709999999999999</v>
      </c>
      <c r="X917" s="12">
        <f>STOCK[[#This Row],[Ganancia Unitaria]]*STOCK[[#This Row],[Salidas]]</f>
        <v>0</v>
      </c>
      <c r="Y917" s="12" t="s">
        <v>1870</v>
      </c>
      <c r="AA917" s="12">
        <f>STOCK[[#This Row],[Costo total]]*STOCK[[#This Row],[Entradas]]</f>
        <v>14.290000000000001</v>
      </c>
      <c r="AB917" s="12">
        <f>STOCK[[#This Row],[Stock Actual]]*STOCK[[#This Row],[Costo total]]</f>
        <v>14.290000000000001</v>
      </c>
    </row>
    <row r="918" spans="1:28" s="7" customFormat="1" ht="50" customHeight="1" x14ac:dyDescent="0.15">
      <c r="A918" s="7" t="s">
        <v>1807</v>
      </c>
      <c r="B918" s="70"/>
      <c r="C918" s="7" t="s">
        <v>4</v>
      </c>
      <c r="D918" s="7" t="s">
        <v>2173</v>
      </c>
      <c r="E918" s="7" t="s">
        <v>1809</v>
      </c>
      <c r="F918" s="7" t="s">
        <v>3070</v>
      </c>
      <c r="G918" s="7" t="s">
        <v>1143</v>
      </c>
      <c r="H918" s="7">
        <f>STOCK[[#This Row],[Precio Final]]</f>
        <v>30</v>
      </c>
      <c r="I918" s="7">
        <f>STOCK[[#This Row],[Precio Venta Ideal (x1.5)]]</f>
        <v>22.185000000000002</v>
      </c>
      <c r="J918" s="8">
        <v>3</v>
      </c>
      <c r="K918" s="8">
        <f>SUMIFS(VENTAS[Cantidad],VENTAS[Código del producto Vendido],STOCK[[#This Row],[Code]])</f>
        <v>0</v>
      </c>
      <c r="L918" s="8">
        <f>STOCK[[#This Row],[Entradas]]-STOCK[[#This Row],[Salidas]]</f>
        <v>3</v>
      </c>
      <c r="M918" s="7">
        <f>STOCK[[#This Row],[Precio Final]]*10%</f>
        <v>3</v>
      </c>
      <c r="N918" s="7">
        <v>0</v>
      </c>
      <c r="O918" s="7">
        <v>0</v>
      </c>
      <c r="P918" s="7">
        <v>9.99</v>
      </c>
      <c r="Q918" s="8">
        <v>0</v>
      </c>
      <c r="R918" s="7">
        <v>0</v>
      </c>
      <c r="S918" s="7">
        <v>1.8</v>
      </c>
      <c r="T918" s="12">
        <f>STOCK[[#This Row],[Costo Unitario (USD)]]+STOCK[[#This Row],[Costo Envío (USD)]]+STOCK[[#This Row],[Comisión 10%]]</f>
        <v>14.790000000000001</v>
      </c>
      <c r="U918" s="7">
        <f>STOCK[[#This Row],[Costo total]]*1.5</f>
        <v>22.185000000000002</v>
      </c>
      <c r="V918" s="7">
        <v>30</v>
      </c>
      <c r="W918" s="7">
        <f>STOCK[[#This Row],[Precio Final]]-STOCK[[#This Row],[Costo total]]</f>
        <v>15.209999999999999</v>
      </c>
      <c r="X918" s="7">
        <f>STOCK[[#This Row],[Ganancia Unitaria]]*STOCK[[#This Row],[Salidas]]</f>
        <v>0</v>
      </c>
      <c r="Y918" s="7" t="s">
        <v>1870</v>
      </c>
      <c r="AA918" s="7">
        <f>STOCK[[#This Row],[Costo total]]*STOCK[[#This Row],[Entradas]]</f>
        <v>44.370000000000005</v>
      </c>
      <c r="AB918" s="7">
        <f>STOCK[[#This Row],[Stock Actual]]*STOCK[[#This Row],[Costo total]]</f>
        <v>44.370000000000005</v>
      </c>
    </row>
    <row r="919" spans="1:28" s="12" customFormat="1" ht="50" customHeight="1" x14ac:dyDescent="0.15">
      <c r="A919" s="12" t="s">
        <v>1808</v>
      </c>
      <c r="B919" s="70"/>
      <c r="C919" s="12" t="s">
        <v>4</v>
      </c>
      <c r="D919" s="12" t="s">
        <v>2042</v>
      </c>
      <c r="E919" s="12" t="s">
        <v>1810</v>
      </c>
      <c r="F919" s="12" t="s">
        <v>2064</v>
      </c>
      <c r="G919" s="12" t="s">
        <v>1143</v>
      </c>
      <c r="H919" s="12">
        <f>STOCK[[#This Row],[Precio Final]]</f>
        <v>20</v>
      </c>
      <c r="I919" s="12">
        <f>STOCK[[#This Row],[Precio Venta Ideal (x1.5)]]</f>
        <v>20.685000000000002</v>
      </c>
      <c r="J919" s="87">
        <v>2</v>
      </c>
      <c r="K919" s="87">
        <f>SUMIFS(VENTAS[Cantidad],VENTAS[Código del producto Vendido],STOCK[[#This Row],[Code]])</f>
        <v>2</v>
      </c>
      <c r="L919" s="87">
        <f>STOCK[[#This Row],[Entradas]]-STOCK[[#This Row],[Salidas]]</f>
        <v>0</v>
      </c>
      <c r="M919" s="12">
        <f>STOCK[[#This Row],[Precio Final]]*10%</f>
        <v>2</v>
      </c>
      <c r="N919" s="12">
        <v>0</v>
      </c>
      <c r="O919" s="12">
        <v>0</v>
      </c>
      <c r="P919" s="12">
        <v>9.99</v>
      </c>
      <c r="Q919" s="87">
        <v>0</v>
      </c>
      <c r="R919" s="12">
        <v>0</v>
      </c>
      <c r="S919" s="12">
        <v>1.8</v>
      </c>
      <c r="T919" s="12">
        <f>STOCK[[#This Row],[Costo Unitario (USD)]]+STOCK[[#This Row],[Costo Envío (USD)]]+STOCK[[#This Row],[Comisión 10%]]</f>
        <v>13.790000000000001</v>
      </c>
      <c r="U919" s="12">
        <f>STOCK[[#This Row],[Costo total]]*1.5</f>
        <v>20.685000000000002</v>
      </c>
      <c r="V919" s="12">
        <v>20</v>
      </c>
      <c r="W919" s="12">
        <f>STOCK[[#This Row],[Precio Final]]-STOCK[[#This Row],[Costo total]]</f>
        <v>6.2099999999999991</v>
      </c>
      <c r="X919" s="12">
        <f>STOCK[[#This Row],[Ganancia Unitaria]]*STOCK[[#This Row],[Salidas]]</f>
        <v>12.419999999999998</v>
      </c>
      <c r="Y919" s="12" t="s">
        <v>1870</v>
      </c>
      <c r="AA919" s="12">
        <f>STOCK[[#This Row],[Costo total]]*STOCK[[#This Row],[Entradas]]</f>
        <v>27.580000000000002</v>
      </c>
      <c r="AB919" s="12">
        <f>STOCK[[#This Row],[Stock Actual]]*STOCK[[#This Row],[Costo total]]</f>
        <v>0</v>
      </c>
    </row>
    <row r="920" spans="1:28" s="7" customFormat="1" ht="50" customHeight="1" x14ac:dyDescent="0.15">
      <c r="A920" s="7" t="s">
        <v>1811</v>
      </c>
      <c r="B920" s="70"/>
      <c r="C920" s="7" t="s">
        <v>4</v>
      </c>
      <c r="D920" s="7" t="s">
        <v>2042</v>
      </c>
      <c r="E920" s="7" t="s">
        <v>1810</v>
      </c>
      <c r="F920" s="7" t="s">
        <v>2061</v>
      </c>
      <c r="G920" s="7" t="s">
        <v>1143</v>
      </c>
      <c r="H920" s="7">
        <f>STOCK[[#This Row],[Precio Final]]</f>
        <v>20</v>
      </c>
      <c r="I920" s="7">
        <f>STOCK[[#This Row],[Precio Venta Ideal (x1.5)]]</f>
        <v>20.685000000000002</v>
      </c>
      <c r="J920" s="8">
        <v>2</v>
      </c>
      <c r="K920" s="8">
        <f>SUMIFS(VENTAS[Cantidad],VENTAS[Código del producto Vendido],STOCK[[#This Row],[Code]])</f>
        <v>2</v>
      </c>
      <c r="L920" s="8">
        <f>STOCK[[#This Row],[Entradas]]-STOCK[[#This Row],[Salidas]]</f>
        <v>0</v>
      </c>
      <c r="M920" s="7">
        <f>STOCK[[#This Row],[Precio Final]]*10%</f>
        <v>2</v>
      </c>
      <c r="N920" s="7">
        <v>0</v>
      </c>
      <c r="O920" s="7">
        <v>0</v>
      </c>
      <c r="P920" s="7">
        <v>9.99</v>
      </c>
      <c r="Q920" s="8">
        <v>0</v>
      </c>
      <c r="R920" s="7">
        <v>0</v>
      </c>
      <c r="S920" s="7">
        <v>1.8</v>
      </c>
      <c r="T920" s="12">
        <f>STOCK[[#This Row],[Costo Unitario (USD)]]+STOCK[[#This Row],[Costo Envío (USD)]]+STOCK[[#This Row],[Comisión 10%]]</f>
        <v>13.790000000000001</v>
      </c>
      <c r="U920" s="7">
        <f>STOCK[[#This Row],[Costo total]]*1.5</f>
        <v>20.685000000000002</v>
      </c>
      <c r="V920" s="7">
        <v>20</v>
      </c>
      <c r="W920" s="7">
        <f>STOCK[[#This Row],[Precio Final]]-STOCK[[#This Row],[Costo total]]</f>
        <v>6.2099999999999991</v>
      </c>
      <c r="X920" s="7">
        <f>STOCK[[#This Row],[Ganancia Unitaria]]*STOCK[[#This Row],[Salidas]]</f>
        <v>12.419999999999998</v>
      </c>
      <c r="Y920" s="7" t="s">
        <v>1870</v>
      </c>
      <c r="AA920" s="7">
        <f>STOCK[[#This Row],[Costo total]]*STOCK[[#This Row],[Entradas]]</f>
        <v>27.580000000000002</v>
      </c>
      <c r="AB920" s="7">
        <f>STOCK[[#This Row],[Stock Actual]]*STOCK[[#This Row],[Costo total]]</f>
        <v>0</v>
      </c>
    </row>
    <row r="921" spans="1:28" s="12" customFormat="1" ht="50" customHeight="1" x14ac:dyDescent="0.15">
      <c r="A921" s="12" t="s">
        <v>1852</v>
      </c>
      <c r="B921" s="70"/>
      <c r="C921" s="12" t="s">
        <v>4</v>
      </c>
      <c r="D921" s="12" t="s">
        <v>2042</v>
      </c>
      <c r="E921" s="12" t="s">
        <v>1810</v>
      </c>
      <c r="F921" s="12" t="s">
        <v>2062</v>
      </c>
      <c r="G921" s="12" t="s">
        <v>1143</v>
      </c>
      <c r="H921" s="12">
        <f>STOCK[[#This Row],[Precio Final]]</f>
        <v>20</v>
      </c>
      <c r="I921" s="12">
        <f>STOCK[[#This Row],[Precio Venta Ideal (x1.5)]]</f>
        <v>20.685000000000002</v>
      </c>
      <c r="J921" s="87">
        <v>1</v>
      </c>
      <c r="K921" s="87">
        <f>SUMIFS(VENTAS[Cantidad],VENTAS[Código del producto Vendido],STOCK[[#This Row],[Code]])</f>
        <v>1</v>
      </c>
      <c r="L921" s="87">
        <f>STOCK[[#This Row],[Entradas]]-STOCK[[#This Row],[Salidas]]</f>
        <v>0</v>
      </c>
      <c r="M921" s="12">
        <f>STOCK[[#This Row],[Precio Final]]*10%</f>
        <v>2</v>
      </c>
      <c r="N921" s="12">
        <v>0</v>
      </c>
      <c r="O921" s="12">
        <v>0</v>
      </c>
      <c r="P921" s="12">
        <v>9.99</v>
      </c>
      <c r="Q921" s="87">
        <v>0</v>
      </c>
      <c r="R921" s="12">
        <v>0</v>
      </c>
      <c r="S921" s="12">
        <v>1.8</v>
      </c>
      <c r="T921" s="12">
        <f>STOCK[[#This Row],[Costo Unitario (USD)]]+STOCK[[#This Row],[Costo Envío (USD)]]+STOCK[[#This Row],[Comisión 10%]]</f>
        <v>13.790000000000001</v>
      </c>
      <c r="U921" s="12">
        <f>STOCK[[#This Row],[Costo total]]*1.5</f>
        <v>20.685000000000002</v>
      </c>
      <c r="V921" s="12">
        <v>20</v>
      </c>
      <c r="W921" s="12">
        <f>STOCK[[#This Row],[Precio Final]]-STOCK[[#This Row],[Costo total]]</f>
        <v>6.2099999999999991</v>
      </c>
      <c r="X921" s="12">
        <f>STOCK[[#This Row],[Ganancia Unitaria]]*STOCK[[#This Row],[Salidas]]</f>
        <v>6.2099999999999991</v>
      </c>
      <c r="Y921" s="12" t="s">
        <v>1870</v>
      </c>
      <c r="AA921" s="12">
        <f>STOCK[[#This Row],[Costo total]]*STOCK[[#This Row],[Entradas]]</f>
        <v>13.790000000000001</v>
      </c>
      <c r="AB921" s="12">
        <f>STOCK[[#This Row],[Stock Actual]]*STOCK[[#This Row],[Costo total]]</f>
        <v>0</v>
      </c>
    </row>
    <row r="922" spans="1:28" s="7" customFormat="1" ht="50" customHeight="1" x14ac:dyDescent="0.15">
      <c r="A922" s="7" t="s">
        <v>1812</v>
      </c>
      <c r="B922" s="70"/>
      <c r="C922" s="7" t="s">
        <v>4</v>
      </c>
      <c r="D922" s="7" t="s">
        <v>2042</v>
      </c>
      <c r="E922" s="7" t="s">
        <v>1851</v>
      </c>
      <c r="F922" s="7" t="s">
        <v>243</v>
      </c>
      <c r="G922" s="7" t="s">
        <v>1143</v>
      </c>
      <c r="H922" s="7">
        <f>STOCK[[#This Row],[Precio Final]]</f>
        <v>30</v>
      </c>
      <c r="I922" s="7">
        <f>STOCK[[#This Row],[Precio Venta Ideal (x1.5)]]</f>
        <v>25.934999999999999</v>
      </c>
      <c r="J922" s="8">
        <v>1</v>
      </c>
      <c r="K922" s="8">
        <f>SUMIFS(VENTAS[Cantidad],VENTAS[Código del producto Vendido],STOCK[[#This Row],[Code]])</f>
        <v>0</v>
      </c>
      <c r="L922" s="8">
        <f>STOCK[[#This Row],[Entradas]]-STOCK[[#This Row],[Salidas]]</f>
        <v>1</v>
      </c>
      <c r="M922" s="7">
        <f>STOCK[[#This Row],[Precio Final]]*10%</f>
        <v>3</v>
      </c>
      <c r="N922" s="7">
        <v>0</v>
      </c>
      <c r="O922" s="7">
        <v>0</v>
      </c>
      <c r="P922" s="7">
        <v>12.49</v>
      </c>
      <c r="Q922" s="8">
        <v>0</v>
      </c>
      <c r="R922" s="7">
        <v>0</v>
      </c>
      <c r="S922" s="7">
        <v>1.8</v>
      </c>
      <c r="T922" s="12">
        <f>STOCK[[#This Row],[Costo Unitario (USD)]]+STOCK[[#This Row],[Costo Envío (USD)]]+STOCK[[#This Row],[Comisión 10%]]</f>
        <v>17.29</v>
      </c>
      <c r="U922" s="7">
        <f>STOCK[[#This Row],[Costo total]]*1.5</f>
        <v>25.934999999999999</v>
      </c>
      <c r="V922" s="7">
        <v>30</v>
      </c>
      <c r="W922" s="7">
        <f>STOCK[[#This Row],[Precio Final]]-STOCK[[#This Row],[Costo total]]</f>
        <v>12.71</v>
      </c>
      <c r="X922" s="7">
        <f>STOCK[[#This Row],[Ganancia Unitaria]]*STOCK[[#This Row],[Salidas]]</f>
        <v>0</v>
      </c>
      <c r="Y922" s="7" t="s">
        <v>1870</v>
      </c>
      <c r="AA922" s="7">
        <f>STOCK[[#This Row],[Costo total]]*STOCK[[#This Row],[Entradas]]</f>
        <v>17.29</v>
      </c>
      <c r="AB922" s="7">
        <f>STOCK[[#This Row],[Stock Actual]]*STOCK[[#This Row],[Costo total]]</f>
        <v>17.29</v>
      </c>
    </row>
    <row r="923" spans="1:28" s="12" customFormat="1" ht="50" customHeight="1" x14ac:dyDescent="0.15">
      <c r="A923" s="12" t="s">
        <v>1813</v>
      </c>
      <c r="B923" s="70"/>
      <c r="C923" s="12" t="s">
        <v>4</v>
      </c>
      <c r="D923" s="12" t="s">
        <v>2150</v>
      </c>
      <c r="E923" s="12" t="s">
        <v>1857</v>
      </c>
      <c r="F923" s="12" t="s">
        <v>1515</v>
      </c>
      <c r="G923" s="12" t="s">
        <v>1143</v>
      </c>
      <c r="H923" s="12">
        <f>STOCK[[#This Row],[Precio Final]]</f>
        <v>25</v>
      </c>
      <c r="I923" s="12">
        <f>STOCK[[#This Row],[Precio Venta Ideal (x1.5)]]</f>
        <v>23.685000000000002</v>
      </c>
      <c r="J923" s="87">
        <v>2</v>
      </c>
      <c r="K923" s="87">
        <f>SUMIFS(VENTAS[Cantidad],VENTAS[Código del producto Vendido],STOCK[[#This Row],[Code]])</f>
        <v>1</v>
      </c>
      <c r="L923" s="87">
        <f>STOCK[[#This Row],[Entradas]]-STOCK[[#This Row],[Salidas]]</f>
        <v>1</v>
      </c>
      <c r="M923" s="12">
        <f>STOCK[[#This Row],[Precio Final]]*10%</f>
        <v>2.5</v>
      </c>
      <c r="N923" s="12">
        <v>0</v>
      </c>
      <c r="O923" s="12">
        <v>0</v>
      </c>
      <c r="P923" s="12">
        <v>11.49</v>
      </c>
      <c r="Q923" s="87">
        <v>0</v>
      </c>
      <c r="R923" s="12">
        <v>0</v>
      </c>
      <c r="S923" s="12">
        <v>1.8</v>
      </c>
      <c r="T923" s="12">
        <f>STOCK[[#This Row],[Costo Unitario (USD)]]+STOCK[[#This Row],[Costo Envío (USD)]]+STOCK[[#This Row],[Comisión 10%]]</f>
        <v>15.790000000000001</v>
      </c>
      <c r="U923" s="12">
        <f>STOCK[[#This Row],[Costo total]]*1.5</f>
        <v>23.685000000000002</v>
      </c>
      <c r="V923" s="12">
        <v>25</v>
      </c>
      <c r="W923" s="12">
        <f>STOCK[[#This Row],[Precio Final]]-STOCK[[#This Row],[Costo total]]</f>
        <v>9.2099999999999991</v>
      </c>
      <c r="X923" s="12">
        <f>STOCK[[#This Row],[Ganancia Unitaria]]*STOCK[[#This Row],[Salidas]]</f>
        <v>9.2099999999999991</v>
      </c>
      <c r="Y923" s="12" t="s">
        <v>1870</v>
      </c>
      <c r="AA923" s="12">
        <f>STOCK[[#This Row],[Costo total]]*STOCK[[#This Row],[Entradas]]</f>
        <v>31.580000000000002</v>
      </c>
      <c r="AB923" s="12">
        <f>STOCK[[#This Row],[Stock Actual]]*STOCK[[#This Row],[Costo total]]</f>
        <v>15.790000000000001</v>
      </c>
    </row>
    <row r="924" spans="1:28" s="7" customFormat="1" ht="50" customHeight="1" x14ac:dyDescent="0.15">
      <c r="A924" s="7" t="s">
        <v>1814</v>
      </c>
      <c r="B924" s="70"/>
      <c r="C924" s="7" t="s">
        <v>4</v>
      </c>
      <c r="D924" s="7" t="s">
        <v>2150</v>
      </c>
      <c r="E924" s="7" t="s">
        <v>1855</v>
      </c>
      <c r="F924" s="7" t="s">
        <v>1515</v>
      </c>
      <c r="G924" s="7" t="s">
        <v>1143</v>
      </c>
      <c r="H924" s="7">
        <f>STOCK[[#This Row],[Precio Final]]</f>
        <v>18</v>
      </c>
      <c r="I924" s="7">
        <f>STOCK[[#This Row],[Precio Venta Ideal (x1.5)]]</f>
        <v>18.885000000000002</v>
      </c>
      <c r="J924" s="8">
        <v>2</v>
      </c>
      <c r="K924" s="8">
        <f>SUMIFS(VENTAS[Cantidad],VENTAS[Código del producto Vendido],STOCK[[#This Row],[Code]])</f>
        <v>1</v>
      </c>
      <c r="L924" s="8">
        <f>STOCK[[#This Row],[Entradas]]-STOCK[[#This Row],[Salidas]]</f>
        <v>1</v>
      </c>
      <c r="M924" s="7">
        <f>STOCK[[#This Row],[Precio Final]]*10%</f>
        <v>1.8</v>
      </c>
      <c r="N924" s="7">
        <v>0</v>
      </c>
      <c r="O924" s="7">
        <v>0</v>
      </c>
      <c r="P924" s="7">
        <v>8.99</v>
      </c>
      <c r="Q924" s="8">
        <v>0</v>
      </c>
      <c r="R924" s="7">
        <v>0</v>
      </c>
      <c r="S924" s="7">
        <v>1.8</v>
      </c>
      <c r="T924" s="12">
        <f>STOCK[[#This Row],[Costo Unitario (USD)]]+STOCK[[#This Row],[Costo Envío (USD)]]+STOCK[[#This Row],[Comisión 10%]]</f>
        <v>12.590000000000002</v>
      </c>
      <c r="U924" s="7">
        <f>STOCK[[#This Row],[Costo total]]*1.5</f>
        <v>18.885000000000002</v>
      </c>
      <c r="V924" s="7">
        <v>18</v>
      </c>
      <c r="W924" s="7">
        <f>STOCK[[#This Row],[Precio Final]]-STOCK[[#This Row],[Costo total]]</f>
        <v>5.4099999999999984</v>
      </c>
      <c r="X924" s="7">
        <f>STOCK[[#This Row],[Ganancia Unitaria]]*STOCK[[#This Row],[Salidas]]</f>
        <v>5.4099999999999984</v>
      </c>
      <c r="Y924" s="7" t="s">
        <v>1870</v>
      </c>
      <c r="AA924" s="7">
        <f>STOCK[[#This Row],[Costo total]]*STOCK[[#This Row],[Entradas]]</f>
        <v>25.180000000000003</v>
      </c>
      <c r="AB924" s="7">
        <f>STOCK[[#This Row],[Stock Actual]]*STOCK[[#This Row],[Costo total]]</f>
        <v>12.590000000000002</v>
      </c>
    </row>
    <row r="925" spans="1:28" s="12" customFormat="1" ht="50" customHeight="1" x14ac:dyDescent="0.15">
      <c r="A925" s="12" t="s">
        <v>1815</v>
      </c>
      <c r="B925" s="70"/>
      <c r="C925" s="12" t="s">
        <v>4</v>
      </c>
      <c r="D925" s="12" t="s">
        <v>2150</v>
      </c>
      <c r="E925" s="12" t="s">
        <v>1858</v>
      </c>
      <c r="F925" s="12" t="s">
        <v>1515</v>
      </c>
      <c r="G925" s="12" t="s">
        <v>1143</v>
      </c>
      <c r="H925" s="12">
        <f>STOCK[[#This Row],[Precio Final]]</f>
        <v>18</v>
      </c>
      <c r="I925" s="12">
        <f>STOCK[[#This Row],[Precio Venta Ideal (x1.5)]]</f>
        <v>20.385000000000002</v>
      </c>
      <c r="J925" s="87">
        <v>2</v>
      </c>
      <c r="K925" s="87">
        <f>SUMIFS(VENTAS[Cantidad],VENTAS[Código del producto Vendido],STOCK[[#This Row],[Code]])</f>
        <v>0</v>
      </c>
      <c r="L925" s="87">
        <f>STOCK[[#This Row],[Entradas]]-STOCK[[#This Row],[Salidas]]</f>
        <v>2</v>
      </c>
      <c r="M925" s="12">
        <f>STOCK[[#This Row],[Precio Final]]*10%</f>
        <v>1.8</v>
      </c>
      <c r="N925" s="12">
        <v>0</v>
      </c>
      <c r="O925" s="12">
        <v>0</v>
      </c>
      <c r="P925" s="12">
        <v>9.99</v>
      </c>
      <c r="Q925" s="87">
        <v>0</v>
      </c>
      <c r="R925" s="12">
        <v>0</v>
      </c>
      <c r="S925" s="12">
        <v>1.8</v>
      </c>
      <c r="T925" s="12">
        <f>STOCK[[#This Row],[Costo Unitario (USD)]]+STOCK[[#This Row],[Costo Envío (USD)]]+STOCK[[#This Row],[Comisión 10%]]</f>
        <v>13.590000000000002</v>
      </c>
      <c r="U925" s="12">
        <f>STOCK[[#This Row],[Costo total]]*1.5</f>
        <v>20.385000000000002</v>
      </c>
      <c r="V925" s="12">
        <v>18</v>
      </c>
      <c r="W925" s="12">
        <f>STOCK[[#This Row],[Precio Final]]-STOCK[[#This Row],[Costo total]]</f>
        <v>4.4099999999999984</v>
      </c>
      <c r="X925" s="12">
        <f>STOCK[[#This Row],[Ganancia Unitaria]]*STOCK[[#This Row],[Salidas]]</f>
        <v>0</v>
      </c>
      <c r="Y925" s="12" t="s">
        <v>1870</v>
      </c>
      <c r="AA925" s="12">
        <f>STOCK[[#This Row],[Costo total]]*STOCK[[#This Row],[Entradas]]</f>
        <v>27.180000000000003</v>
      </c>
      <c r="AB925" s="12">
        <f>STOCK[[#This Row],[Stock Actual]]*STOCK[[#This Row],[Costo total]]</f>
        <v>27.180000000000003</v>
      </c>
    </row>
    <row r="926" spans="1:28" s="7" customFormat="1" ht="50" customHeight="1" x14ac:dyDescent="0.15">
      <c r="A926" s="7" t="s">
        <v>1816</v>
      </c>
      <c r="B926" s="70"/>
      <c r="C926" s="7" t="s">
        <v>4</v>
      </c>
      <c r="D926" s="7" t="s">
        <v>2150</v>
      </c>
      <c r="E926" s="7" t="s">
        <v>2169</v>
      </c>
      <c r="F926" s="7" t="s">
        <v>2170</v>
      </c>
      <c r="G926" s="7" t="s">
        <v>1143</v>
      </c>
      <c r="H926" s="7">
        <f>STOCK[[#This Row],[Precio Final]]</f>
        <v>20</v>
      </c>
      <c r="I926" s="7">
        <f>STOCK[[#This Row],[Precio Venta Ideal (x1.5)]]</f>
        <v>19.185000000000002</v>
      </c>
      <c r="J926" s="8">
        <v>2</v>
      </c>
      <c r="K926" s="8">
        <f>SUMIFS(VENTAS[Cantidad],VENTAS[Código del producto Vendido],STOCK[[#This Row],[Code]])</f>
        <v>2</v>
      </c>
      <c r="L926" s="8">
        <f>STOCK[[#This Row],[Entradas]]-STOCK[[#This Row],[Salidas]]</f>
        <v>0</v>
      </c>
      <c r="M926" s="7">
        <f>STOCK[[#This Row],[Precio Final]]*10%</f>
        <v>2</v>
      </c>
      <c r="N926" s="7">
        <v>0</v>
      </c>
      <c r="O926" s="7">
        <v>0</v>
      </c>
      <c r="P926" s="7">
        <v>8.99</v>
      </c>
      <c r="Q926" s="8">
        <v>0</v>
      </c>
      <c r="R926" s="7">
        <v>0</v>
      </c>
      <c r="S926" s="7">
        <v>1.8</v>
      </c>
      <c r="T926" s="12">
        <f>STOCK[[#This Row],[Costo Unitario (USD)]]+STOCK[[#This Row],[Costo Envío (USD)]]+STOCK[[#This Row],[Comisión 10%]]</f>
        <v>12.790000000000001</v>
      </c>
      <c r="U926" s="7">
        <f>STOCK[[#This Row],[Costo total]]*1.5</f>
        <v>19.185000000000002</v>
      </c>
      <c r="V926" s="7">
        <v>20</v>
      </c>
      <c r="W926" s="7">
        <f>STOCK[[#This Row],[Precio Final]]-STOCK[[#This Row],[Costo total]]</f>
        <v>7.2099999999999991</v>
      </c>
      <c r="X926" s="7">
        <f>STOCK[[#This Row],[Ganancia Unitaria]]*STOCK[[#This Row],[Salidas]]</f>
        <v>14.419999999999998</v>
      </c>
      <c r="Y926" s="7" t="s">
        <v>1870</v>
      </c>
      <c r="AA926" s="7">
        <f>STOCK[[#This Row],[Costo total]]*STOCK[[#This Row],[Entradas]]</f>
        <v>25.580000000000002</v>
      </c>
      <c r="AB926" s="7">
        <f>STOCK[[#This Row],[Stock Actual]]*STOCK[[#This Row],[Costo total]]</f>
        <v>0</v>
      </c>
    </row>
    <row r="927" spans="1:28" s="12" customFormat="1" ht="50" customHeight="1" x14ac:dyDescent="0.15">
      <c r="A927" s="12" t="s">
        <v>1817</v>
      </c>
      <c r="B927" s="70"/>
      <c r="C927" s="12" t="s">
        <v>4</v>
      </c>
      <c r="D927" s="12" t="s">
        <v>2150</v>
      </c>
      <c r="E927" s="12" t="s">
        <v>2168</v>
      </c>
      <c r="F927" s="12" t="s">
        <v>2170</v>
      </c>
      <c r="G927" s="12" t="s">
        <v>1143</v>
      </c>
      <c r="H927" s="12">
        <f>STOCK[[#This Row],[Precio Final]]</f>
        <v>20</v>
      </c>
      <c r="I927" s="12">
        <f>STOCK[[#This Row],[Precio Venta Ideal (x1.5)]]</f>
        <v>19.185000000000002</v>
      </c>
      <c r="J927" s="87">
        <v>2</v>
      </c>
      <c r="K927" s="87">
        <f>SUMIFS(VENTAS[Cantidad],VENTAS[Código del producto Vendido],STOCK[[#This Row],[Code]])</f>
        <v>2</v>
      </c>
      <c r="L927" s="87">
        <f>STOCK[[#This Row],[Entradas]]-STOCK[[#This Row],[Salidas]]</f>
        <v>0</v>
      </c>
      <c r="M927" s="12">
        <f>STOCK[[#This Row],[Precio Final]]*10%</f>
        <v>2</v>
      </c>
      <c r="N927" s="12">
        <v>0</v>
      </c>
      <c r="O927" s="12">
        <v>0</v>
      </c>
      <c r="P927" s="12">
        <v>8.99</v>
      </c>
      <c r="Q927" s="87">
        <v>0</v>
      </c>
      <c r="R927" s="12">
        <v>0</v>
      </c>
      <c r="S927" s="12">
        <v>1.8</v>
      </c>
      <c r="T927" s="12">
        <f>STOCK[[#This Row],[Costo Unitario (USD)]]+STOCK[[#This Row],[Costo Envío (USD)]]+STOCK[[#This Row],[Comisión 10%]]</f>
        <v>12.790000000000001</v>
      </c>
      <c r="U927" s="12">
        <f>STOCK[[#This Row],[Costo total]]*1.5</f>
        <v>19.185000000000002</v>
      </c>
      <c r="V927" s="12">
        <v>20</v>
      </c>
      <c r="W927" s="12">
        <f>STOCK[[#This Row],[Precio Final]]-STOCK[[#This Row],[Costo total]]</f>
        <v>7.2099999999999991</v>
      </c>
      <c r="X927" s="12">
        <f>STOCK[[#This Row],[Ganancia Unitaria]]*STOCK[[#This Row],[Salidas]]</f>
        <v>14.419999999999998</v>
      </c>
      <c r="Y927" s="12" t="s">
        <v>1870</v>
      </c>
      <c r="AA927" s="12">
        <f>STOCK[[#This Row],[Costo total]]*STOCK[[#This Row],[Entradas]]</f>
        <v>25.580000000000002</v>
      </c>
      <c r="AB927" s="12">
        <f>STOCK[[#This Row],[Stock Actual]]*STOCK[[#This Row],[Costo total]]</f>
        <v>0</v>
      </c>
    </row>
    <row r="928" spans="1:28" s="7" customFormat="1" ht="50" customHeight="1" x14ac:dyDescent="0.15">
      <c r="A928" s="7" t="s">
        <v>1818</v>
      </c>
      <c r="B928" s="70"/>
      <c r="C928" s="7" t="s">
        <v>4</v>
      </c>
      <c r="D928" s="7" t="s">
        <v>2150</v>
      </c>
      <c r="E928" s="7" t="s">
        <v>1859</v>
      </c>
      <c r="F928" s="7" t="s">
        <v>1515</v>
      </c>
      <c r="G928" s="7" t="s">
        <v>1143</v>
      </c>
      <c r="H928" s="7">
        <f>STOCK[[#This Row],[Precio Final]]</f>
        <v>20</v>
      </c>
      <c r="I928" s="7">
        <f>STOCK[[#This Row],[Precio Venta Ideal (x1.5)]]</f>
        <v>20.685000000000002</v>
      </c>
      <c r="J928" s="8">
        <v>2</v>
      </c>
      <c r="K928" s="8">
        <f>SUMIFS(VENTAS[Cantidad],VENTAS[Código del producto Vendido],STOCK[[#This Row],[Code]])</f>
        <v>0</v>
      </c>
      <c r="L928" s="8">
        <f>STOCK[[#This Row],[Entradas]]-STOCK[[#This Row],[Salidas]]</f>
        <v>2</v>
      </c>
      <c r="M928" s="7">
        <f>STOCK[[#This Row],[Precio Final]]*10%</f>
        <v>2</v>
      </c>
      <c r="N928" s="7">
        <v>0</v>
      </c>
      <c r="O928" s="7">
        <v>0</v>
      </c>
      <c r="P928" s="7">
        <v>9.99</v>
      </c>
      <c r="Q928" s="8">
        <v>0</v>
      </c>
      <c r="R928" s="7">
        <v>0</v>
      </c>
      <c r="S928" s="7">
        <v>1.8</v>
      </c>
      <c r="T928" s="12">
        <f>STOCK[[#This Row],[Costo Unitario (USD)]]+STOCK[[#This Row],[Costo Envío (USD)]]+STOCK[[#This Row],[Comisión 10%]]</f>
        <v>13.790000000000001</v>
      </c>
      <c r="U928" s="7">
        <f>STOCK[[#This Row],[Costo total]]*1.5</f>
        <v>20.685000000000002</v>
      </c>
      <c r="V928" s="7">
        <v>20</v>
      </c>
      <c r="W928" s="7">
        <f>STOCK[[#This Row],[Precio Final]]-STOCK[[#This Row],[Costo total]]</f>
        <v>6.2099999999999991</v>
      </c>
      <c r="X928" s="7">
        <f>STOCK[[#This Row],[Ganancia Unitaria]]*STOCK[[#This Row],[Salidas]]</f>
        <v>0</v>
      </c>
      <c r="Y928" s="7" t="s">
        <v>1870</v>
      </c>
      <c r="AA928" s="7">
        <f>STOCK[[#This Row],[Costo total]]*STOCK[[#This Row],[Entradas]]</f>
        <v>27.580000000000002</v>
      </c>
      <c r="AB928" s="7">
        <f>STOCK[[#This Row],[Stock Actual]]*STOCK[[#This Row],[Costo total]]</f>
        <v>27.580000000000002</v>
      </c>
    </row>
    <row r="929" spans="1:28" s="12" customFormat="1" ht="50" customHeight="1" x14ac:dyDescent="0.15">
      <c r="A929" s="12" t="s">
        <v>1819</v>
      </c>
      <c r="B929" s="70"/>
      <c r="C929" s="12" t="s">
        <v>4</v>
      </c>
      <c r="D929" s="12" t="s">
        <v>2150</v>
      </c>
      <c r="E929" s="12" t="s">
        <v>2171</v>
      </c>
      <c r="F929" s="12" t="s">
        <v>2170</v>
      </c>
      <c r="G929" s="12" t="s">
        <v>1143</v>
      </c>
      <c r="H929" s="12">
        <f>STOCK[[#This Row],[Precio Final]]</f>
        <v>25</v>
      </c>
      <c r="I929" s="12">
        <f>STOCK[[#This Row],[Precio Venta Ideal (x1.5)]]</f>
        <v>27.434999999999999</v>
      </c>
      <c r="J929" s="87">
        <v>2</v>
      </c>
      <c r="K929" s="87">
        <f>SUMIFS(VENTAS[Cantidad],VENTAS[Código del producto Vendido],STOCK[[#This Row],[Code]])</f>
        <v>2</v>
      </c>
      <c r="L929" s="87">
        <f>STOCK[[#This Row],[Entradas]]-STOCK[[#This Row],[Salidas]]</f>
        <v>0</v>
      </c>
      <c r="M929" s="12">
        <f>STOCK[[#This Row],[Precio Final]]*10%</f>
        <v>2.5</v>
      </c>
      <c r="N929" s="12">
        <v>0</v>
      </c>
      <c r="O929" s="12">
        <v>0</v>
      </c>
      <c r="P929" s="12">
        <v>13.99</v>
      </c>
      <c r="Q929" s="87">
        <v>0</v>
      </c>
      <c r="R929" s="12">
        <v>0</v>
      </c>
      <c r="S929" s="12">
        <v>1.8</v>
      </c>
      <c r="T929" s="12">
        <f>STOCK[[#This Row],[Costo Unitario (USD)]]+STOCK[[#This Row],[Costo Envío (USD)]]+STOCK[[#This Row],[Comisión 10%]]</f>
        <v>18.29</v>
      </c>
      <c r="U929" s="12">
        <f>STOCK[[#This Row],[Costo total]]*1.5</f>
        <v>27.434999999999999</v>
      </c>
      <c r="V929" s="12">
        <v>25</v>
      </c>
      <c r="W929" s="12">
        <f>STOCK[[#This Row],[Precio Final]]-STOCK[[#This Row],[Costo total]]</f>
        <v>6.7100000000000009</v>
      </c>
      <c r="X929" s="12">
        <f>STOCK[[#This Row],[Ganancia Unitaria]]*STOCK[[#This Row],[Salidas]]</f>
        <v>13.420000000000002</v>
      </c>
      <c r="Y929" s="12" t="s">
        <v>1870</v>
      </c>
      <c r="AA929" s="12">
        <f>STOCK[[#This Row],[Costo total]]*STOCK[[#This Row],[Entradas]]</f>
        <v>36.58</v>
      </c>
      <c r="AB929" s="12">
        <f>STOCK[[#This Row],[Stock Actual]]*STOCK[[#This Row],[Costo total]]</f>
        <v>0</v>
      </c>
    </row>
    <row r="930" spans="1:28" s="7" customFormat="1" ht="50" customHeight="1" x14ac:dyDescent="0.15">
      <c r="A930" s="7" t="s">
        <v>1820</v>
      </c>
      <c r="B930" s="70"/>
      <c r="C930" s="7" t="s">
        <v>4</v>
      </c>
      <c r="D930" s="7" t="s">
        <v>2150</v>
      </c>
      <c r="E930" s="7" t="s">
        <v>2172</v>
      </c>
      <c r="F930" s="7" t="s">
        <v>2170</v>
      </c>
      <c r="G930" s="7" t="s">
        <v>1143</v>
      </c>
      <c r="H930" s="7">
        <f>STOCK[[#This Row],[Precio Final]]</f>
        <v>25</v>
      </c>
      <c r="I930" s="7">
        <f>STOCK[[#This Row],[Precio Venta Ideal (x1.5)]]</f>
        <v>27.434999999999999</v>
      </c>
      <c r="J930" s="8">
        <v>2</v>
      </c>
      <c r="K930" s="8">
        <f>SUMIFS(VENTAS[Cantidad],VENTAS[Código del producto Vendido],STOCK[[#This Row],[Code]])</f>
        <v>2</v>
      </c>
      <c r="L930" s="8">
        <f>STOCK[[#This Row],[Entradas]]-STOCK[[#This Row],[Salidas]]</f>
        <v>0</v>
      </c>
      <c r="M930" s="7">
        <f>STOCK[[#This Row],[Precio Final]]*10%</f>
        <v>2.5</v>
      </c>
      <c r="N930" s="7">
        <v>0</v>
      </c>
      <c r="O930" s="7">
        <v>0</v>
      </c>
      <c r="P930" s="7">
        <v>13.99</v>
      </c>
      <c r="Q930" s="8">
        <v>0</v>
      </c>
      <c r="R930" s="7">
        <v>0</v>
      </c>
      <c r="S930" s="7">
        <v>1.8</v>
      </c>
      <c r="T930" s="12">
        <f>STOCK[[#This Row],[Costo Unitario (USD)]]+STOCK[[#This Row],[Costo Envío (USD)]]+STOCK[[#This Row],[Comisión 10%]]</f>
        <v>18.29</v>
      </c>
      <c r="U930" s="7">
        <f>STOCK[[#This Row],[Costo total]]*1.5</f>
        <v>27.434999999999999</v>
      </c>
      <c r="V930" s="7">
        <v>25</v>
      </c>
      <c r="W930" s="7">
        <f>STOCK[[#This Row],[Precio Final]]-STOCK[[#This Row],[Costo total]]</f>
        <v>6.7100000000000009</v>
      </c>
      <c r="X930" s="7">
        <f>STOCK[[#This Row],[Ganancia Unitaria]]*STOCK[[#This Row],[Salidas]]</f>
        <v>13.420000000000002</v>
      </c>
      <c r="Y930" s="7" t="s">
        <v>1870</v>
      </c>
      <c r="AA930" s="7">
        <f>STOCK[[#This Row],[Costo total]]*STOCK[[#This Row],[Entradas]]</f>
        <v>36.58</v>
      </c>
      <c r="AB930" s="7">
        <f>STOCK[[#This Row],[Stock Actual]]*STOCK[[#This Row],[Costo total]]</f>
        <v>0</v>
      </c>
    </row>
    <row r="931" spans="1:28" s="12" customFormat="1" ht="50" customHeight="1" x14ac:dyDescent="0.15">
      <c r="A931" s="12" t="s">
        <v>1821</v>
      </c>
      <c r="B931" s="70"/>
      <c r="C931" s="12" t="s">
        <v>4</v>
      </c>
      <c r="D931" s="12" t="s">
        <v>2150</v>
      </c>
      <c r="E931" s="12" t="s">
        <v>1860</v>
      </c>
      <c r="F931" s="12" t="s">
        <v>1515</v>
      </c>
      <c r="G931" s="12" t="s">
        <v>1143</v>
      </c>
      <c r="H931" s="12">
        <f>STOCK[[#This Row],[Precio Final]]</f>
        <v>20</v>
      </c>
      <c r="I931" s="12">
        <f>STOCK[[#This Row],[Precio Venta Ideal (x1.5)]]</f>
        <v>20.685000000000002</v>
      </c>
      <c r="J931" s="87">
        <v>2</v>
      </c>
      <c r="K931" s="87">
        <f>SUMIFS(VENTAS[Cantidad],VENTAS[Código del producto Vendido],STOCK[[#This Row],[Code]])</f>
        <v>0</v>
      </c>
      <c r="L931" s="87">
        <f>STOCK[[#This Row],[Entradas]]-STOCK[[#This Row],[Salidas]]</f>
        <v>2</v>
      </c>
      <c r="M931" s="12">
        <f>STOCK[[#This Row],[Precio Final]]*10%</f>
        <v>2</v>
      </c>
      <c r="N931" s="12">
        <v>0</v>
      </c>
      <c r="O931" s="12">
        <v>0</v>
      </c>
      <c r="P931" s="12">
        <v>9.99</v>
      </c>
      <c r="Q931" s="87">
        <v>0</v>
      </c>
      <c r="R931" s="12">
        <v>0</v>
      </c>
      <c r="S931" s="12">
        <v>1.8</v>
      </c>
      <c r="T931" s="12">
        <f>STOCK[[#This Row],[Costo Unitario (USD)]]+STOCK[[#This Row],[Costo Envío (USD)]]+STOCK[[#This Row],[Comisión 10%]]</f>
        <v>13.790000000000001</v>
      </c>
      <c r="U931" s="12">
        <f>STOCK[[#This Row],[Costo total]]*1.5</f>
        <v>20.685000000000002</v>
      </c>
      <c r="V931" s="12">
        <v>20</v>
      </c>
      <c r="W931" s="12">
        <f>STOCK[[#This Row],[Precio Final]]-STOCK[[#This Row],[Costo total]]</f>
        <v>6.2099999999999991</v>
      </c>
      <c r="X931" s="12">
        <f>STOCK[[#This Row],[Ganancia Unitaria]]*STOCK[[#This Row],[Salidas]]</f>
        <v>0</v>
      </c>
      <c r="Y931" s="12" t="s">
        <v>1870</v>
      </c>
      <c r="AA931" s="12">
        <f>STOCK[[#This Row],[Costo total]]*STOCK[[#This Row],[Entradas]]</f>
        <v>27.580000000000002</v>
      </c>
      <c r="AB931" s="12">
        <f>STOCK[[#This Row],[Stock Actual]]*STOCK[[#This Row],[Costo total]]</f>
        <v>27.580000000000002</v>
      </c>
    </row>
    <row r="932" spans="1:28" s="7" customFormat="1" ht="50" customHeight="1" x14ac:dyDescent="0.15">
      <c r="A932" s="7" t="s">
        <v>1822</v>
      </c>
      <c r="B932" s="70"/>
      <c r="C932" s="7" t="s">
        <v>4</v>
      </c>
      <c r="D932" s="7" t="s">
        <v>2167</v>
      </c>
      <c r="E932" s="7" t="s">
        <v>1861</v>
      </c>
      <c r="F932" s="7" t="s">
        <v>238</v>
      </c>
      <c r="G932" s="7" t="s">
        <v>1143</v>
      </c>
      <c r="H932" s="7">
        <f>STOCK[[#This Row],[Precio Final]]</f>
        <v>40</v>
      </c>
      <c r="I932" s="7">
        <f>STOCK[[#This Row],[Precio Venta Ideal (x1.5)]]</f>
        <v>42.435000000000002</v>
      </c>
      <c r="J932" s="8">
        <v>1</v>
      </c>
      <c r="K932" s="8">
        <f>SUMIFS(VENTAS[Cantidad],VENTAS[Código del producto Vendido],STOCK[[#This Row],[Code]])</f>
        <v>0</v>
      </c>
      <c r="L932" s="8">
        <f>STOCK[[#This Row],[Entradas]]-STOCK[[#This Row],[Salidas]]</f>
        <v>1</v>
      </c>
      <c r="M932" s="7">
        <f>STOCK[[#This Row],[Precio Final]]*10%</f>
        <v>4</v>
      </c>
      <c r="N932" s="7">
        <v>0</v>
      </c>
      <c r="O932" s="7">
        <v>0</v>
      </c>
      <c r="P932" s="7">
        <v>22.49</v>
      </c>
      <c r="Q932" s="8">
        <v>0</v>
      </c>
      <c r="R932" s="7">
        <v>0</v>
      </c>
      <c r="S932" s="7">
        <v>1.8</v>
      </c>
      <c r="T932" s="12">
        <f>STOCK[[#This Row],[Costo Unitario (USD)]]+STOCK[[#This Row],[Costo Envío (USD)]]+STOCK[[#This Row],[Comisión 10%]]</f>
        <v>28.29</v>
      </c>
      <c r="U932" s="7">
        <f>STOCK[[#This Row],[Costo total]]*1.5</f>
        <v>42.435000000000002</v>
      </c>
      <c r="V932" s="7">
        <v>40</v>
      </c>
      <c r="W932" s="7">
        <f>STOCK[[#This Row],[Precio Final]]-STOCK[[#This Row],[Costo total]]</f>
        <v>11.71</v>
      </c>
      <c r="X932" s="7">
        <f>STOCK[[#This Row],[Ganancia Unitaria]]*STOCK[[#This Row],[Salidas]]</f>
        <v>0</v>
      </c>
      <c r="Y932" s="7" t="s">
        <v>1870</v>
      </c>
      <c r="AA932" s="7">
        <f>STOCK[[#This Row],[Costo total]]*STOCK[[#This Row],[Entradas]]</f>
        <v>28.29</v>
      </c>
      <c r="AB932" s="7">
        <f>STOCK[[#This Row],[Stock Actual]]*STOCK[[#This Row],[Costo total]]</f>
        <v>28.29</v>
      </c>
    </row>
    <row r="933" spans="1:28" s="12" customFormat="1" ht="50" customHeight="1" x14ac:dyDescent="0.15">
      <c r="A933" s="12" t="s">
        <v>1823</v>
      </c>
      <c r="B933" s="70"/>
      <c r="C933" s="12" t="s">
        <v>4</v>
      </c>
      <c r="D933" s="12" t="s">
        <v>2167</v>
      </c>
      <c r="E933" s="12" t="s">
        <v>1861</v>
      </c>
      <c r="F933" s="12" t="s">
        <v>2063</v>
      </c>
      <c r="G933" s="12" t="s">
        <v>1143</v>
      </c>
      <c r="H933" s="12">
        <f>STOCK[[#This Row],[Precio Final]]</f>
        <v>40</v>
      </c>
      <c r="I933" s="12">
        <f>STOCK[[#This Row],[Precio Venta Ideal (x1.5)]]</f>
        <v>42.435000000000002</v>
      </c>
      <c r="J933" s="87">
        <v>1</v>
      </c>
      <c r="K933" s="87">
        <f>SUMIFS(VENTAS[Cantidad],VENTAS[Código del producto Vendido],STOCK[[#This Row],[Code]])</f>
        <v>1</v>
      </c>
      <c r="L933" s="87">
        <f>STOCK[[#This Row],[Entradas]]-STOCK[[#This Row],[Salidas]]</f>
        <v>0</v>
      </c>
      <c r="M933" s="12">
        <f>STOCK[[#This Row],[Precio Final]]*10%</f>
        <v>4</v>
      </c>
      <c r="N933" s="12">
        <v>0</v>
      </c>
      <c r="O933" s="12">
        <v>0</v>
      </c>
      <c r="P933" s="12">
        <v>22.49</v>
      </c>
      <c r="Q933" s="87">
        <v>0</v>
      </c>
      <c r="R933" s="12">
        <v>0</v>
      </c>
      <c r="S933" s="12">
        <v>1.8</v>
      </c>
      <c r="T933" s="12">
        <f>STOCK[[#This Row],[Costo Unitario (USD)]]+STOCK[[#This Row],[Costo Envío (USD)]]+STOCK[[#This Row],[Comisión 10%]]</f>
        <v>28.29</v>
      </c>
      <c r="U933" s="12">
        <f>STOCK[[#This Row],[Costo total]]*1.5</f>
        <v>42.435000000000002</v>
      </c>
      <c r="V933" s="12">
        <v>40</v>
      </c>
      <c r="W933" s="12">
        <f>STOCK[[#This Row],[Precio Final]]-STOCK[[#This Row],[Costo total]]</f>
        <v>11.71</v>
      </c>
      <c r="X933" s="12">
        <f>STOCK[[#This Row],[Ganancia Unitaria]]*STOCK[[#This Row],[Salidas]]</f>
        <v>11.71</v>
      </c>
      <c r="Y933" s="12" t="s">
        <v>1870</v>
      </c>
      <c r="AA933" s="12">
        <f>STOCK[[#This Row],[Costo total]]*STOCK[[#This Row],[Entradas]]</f>
        <v>28.29</v>
      </c>
      <c r="AB933" s="12">
        <f>STOCK[[#This Row],[Stock Actual]]*STOCK[[#This Row],[Costo total]]</f>
        <v>0</v>
      </c>
    </row>
    <row r="934" spans="1:28" s="7" customFormat="1" ht="50" customHeight="1" x14ac:dyDescent="0.15">
      <c r="A934" s="7" t="s">
        <v>1824</v>
      </c>
      <c r="B934" s="70"/>
      <c r="C934" s="7" t="s">
        <v>4</v>
      </c>
      <c r="D934" s="7" t="s">
        <v>1947</v>
      </c>
      <c r="E934" s="7" t="s">
        <v>1861</v>
      </c>
      <c r="F934" s="7" t="s">
        <v>2062</v>
      </c>
      <c r="G934" s="7" t="s">
        <v>1143</v>
      </c>
      <c r="H934" s="7">
        <f>STOCK[[#This Row],[Precio Final]]</f>
        <v>40</v>
      </c>
      <c r="I934" s="7">
        <f>STOCK[[#This Row],[Precio Venta Ideal (x1.5)]]</f>
        <v>42.435000000000002</v>
      </c>
      <c r="J934" s="8">
        <v>1</v>
      </c>
      <c r="K934" s="8">
        <f>SUMIFS(VENTAS[Cantidad],VENTAS[Código del producto Vendido],STOCK[[#This Row],[Code]])</f>
        <v>1</v>
      </c>
      <c r="L934" s="8">
        <f>STOCK[[#This Row],[Entradas]]-STOCK[[#This Row],[Salidas]]</f>
        <v>0</v>
      </c>
      <c r="M934" s="7">
        <f>STOCK[[#This Row],[Precio Final]]*10%</f>
        <v>4</v>
      </c>
      <c r="N934" s="7">
        <v>0</v>
      </c>
      <c r="O934" s="7">
        <v>0</v>
      </c>
      <c r="P934" s="7">
        <v>22.49</v>
      </c>
      <c r="Q934" s="8">
        <v>0</v>
      </c>
      <c r="R934" s="7">
        <v>0</v>
      </c>
      <c r="S934" s="7">
        <v>1.8</v>
      </c>
      <c r="T934" s="12">
        <f>STOCK[[#This Row],[Costo Unitario (USD)]]+STOCK[[#This Row],[Costo Envío (USD)]]+STOCK[[#This Row],[Comisión 10%]]</f>
        <v>28.29</v>
      </c>
      <c r="U934" s="7">
        <f>STOCK[[#This Row],[Costo total]]*1.5</f>
        <v>42.435000000000002</v>
      </c>
      <c r="V934" s="7">
        <v>40</v>
      </c>
      <c r="W934" s="7">
        <f>STOCK[[#This Row],[Precio Final]]-STOCK[[#This Row],[Costo total]]</f>
        <v>11.71</v>
      </c>
      <c r="X934" s="7">
        <f>STOCK[[#This Row],[Ganancia Unitaria]]*STOCK[[#This Row],[Salidas]]</f>
        <v>11.71</v>
      </c>
      <c r="Y934" s="7" t="s">
        <v>1870</v>
      </c>
      <c r="AA934" s="7">
        <f>STOCK[[#This Row],[Costo total]]*STOCK[[#This Row],[Entradas]]</f>
        <v>28.29</v>
      </c>
      <c r="AB934" s="7">
        <f>STOCK[[#This Row],[Stock Actual]]*STOCK[[#This Row],[Costo total]]</f>
        <v>0</v>
      </c>
    </row>
    <row r="935" spans="1:28" s="12" customFormat="1" ht="50" customHeight="1" x14ac:dyDescent="0.15">
      <c r="A935" s="12" t="s">
        <v>1825</v>
      </c>
      <c r="B935" s="70"/>
      <c r="C935" s="12" t="s">
        <v>4</v>
      </c>
      <c r="D935" s="12" t="s">
        <v>2167</v>
      </c>
      <c r="E935" s="12" t="s">
        <v>1861</v>
      </c>
      <c r="F935" s="12" t="s">
        <v>243</v>
      </c>
      <c r="G935" s="12" t="s">
        <v>1143</v>
      </c>
      <c r="H935" s="12">
        <f>STOCK[[#This Row],[Precio Final]]</f>
        <v>40</v>
      </c>
      <c r="I935" s="12">
        <f>STOCK[[#This Row],[Precio Venta Ideal (x1.5)]]</f>
        <v>42.435000000000002</v>
      </c>
      <c r="J935" s="87">
        <v>1</v>
      </c>
      <c r="K935" s="87">
        <f>SUMIFS(VENTAS[Cantidad],VENTAS[Código del producto Vendido],STOCK[[#This Row],[Code]])</f>
        <v>0</v>
      </c>
      <c r="L935" s="87">
        <f>STOCK[[#This Row],[Entradas]]-STOCK[[#This Row],[Salidas]]</f>
        <v>1</v>
      </c>
      <c r="M935" s="12">
        <f>STOCK[[#This Row],[Precio Final]]*10%</f>
        <v>4</v>
      </c>
      <c r="N935" s="12">
        <v>0</v>
      </c>
      <c r="O935" s="12">
        <v>0</v>
      </c>
      <c r="P935" s="12">
        <v>22.49</v>
      </c>
      <c r="Q935" s="87">
        <v>0</v>
      </c>
      <c r="R935" s="12">
        <v>0</v>
      </c>
      <c r="S935" s="12">
        <v>1.8</v>
      </c>
      <c r="T935" s="12">
        <f>STOCK[[#This Row],[Costo Unitario (USD)]]+STOCK[[#This Row],[Costo Envío (USD)]]+STOCK[[#This Row],[Comisión 10%]]</f>
        <v>28.29</v>
      </c>
      <c r="U935" s="12">
        <f>STOCK[[#This Row],[Costo total]]*1.5</f>
        <v>42.435000000000002</v>
      </c>
      <c r="V935" s="12">
        <v>40</v>
      </c>
      <c r="W935" s="12">
        <f>STOCK[[#This Row],[Precio Final]]-STOCK[[#This Row],[Costo total]]</f>
        <v>11.71</v>
      </c>
      <c r="X935" s="12">
        <f>STOCK[[#This Row],[Ganancia Unitaria]]*STOCK[[#This Row],[Salidas]]</f>
        <v>0</v>
      </c>
      <c r="Y935" s="12" t="s">
        <v>1870</v>
      </c>
      <c r="AA935" s="12">
        <f>STOCK[[#This Row],[Costo total]]*STOCK[[#This Row],[Entradas]]</f>
        <v>28.29</v>
      </c>
      <c r="AB935" s="12">
        <f>STOCK[[#This Row],[Stock Actual]]*STOCK[[#This Row],[Costo total]]</f>
        <v>28.29</v>
      </c>
    </row>
    <row r="936" spans="1:28" s="7" customFormat="1" ht="50" customHeight="1" x14ac:dyDescent="0.15">
      <c r="A936" s="7" t="s">
        <v>1826</v>
      </c>
      <c r="B936" s="70"/>
      <c r="C936" s="7" t="s">
        <v>4</v>
      </c>
      <c r="D936" s="7" t="s">
        <v>26</v>
      </c>
      <c r="E936" s="7" t="s">
        <v>1862</v>
      </c>
      <c r="F936" s="7" t="s">
        <v>239</v>
      </c>
      <c r="G936" s="7" t="s">
        <v>1863</v>
      </c>
      <c r="H936" s="7">
        <f>STOCK[[#This Row],[Precio Final]]</f>
        <v>30</v>
      </c>
      <c r="I936" s="7">
        <f>STOCK[[#This Row],[Precio Venta Ideal (x1.5)]]</f>
        <v>33.57</v>
      </c>
      <c r="J936" s="8">
        <v>1</v>
      </c>
      <c r="K936" s="8">
        <f>SUMIFS(VENTAS[Cantidad],VENTAS[Código del producto Vendido],STOCK[[#This Row],[Code]])</f>
        <v>0</v>
      </c>
      <c r="L936" s="8">
        <f>STOCK[[#This Row],[Entradas]]-STOCK[[#This Row],[Salidas]]</f>
        <v>1</v>
      </c>
      <c r="M936" s="7">
        <f>STOCK[[#This Row],[Precio Final]]*10%</f>
        <v>3</v>
      </c>
      <c r="N936" s="7">
        <v>0</v>
      </c>
      <c r="O936" s="7">
        <v>0</v>
      </c>
      <c r="P936" s="7">
        <v>17.88</v>
      </c>
      <c r="Q936" s="8">
        <v>0</v>
      </c>
      <c r="R936" s="7">
        <v>0</v>
      </c>
      <c r="S936" s="7">
        <v>1.5</v>
      </c>
      <c r="T936" s="12">
        <f>STOCK[[#This Row],[Costo Unitario (USD)]]+STOCK[[#This Row],[Costo Envío (USD)]]+STOCK[[#This Row],[Comisión 10%]]</f>
        <v>22.38</v>
      </c>
      <c r="U936" s="7">
        <f>STOCK[[#This Row],[Costo total]]*1.5</f>
        <v>33.57</v>
      </c>
      <c r="V936" s="7">
        <v>30</v>
      </c>
      <c r="W936" s="7">
        <f>STOCK[[#This Row],[Precio Final]]-STOCK[[#This Row],[Costo total]]</f>
        <v>7.620000000000001</v>
      </c>
      <c r="X936" s="7">
        <f>STOCK[[#This Row],[Ganancia Unitaria]]*STOCK[[#This Row],[Salidas]]</f>
        <v>0</v>
      </c>
      <c r="Y936" s="7" t="s">
        <v>1869</v>
      </c>
      <c r="AA936" s="7">
        <f>STOCK[[#This Row],[Costo total]]*STOCK[[#This Row],[Entradas]]</f>
        <v>22.38</v>
      </c>
      <c r="AB936" s="7">
        <f>STOCK[[#This Row],[Stock Actual]]*STOCK[[#This Row],[Costo total]]</f>
        <v>22.38</v>
      </c>
    </row>
    <row r="937" spans="1:28" s="12" customFormat="1" ht="50" customHeight="1" x14ac:dyDescent="0.15">
      <c r="A937" s="12" t="s">
        <v>1827</v>
      </c>
      <c r="B937" s="70"/>
      <c r="C937" s="12" t="s">
        <v>4</v>
      </c>
      <c r="D937" s="12" t="s">
        <v>2042</v>
      </c>
      <c r="E937" s="12" t="s">
        <v>1862</v>
      </c>
      <c r="F937" s="12" t="s">
        <v>2060</v>
      </c>
      <c r="G937" s="12" t="s">
        <v>1863</v>
      </c>
      <c r="H937" s="12">
        <f>STOCK[[#This Row],[Precio Final]]</f>
        <v>32</v>
      </c>
      <c r="I937" s="12">
        <f>STOCK[[#This Row],[Precio Venta Ideal (x1.5)]]</f>
        <v>33.869999999999997</v>
      </c>
      <c r="J937" s="87">
        <v>1</v>
      </c>
      <c r="K937" s="87">
        <f>SUMIFS(VENTAS[Cantidad],VENTAS[Código del producto Vendido],STOCK[[#This Row],[Code]])</f>
        <v>1</v>
      </c>
      <c r="L937" s="87">
        <f>STOCK[[#This Row],[Entradas]]-STOCK[[#This Row],[Salidas]]</f>
        <v>0</v>
      </c>
      <c r="M937" s="12">
        <f>STOCK[[#This Row],[Precio Final]]*10%</f>
        <v>3.2</v>
      </c>
      <c r="N937" s="12">
        <v>0</v>
      </c>
      <c r="O937" s="12">
        <v>0</v>
      </c>
      <c r="P937" s="12">
        <v>17.88</v>
      </c>
      <c r="Q937" s="87">
        <v>0</v>
      </c>
      <c r="R937" s="12">
        <v>0</v>
      </c>
      <c r="S937" s="12">
        <v>1.5</v>
      </c>
      <c r="T937" s="12">
        <f>STOCK[[#This Row],[Costo Unitario (USD)]]+STOCK[[#This Row],[Costo Envío (USD)]]+STOCK[[#This Row],[Comisión 10%]]</f>
        <v>22.58</v>
      </c>
      <c r="U937" s="12">
        <f>STOCK[[#This Row],[Costo total]]*1.5</f>
        <v>33.869999999999997</v>
      </c>
      <c r="V937" s="12">
        <v>32</v>
      </c>
      <c r="W937" s="12">
        <f>STOCK[[#This Row],[Precio Final]]-STOCK[[#This Row],[Costo total]]</f>
        <v>9.4200000000000017</v>
      </c>
      <c r="X937" s="12">
        <f>STOCK[[#This Row],[Ganancia Unitaria]]*STOCK[[#This Row],[Salidas]]</f>
        <v>9.4200000000000017</v>
      </c>
      <c r="Y937" s="12" t="s">
        <v>1869</v>
      </c>
      <c r="AA937" s="12">
        <f>STOCK[[#This Row],[Costo total]]*STOCK[[#This Row],[Entradas]]</f>
        <v>22.58</v>
      </c>
      <c r="AB937" s="12">
        <f>STOCK[[#This Row],[Stock Actual]]*STOCK[[#This Row],[Costo total]]</f>
        <v>0</v>
      </c>
    </row>
    <row r="938" spans="1:28" s="7" customFormat="1" ht="50" customHeight="1" x14ac:dyDescent="0.15">
      <c r="A938" s="7" t="s">
        <v>1828</v>
      </c>
      <c r="B938" s="70"/>
      <c r="C938" s="7" t="s">
        <v>4</v>
      </c>
      <c r="D938" s="7" t="s">
        <v>26</v>
      </c>
      <c r="E938" s="7" t="s">
        <v>1862</v>
      </c>
      <c r="F938" s="7" t="s">
        <v>244</v>
      </c>
      <c r="G938" s="7" t="s">
        <v>1863</v>
      </c>
      <c r="H938" s="7">
        <f>STOCK[[#This Row],[Precio Final]]</f>
        <v>30</v>
      </c>
      <c r="I938" s="7">
        <f>STOCK[[#This Row],[Precio Venta Ideal (x1.5)]]</f>
        <v>33.57</v>
      </c>
      <c r="J938" s="8">
        <v>2</v>
      </c>
      <c r="K938" s="8">
        <f>SUMIFS(VENTAS[Cantidad],VENTAS[Código del producto Vendido],STOCK[[#This Row],[Code]])</f>
        <v>0</v>
      </c>
      <c r="L938" s="8">
        <f>STOCK[[#This Row],[Entradas]]-STOCK[[#This Row],[Salidas]]</f>
        <v>2</v>
      </c>
      <c r="M938" s="7">
        <f>STOCK[[#This Row],[Precio Final]]*10%</f>
        <v>3</v>
      </c>
      <c r="N938" s="7">
        <v>0</v>
      </c>
      <c r="O938" s="7">
        <v>0</v>
      </c>
      <c r="P938" s="7">
        <v>17.88</v>
      </c>
      <c r="Q938" s="8">
        <v>0</v>
      </c>
      <c r="R938" s="7">
        <v>0</v>
      </c>
      <c r="S938" s="7">
        <v>1.5</v>
      </c>
      <c r="T938" s="12">
        <f>STOCK[[#This Row],[Costo Unitario (USD)]]+STOCK[[#This Row],[Costo Envío (USD)]]+STOCK[[#This Row],[Comisión 10%]]</f>
        <v>22.38</v>
      </c>
      <c r="U938" s="7">
        <f>STOCK[[#This Row],[Costo total]]*1.5</f>
        <v>33.57</v>
      </c>
      <c r="V938" s="7">
        <v>30</v>
      </c>
      <c r="W938" s="7">
        <f>STOCK[[#This Row],[Precio Final]]-STOCK[[#This Row],[Costo total]]</f>
        <v>7.620000000000001</v>
      </c>
      <c r="X938" s="7">
        <f>STOCK[[#This Row],[Ganancia Unitaria]]*STOCK[[#This Row],[Salidas]]</f>
        <v>0</v>
      </c>
      <c r="Y938" s="7" t="s">
        <v>1869</v>
      </c>
      <c r="AA938" s="7">
        <f>STOCK[[#This Row],[Costo total]]*STOCK[[#This Row],[Entradas]]</f>
        <v>44.76</v>
      </c>
      <c r="AB938" s="7">
        <f>STOCK[[#This Row],[Stock Actual]]*STOCK[[#This Row],[Costo total]]</f>
        <v>44.76</v>
      </c>
    </row>
    <row r="939" spans="1:28" s="12" customFormat="1" ht="50" customHeight="1" x14ac:dyDescent="0.15">
      <c r="A939" s="12" t="s">
        <v>1829</v>
      </c>
      <c r="B939" s="70"/>
      <c r="C939" s="12" t="s">
        <v>4</v>
      </c>
      <c r="D939" s="12" t="s">
        <v>2040</v>
      </c>
      <c r="E939" s="12" t="s">
        <v>2161</v>
      </c>
      <c r="F939" s="12" t="s">
        <v>2160</v>
      </c>
      <c r="G939" s="12" t="s">
        <v>1863</v>
      </c>
      <c r="H939" s="12">
        <f>STOCK[[#This Row],[Precio Final]]</f>
        <v>35</v>
      </c>
      <c r="I939" s="12">
        <f>STOCK[[#This Row],[Precio Venta Ideal (x1.5)]]</f>
        <v>39.72</v>
      </c>
      <c r="J939" s="87">
        <v>1</v>
      </c>
      <c r="K939" s="87">
        <f>SUMIFS(VENTAS[Cantidad],VENTAS[Código del producto Vendido],STOCK[[#This Row],[Code]])</f>
        <v>1</v>
      </c>
      <c r="L939" s="87">
        <f>STOCK[[#This Row],[Entradas]]-STOCK[[#This Row],[Salidas]]</f>
        <v>0</v>
      </c>
      <c r="M939" s="12">
        <f>STOCK[[#This Row],[Precio Final]]*10%</f>
        <v>3.5</v>
      </c>
      <c r="N939" s="12">
        <v>0</v>
      </c>
      <c r="O939" s="12">
        <v>0</v>
      </c>
      <c r="P939" s="12">
        <v>20.48</v>
      </c>
      <c r="Q939" s="87">
        <v>0</v>
      </c>
      <c r="R939" s="12">
        <v>0</v>
      </c>
      <c r="S939" s="12">
        <v>2.5</v>
      </c>
      <c r="T939" s="12">
        <f>STOCK[[#This Row],[Costo Unitario (USD)]]+STOCK[[#This Row],[Costo Envío (USD)]]+STOCK[[#This Row],[Comisión 10%]]</f>
        <v>26.48</v>
      </c>
      <c r="U939" s="12">
        <f>STOCK[[#This Row],[Costo total]]*1.5</f>
        <v>39.72</v>
      </c>
      <c r="V939" s="12">
        <v>35</v>
      </c>
      <c r="W939" s="12">
        <f>STOCK[[#This Row],[Precio Final]]-STOCK[[#This Row],[Costo total]]</f>
        <v>8.52</v>
      </c>
      <c r="X939" s="12">
        <f>STOCK[[#This Row],[Ganancia Unitaria]]*STOCK[[#This Row],[Salidas]]</f>
        <v>8.52</v>
      </c>
      <c r="Y939" s="12" t="s">
        <v>1869</v>
      </c>
      <c r="AA939" s="12">
        <f>STOCK[[#This Row],[Costo total]]*STOCK[[#This Row],[Entradas]]</f>
        <v>26.48</v>
      </c>
      <c r="AB939" s="12">
        <f>STOCK[[#This Row],[Stock Actual]]*STOCK[[#This Row],[Costo total]]</f>
        <v>0</v>
      </c>
    </row>
    <row r="940" spans="1:28" s="7" customFormat="1" ht="50" customHeight="1" x14ac:dyDescent="0.15">
      <c r="A940" s="7" t="s">
        <v>1830</v>
      </c>
      <c r="B940" s="70"/>
      <c r="C940" s="7" t="s">
        <v>4</v>
      </c>
      <c r="D940" s="7" t="s">
        <v>2040</v>
      </c>
      <c r="E940" s="7" t="s">
        <v>2162</v>
      </c>
      <c r="F940" s="7" t="s">
        <v>2160</v>
      </c>
      <c r="G940" s="7" t="s">
        <v>1863</v>
      </c>
      <c r="H940" s="7">
        <f>STOCK[[#This Row],[Precio Final]]</f>
        <v>35</v>
      </c>
      <c r="I940" s="7">
        <f>STOCK[[#This Row],[Precio Venta Ideal (x1.5)]]</f>
        <v>39.72</v>
      </c>
      <c r="J940" s="8">
        <v>1</v>
      </c>
      <c r="K940" s="8">
        <f>SUMIFS(VENTAS[Cantidad],VENTAS[Código del producto Vendido],STOCK[[#This Row],[Code]])</f>
        <v>1</v>
      </c>
      <c r="L940" s="8">
        <f>STOCK[[#This Row],[Entradas]]-STOCK[[#This Row],[Salidas]]</f>
        <v>0</v>
      </c>
      <c r="M940" s="7">
        <f>STOCK[[#This Row],[Precio Final]]*10%</f>
        <v>3.5</v>
      </c>
      <c r="N940" s="7">
        <v>0</v>
      </c>
      <c r="O940" s="7">
        <v>0</v>
      </c>
      <c r="P940" s="7">
        <v>20.48</v>
      </c>
      <c r="Q940" s="8">
        <v>0</v>
      </c>
      <c r="R940" s="7">
        <v>0</v>
      </c>
      <c r="S940" s="7">
        <v>2.5</v>
      </c>
      <c r="T940" s="12">
        <f>STOCK[[#This Row],[Costo Unitario (USD)]]+STOCK[[#This Row],[Costo Envío (USD)]]+STOCK[[#This Row],[Comisión 10%]]</f>
        <v>26.48</v>
      </c>
      <c r="U940" s="7">
        <f>STOCK[[#This Row],[Costo total]]*1.5</f>
        <v>39.72</v>
      </c>
      <c r="V940" s="7">
        <v>35</v>
      </c>
      <c r="W940" s="7">
        <f>STOCK[[#This Row],[Precio Final]]-STOCK[[#This Row],[Costo total]]</f>
        <v>8.52</v>
      </c>
      <c r="X940" s="7">
        <f>STOCK[[#This Row],[Ganancia Unitaria]]*STOCK[[#This Row],[Salidas]]</f>
        <v>8.52</v>
      </c>
      <c r="Y940" s="7" t="s">
        <v>1869</v>
      </c>
      <c r="AA940" s="7">
        <f>STOCK[[#This Row],[Costo total]]*STOCK[[#This Row],[Entradas]]</f>
        <v>26.48</v>
      </c>
      <c r="AB940" s="7">
        <f>STOCK[[#This Row],[Stock Actual]]*STOCK[[#This Row],[Costo total]]</f>
        <v>0</v>
      </c>
    </row>
    <row r="941" spans="1:28" s="12" customFormat="1" ht="50" customHeight="1" x14ac:dyDescent="0.15">
      <c r="A941" s="12" t="s">
        <v>1890</v>
      </c>
      <c r="B941" s="70"/>
      <c r="C941" s="12" t="s">
        <v>4</v>
      </c>
      <c r="D941" s="12" t="s">
        <v>2042</v>
      </c>
      <c r="E941" s="12" t="s">
        <v>1892</v>
      </c>
      <c r="F941" s="12" t="s">
        <v>2059</v>
      </c>
      <c r="G941" s="12" t="s">
        <v>1863</v>
      </c>
      <c r="H941" s="12">
        <f>STOCK[[#This Row],[Precio Final]]</f>
        <v>35</v>
      </c>
      <c r="I941" s="12">
        <f>STOCK[[#This Row],[Precio Venta Ideal (x1.5)]]</f>
        <v>40.755000000000003</v>
      </c>
      <c r="J941" s="87">
        <v>1</v>
      </c>
      <c r="K941" s="87">
        <f>SUMIFS(VENTAS[Cantidad],VENTAS[Código del producto Vendido],STOCK[[#This Row],[Code]])</f>
        <v>1</v>
      </c>
      <c r="L941" s="87">
        <f>STOCK[[#This Row],[Entradas]]-STOCK[[#This Row],[Salidas]]</f>
        <v>0</v>
      </c>
      <c r="M941" s="12">
        <f>STOCK[[#This Row],[Precio Final]]*10%</f>
        <v>3.5</v>
      </c>
      <c r="N941" s="12">
        <v>0</v>
      </c>
      <c r="O941" s="12">
        <v>0</v>
      </c>
      <c r="P941" s="12">
        <v>22.17</v>
      </c>
      <c r="Q941" s="87">
        <v>0</v>
      </c>
      <c r="R941" s="12">
        <v>0</v>
      </c>
      <c r="S941" s="12">
        <v>1.5</v>
      </c>
      <c r="T941" s="12">
        <f>STOCK[[#This Row],[Costo Unitario (USD)]]+STOCK[[#This Row],[Costo Envío (USD)]]+STOCK[[#This Row],[Comisión 10%]]</f>
        <v>27.17</v>
      </c>
      <c r="U941" s="12">
        <f>STOCK[[#This Row],[Costo total]]*1.5</f>
        <v>40.755000000000003</v>
      </c>
      <c r="V941" s="12">
        <v>35</v>
      </c>
      <c r="W941" s="12">
        <f>STOCK[[#This Row],[Precio Final]]-STOCK[[#This Row],[Costo total]]</f>
        <v>7.8299999999999983</v>
      </c>
      <c r="X941" s="12">
        <f>STOCK[[#This Row],[Ganancia Unitaria]]*STOCK[[#This Row],[Salidas]]</f>
        <v>7.8299999999999983</v>
      </c>
      <c r="Y941" s="12" t="s">
        <v>1869</v>
      </c>
      <c r="AA941" s="12">
        <f>STOCK[[#This Row],[Costo total]]*STOCK[[#This Row],[Entradas]]</f>
        <v>27.17</v>
      </c>
      <c r="AB941" s="12">
        <f>STOCK[[#This Row],[Stock Actual]]*STOCK[[#This Row],[Costo total]]</f>
        <v>0</v>
      </c>
    </row>
    <row r="942" spans="1:28" s="7" customFormat="1" ht="50" customHeight="1" x14ac:dyDescent="0.15">
      <c r="A942" s="7" t="s">
        <v>1891</v>
      </c>
      <c r="B942" s="70"/>
      <c r="C942" s="7" t="s">
        <v>4</v>
      </c>
      <c r="D942" s="7" t="s">
        <v>26</v>
      </c>
      <c r="E942" s="7" t="s">
        <v>1889</v>
      </c>
      <c r="F942" s="7" t="s">
        <v>3059</v>
      </c>
      <c r="G942" s="7" t="s">
        <v>1863</v>
      </c>
      <c r="H942" s="7">
        <f>STOCK[[#This Row],[Precio Final]]</f>
        <v>35</v>
      </c>
      <c r="I942" s="7">
        <f>STOCK[[#This Row],[Precio Venta Ideal (x1.5)]]</f>
        <v>40.230000000000004</v>
      </c>
      <c r="J942" s="8">
        <v>1</v>
      </c>
      <c r="K942" s="8">
        <f>SUMIFS(VENTAS[Cantidad],VENTAS[Código del producto Vendido],STOCK[[#This Row],[Code]])</f>
        <v>0</v>
      </c>
      <c r="L942" s="8">
        <f>STOCK[[#This Row],[Entradas]]-STOCK[[#This Row],[Salidas]]</f>
        <v>1</v>
      </c>
      <c r="M942" s="7">
        <f>STOCK[[#This Row],[Precio Final]]*10%</f>
        <v>3.5</v>
      </c>
      <c r="N942" s="7">
        <v>0</v>
      </c>
      <c r="O942" s="7">
        <v>0</v>
      </c>
      <c r="P942" s="7">
        <v>21.82</v>
      </c>
      <c r="Q942" s="8">
        <v>0</v>
      </c>
      <c r="R942" s="7">
        <v>0</v>
      </c>
      <c r="S942" s="7">
        <v>1.5</v>
      </c>
      <c r="T942" s="12">
        <f>STOCK[[#This Row],[Costo Unitario (USD)]]+STOCK[[#This Row],[Costo Envío (USD)]]+STOCK[[#This Row],[Comisión 10%]]</f>
        <v>26.82</v>
      </c>
      <c r="U942" s="7">
        <f>STOCK[[#This Row],[Costo total]]*1.5</f>
        <v>40.230000000000004</v>
      </c>
      <c r="V942" s="7">
        <v>35</v>
      </c>
      <c r="W942" s="7">
        <f>STOCK[[#This Row],[Precio Final]]-STOCK[[#This Row],[Costo total]]</f>
        <v>8.18</v>
      </c>
      <c r="X942" s="7">
        <f>STOCK[[#This Row],[Ganancia Unitaria]]*STOCK[[#This Row],[Salidas]]</f>
        <v>0</v>
      </c>
      <c r="Y942" s="7" t="s">
        <v>1869</v>
      </c>
      <c r="AA942" s="7">
        <f>STOCK[[#This Row],[Costo total]]*STOCK[[#This Row],[Entradas]]</f>
        <v>26.82</v>
      </c>
      <c r="AB942" s="7">
        <f>STOCK[[#This Row],[Stock Actual]]*STOCK[[#This Row],[Costo total]]</f>
        <v>26.82</v>
      </c>
    </row>
    <row r="943" spans="1:28" s="12" customFormat="1" ht="50" customHeight="1" x14ac:dyDescent="0.15">
      <c r="A943" s="12" t="s">
        <v>1831</v>
      </c>
      <c r="B943" s="70"/>
      <c r="C943" s="12" t="s">
        <v>4</v>
      </c>
      <c r="D943" s="12" t="s">
        <v>2040</v>
      </c>
      <c r="E943" s="12" t="s">
        <v>1864</v>
      </c>
      <c r="F943" s="12" t="s">
        <v>2058</v>
      </c>
      <c r="G943" s="12" t="s">
        <v>1863</v>
      </c>
      <c r="H943" s="12">
        <f>STOCK[[#This Row],[Precio Final]]</f>
        <v>12</v>
      </c>
      <c r="I943" s="12">
        <f>STOCK[[#This Row],[Precio Venta Ideal (x1.5)]]</f>
        <v>11.55</v>
      </c>
      <c r="J943" s="87">
        <v>3</v>
      </c>
      <c r="K943" s="87">
        <f>SUMIFS(VENTAS[Cantidad],VENTAS[Código del producto Vendido],STOCK[[#This Row],[Code]])</f>
        <v>3</v>
      </c>
      <c r="L943" s="87">
        <f>STOCK[[#This Row],[Entradas]]-STOCK[[#This Row],[Salidas]]</f>
        <v>0</v>
      </c>
      <c r="M943" s="12">
        <f>STOCK[[#This Row],[Precio Final]]*10%</f>
        <v>1.2000000000000002</v>
      </c>
      <c r="N943" s="12">
        <v>0</v>
      </c>
      <c r="O943" s="12">
        <v>0</v>
      </c>
      <c r="P943" s="12">
        <v>5.5</v>
      </c>
      <c r="Q943" s="87">
        <v>0</v>
      </c>
      <c r="R943" s="12">
        <v>0</v>
      </c>
      <c r="S943" s="12">
        <v>1</v>
      </c>
      <c r="T943" s="12">
        <f>STOCK[[#This Row],[Costo Unitario (USD)]]+STOCK[[#This Row],[Costo Envío (USD)]]+STOCK[[#This Row],[Comisión 10%]]</f>
        <v>7.7</v>
      </c>
      <c r="U943" s="12">
        <f>STOCK[[#This Row],[Costo total]]*1.5</f>
        <v>11.55</v>
      </c>
      <c r="V943" s="12">
        <v>12</v>
      </c>
      <c r="W943" s="12">
        <f>STOCK[[#This Row],[Precio Final]]-STOCK[[#This Row],[Costo total]]</f>
        <v>4.3</v>
      </c>
      <c r="X943" s="12">
        <f>STOCK[[#This Row],[Ganancia Unitaria]]*STOCK[[#This Row],[Salidas]]</f>
        <v>12.899999999999999</v>
      </c>
      <c r="Y943" s="12" t="s">
        <v>1869</v>
      </c>
      <c r="AA943" s="12">
        <f>STOCK[[#This Row],[Costo total]]*STOCK[[#This Row],[Entradas]]</f>
        <v>23.1</v>
      </c>
      <c r="AB943" s="12">
        <f>STOCK[[#This Row],[Stock Actual]]*STOCK[[#This Row],[Costo total]]</f>
        <v>0</v>
      </c>
    </row>
    <row r="944" spans="1:28" s="7" customFormat="1" ht="50" customHeight="1" x14ac:dyDescent="0.15">
      <c r="A944" s="7" t="s">
        <v>1832</v>
      </c>
      <c r="B944" s="70"/>
      <c r="C944" s="7" t="s">
        <v>4</v>
      </c>
      <c r="D944" s="7" t="s">
        <v>2040</v>
      </c>
      <c r="E944" s="7" t="s">
        <v>2159</v>
      </c>
      <c r="F944" s="7" t="s">
        <v>2160</v>
      </c>
      <c r="G944" s="7" t="s">
        <v>1863</v>
      </c>
      <c r="H944" s="7">
        <f>STOCK[[#This Row],[Precio Final]]</f>
        <v>20</v>
      </c>
      <c r="I944" s="7">
        <f>STOCK[[#This Row],[Precio Venta Ideal (x1.5)]]</f>
        <v>22.125</v>
      </c>
      <c r="J944" s="8">
        <v>2</v>
      </c>
      <c r="K944" s="8">
        <f>SUMIFS(VENTAS[Cantidad],VENTAS[Código del producto Vendido],STOCK[[#This Row],[Code]])</f>
        <v>2</v>
      </c>
      <c r="L944" s="8">
        <f>STOCK[[#This Row],[Entradas]]-STOCK[[#This Row],[Salidas]]</f>
        <v>0</v>
      </c>
      <c r="M944" s="7">
        <f>STOCK[[#This Row],[Precio Final]]*10%</f>
        <v>2</v>
      </c>
      <c r="N944" s="7">
        <v>0</v>
      </c>
      <c r="O944" s="7">
        <v>0</v>
      </c>
      <c r="P944" s="7">
        <v>10.95</v>
      </c>
      <c r="Q944" s="8">
        <v>0</v>
      </c>
      <c r="R944" s="7">
        <v>0</v>
      </c>
      <c r="S944" s="7">
        <v>1.8</v>
      </c>
      <c r="T944" s="12">
        <f>STOCK[[#This Row],[Costo Unitario (USD)]]+STOCK[[#This Row],[Costo Envío (USD)]]+STOCK[[#This Row],[Comisión 10%]]</f>
        <v>14.75</v>
      </c>
      <c r="U944" s="7">
        <f>STOCK[[#This Row],[Costo total]]*1.5</f>
        <v>22.125</v>
      </c>
      <c r="V944" s="7">
        <v>20</v>
      </c>
      <c r="W944" s="7">
        <f>STOCK[[#This Row],[Precio Final]]-STOCK[[#This Row],[Costo total]]</f>
        <v>5.25</v>
      </c>
      <c r="X944" s="7">
        <f>STOCK[[#This Row],[Ganancia Unitaria]]*STOCK[[#This Row],[Salidas]]</f>
        <v>10.5</v>
      </c>
      <c r="Y944" s="7" t="s">
        <v>1869</v>
      </c>
      <c r="AA944" s="7">
        <f>STOCK[[#This Row],[Costo total]]*STOCK[[#This Row],[Entradas]]</f>
        <v>29.5</v>
      </c>
      <c r="AB944" s="7">
        <f>STOCK[[#This Row],[Stock Actual]]*STOCK[[#This Row],[Costo total]]</f>
        <v>0</v>
      </c>
    </row>
    <row r="945" spans="1:28" s="12" customFormat="1" ht="50" customHeight="1" x14ac:dyDescent="0.15">
      <c r="A945" s="12" t="s">
        <v>1833</v>
      </c>
      <c r="B945" s="70"/>
      <c r="C945" s="12" t="s">
        <v>4</v>
      </c>
      <c r="D945" s="12" t="s">
        <v>2040</v>
      </c>
      <c r="E945" s="12" t="s">
        <v>2158</v>
      </c>
      <c r="F945" s="12" t="s">
        <v>2160</v>
      </c>
      <c r="G945" s="12" t="s">
        <v>1863</v>
      </c>
      <c r="H945" s="12">
        <f>STOCK[[#This Row],[Precio Final]]</f>
        <v>20</v>
      </c>
      <c r="I945" s="12">
        <f>STOCK[[#This Row],[Precio Venta Ideal (x1.5)]]</f>
        <v>22.125</v>
      </c>
      <c r="J945" s="87">
        <v>2</v>
      </c>
      <c r="K945" s="87">
        <f>SUMIFS(VENTAS[Cantidad],VENTAS[Código del producto Vendido],STOCK[[#This Row],[Code]])</f>
        <v>2</v>
      </c>
      <c r="L945" s="87">
        <f>STOCK[[#This Row],[Entradas]]-STOCK[[#This Row],[Salidas]]</f>
        <v>0</v>
      </c>
      <c r="M945" s="12">
        <f>STOCK[[#This Row],[Precio Final]]*10%</f>
        <v>2</v>
      </c>
      <c r="N945" s="12">
        <v>0</v>
      </c>
      <c r="O945" s="12">
        <v>0</v>
      </c>
      <c r="P945" s="12">
        <v>10.95</v>
      </c>
      <c r="Q945" s="87">
        <v>0</v>
      </c>
      <c r="R945" s="12">
        <v>0</v>
      </c>
      <c r="S945" s="12">
        <v>1.8</v>
      </c>
      <c r="T945" s="12">
        <f>STOCK[[#This Row],[Costo Unitario (USD)]]+STOCK[[#This Row],[Costo Envío (USD)]]+STOCK[[#This Row],[Comisión 10%]]</f>
        <v>14.75</v>
      </c>
      <c r="U945" s="12">
        <f>STOCK[[#This Row],[Costo total]]*1.5</f>
        <v>22.125</v>
      </c>
      <c r="V945" s="12">
        <v>20</v>
      </c>
      <c r="W945" s="12">
        <f>STOCK[[#This Row],[Precio Final]]-STOCK[[#This Row],[Costo total]]</f>
        <v>5.25</v>
      </c>
      <c r="X945" s="12">
        <f>STOCK[[#This Row],[Ganancia Unitaria]]*STOCK[[#This Row],[Salidas]]</f>
        <v>10.5</v>
      </c>
      <c r="Y945" s="12" t="s">
        <v>1869</v>
      </c>
      <c r="AA945" s="12">
        <f>STOCK[[#This Row],[Costo total]]*STOCK[[#This Row],[Entradas]]</f>
        <v>29.5</v>
      </c>
      <c r="AB945" s="12">
        <f>STOCK[[#This Row],[Stock Actual]]*STOCK[[#This Row],[Costo total]]</f>
        <v>0</v>
      </c>
    </row>
    <row r="946" spans="1:28" s="7" customFormat="1" ht="50" customHeight="1" x14ac:dyDescent="0.15">
      <c r="A946" s="7" t="s">
        <v>1834</v>
      </c>
      <c r="B946" s="70"/>
      <c r="C946" s="7" t="s">
        <v>4</v>
      </c>
      <c r="D946" s="7" t="s">
        <v>2040</v>
      </c>
      <c r="E946" s="7" t="s">
        <v>2157</v>
      </c>
      <c r="F946" s="7" t="s">
        <v>2058</v>
      </c>
      <c r="G946" s="7" t="s">
        <v>1863</v>
      </c>
      <c r="H946" s="7">
        <f>STOCK[[#This Row],[Precio Final]]</f>
        <v>25</v>
      </c>
      <c r="I946" s="7">
        <f>STOCK[[#This Row],[Precio Venta Ideal (x1.5)]]</f>
        <v>22.68</v>
      </c>
      <c r="J946" s="8">
        <v>3</v>
      </c>
      <c r="K946" s="8">
        <f>SUMIFS(VENTAS[Cantidad],VENTAS[Código del producto Vendido],STOCK[[#This Row],[Code]])</f>
        <v>3</v>
      </c>
      <c r="L946" s="8">
        <f>STOCK[[#This Row],[Entradas]]-STOCK[[#This Row],[Salidas]]</f>
        <v>0</v>
      </c>
      <c r="M946" s="7">
        <f>STOCK[[#This Row],[Precio Final]]*10%</f>
        <v>2.5</v>
      </c>
      <c r="N946" s="7">
        <v>0</v>
      </c>
      <c r="O946" s="7">
        <v>0</v>
      </c>
      <c r="P946" s="7">
        <v>10.82</v>
      </c>
      <c r="Q946" s="8">
        <v>0</v>
      </c>
      <c r="R946" s="7">
        <v>0</v>
      </c>
      <c r="S946" s="7">
        <v>1.8</v>
      </c>
      <c r="T946" s="12">
        <f>STOCK[[#This Row],[Costo Unitario (USD)]]+STOCK[[#This Row],[Costo Envío (USD)]]+STOCK[[#This Row],[Comisión 10%]]</f>
        <v>15.120000000000001</v>
      </c>
      <c r="U946" s="7">
        <f>STOCK[[#This Row],[Costo total]]*1.5</f>
        <v>22.68</v>
      </c>
      <c r="V946" s="7">
        <v>25</v>
      </c>
      <c r="W946" s="7">
        <f>STOCK[[#This Row],[Precio Final]]-STOCK[[#This Row],[Costo total]]</f>
        <v>9.879999999999999</v>
      </c>
      <c r="X946" s="7">
        <f>STOCK[[#This Row],[Ganancia Unitaria]]*STOCK[[#This Row],[Salidas]]</f>
        <v>29.639999999999997</v>
      </c>
      <c r="Y946" s="7" t="s">
        <v>1869</v>
      </c>
      <c r="AA946" s="7">
        <f>STOCK[[#This Row],[Costo total]]*STOCK[[#This Row],[Entradas]]</f>
        <v>45.36</v>
      </c>
      <c r="AB946" s="7">
        <f>STOCK[[#This Row],[Stock Actual]]*STOCK[[#This Row],[Costo total]]</f>
        <v>0</v>
      </c>
    </row>
    <row r="947" spans="1:28" s="12" customFormat="1" ht="50" customHeight="1" x14ac:dyDescent="0.15">
      <c r="A947" s="12" t="s">
        <v>1835</v>
      </c>
      <c r="B947" s="70"/>
      <c r="C947" s="12" t="s">
        <v>4</v>
      </c>
      <c r="D947" s="12" t="s">
        <v>2040</v>
      </c>
      <c r="E947" s="12" t="s">
        <v>2156</v>
      </c>
      <c r="F947" s="12" t="s">
        <v>1515</v>
      </c>
      <c r="G947" s="12" t="s">
        <v>1863</v>
      </c>
      <c r="H947" s="12">
        <f>STOCK[[#This Row],[Precio Final]]</f>
        <v>25</v>
      </c>
      <c r="I947" s="12">
        <f>STOCK[[#This Row],[Precio Venta Ideal (x1.5)]]</f>
        <v>21.405000000000001</v>
      </c>
      <c r="J947" s="87">
        <v>3</v>
      </c>
      <c r="K947" s="87">
        <f>SUMIFS(VENTAS[Cantidad],VENTAS[Código del producto Vendido],STOCK[[#This Row],[Code]])</f>
        <v>1</v>
      </c>
      <c r="L947" s="87">
        <f>STOCK[[#This Row],[Entradas]]-STOCK[[#This Row],[Salidas]]</f>
        <v>2</v>
      </c>
      <c r="M947" s="12">
        <f>STOCK[[#This Row],[Precio Final]]*10%</f>
        <v>2.5</v>
      </c>
      <c r="N947" s="12">
        <v>0</v>
      </c>
      <c r="O947" s="12">
        <v>0</v>
      </c>
      <c r="P947" s="12">
        <v>9.9700000000000006</v>
      </c>
      <c r="Q947" s="87">
        <v>0</v>
      </c>
      <c r="R947" s="12">
        <v>0</v>
      </c>
      <c r="S947" s="12">
        <v>1.8</v>
      </c>
      <c r="T947" s="12">
        <f>STOCK[[#This Row],[Costo Unitario (USD)]]+STOCK[[#This Row],[Costo Envío (USD)]]+STOCK[[#This Row],[Comisión 10%]]</f>
        <v>14.270000000000001</v>
      </c>
      <c r="U947" s="12">
        <f>STOCK[[#This Row],[Costo total]]*1.5</f>
        <v>21.405000000000001</v>
      </c>
      <c r="V947" s="12">
        <v>25</v>
      </c>
      <c r="W947" s="12">
        <f>STOCK[[#This Row],[Precio Final]]-STOCK[[#This Row],[Costo total]]</f>
        <v>10.729999999999999</v>
      </c>
      <c r="X947" s="12">
        <f>STOCK[[#This Row],[Ganancia Unitaria]]*STOCK[[#This Row],[Salidas]]</f>
        <v>10.729999999999999</v>
      </c>
      <c r="Y947" s="12" t="s">
        <v>1869</v>
      </c>
      <c r="AA947" s="12">
        <f>STOCK[[#This Row],[Costo total]]*STOCK[[#This Row],[Entradas]]</f>
        <v>42.81</v>
      </c>
      <c r="AB947" s="12">
        <f>STOCK[[#This Row],[Stock Actual]]*STOCK[[#This Row],[Costo total]]</f>
        <v>28.540000000000003</v>
      </c>
    </row>
    <row r="948" spans="1:28" s="7" customFormat="1" ht="50" customHeight="1" x14ac:dyDescent="0.15">
      <c r="A948" s="7" t="s">
        <v>1836</v>
      </c>
      <c r="B948" s="70"/>
      <c r="C948" s="7" t="s">
        <v>4</v>
      </c>
      <c r="D948" s="7" t="s">
        <v>2167</v>
      </c>
      <c r="E948" s="7" t="s">
        <v>1865</v>
      </c>
      <c r="F948" s="7" t="s">
        <v>2221</v>
      </c>
      <c r="G948" s="7" t="s">
        <v>1863</v>
      </c>
      <c r="H948" s="7">
        <f>STOCK[[#This Row],[Precio Final]]</f>
        <v>14</v>
      </c>
      <c r="I948" s="7">
        <f>STOCK[[#This Row],[Precio Venta Ideal (x1.5)]]</f>
        <v>15.899999999999999</v>
      </c>
      <c r="J948" s="8">
        <v>2</v>
      </c>
      <c r="K948" s="8">
        <f>SUMIFS(VENTAS[Cantidad],VENTAS[Código del producto Vendido],STOCK[[#This Row],[Code]])</f>
        <v>2</v>
      </c>
      <c r="L948" s="8">
        <f>STOCK[[#This Row],[Entradas]]-STOCK[[#This Row],[Salidas]]</f>
        <v>0</v>
      </c>
      <c r="M948" s="7">
        <f>STOCK[[#This Row],[Precio Final]]*10%</f>
        <v>1.4000000000000001</v>
      </c>
      <c r="N948" s="7">
        <v>0</v>
      </c>
      <c r="O948" s="7">
        <v>0</v>
      </c>
      <c r="P948" s="7">
        <v>8.6999999999999993</v>
      </c>
      <c r="Q948" s="8">
        <v>0</v>
      </c>
      <c r="R948" s="7">
        <v>0</v>
      </c>
      <c r="S948" s="7">
        <v>0.5</v>
      </c>
      <c r="T948" s="12">
        <f>STOCK[[#This Row],[Costo Unitario (USD)]]+STOCK[[#This Row],[Costo Envío (USD)]]+STOCK[[#This Row],[Comisión 10%]]</f>
        <v>10.6</v>
      </c>
      <c r="U948" s="7">
        <f>STOCK[[#This Row],[Costo total]]*1.5</f>
        <v>15.899999999999999</v>
      </c>
      <c r="V948" s="7">
        <v>14</v>
      </c>
      <c r="W948" s="7">
        <f>STOCK[[#This Row],[Precio Final]]-STOCK[[#This Row],[Costo total]]</f>
        <v>3.4000000000000004</v>
      </c>
      <c r="X948" s="7">
        <f>STOCK[[#This Row],[Ganancia Unitaria]]*STOCK[[#This Row],[Salidas]]</f>
        <v>6.8000000000000007</v>
      </c>
      <c r="Y948" s="7" t="s">
        <v>1869</v>
      </c>
      <c r="AA948" s="7">
        <f>STOCK[[#This Row],[Costo total]]*STOCK[[#This Row],[Entradas]]</f>
        <v>21.2</v>
      </c>
      <c r="AB948" s="7">
        <f>STOCK[[#This Row],[Stock Actual]]*STOCK[[#This Row],[Costo total]]</f>
        <v>0</v>
      </c>
    </row>
    <row r="949" spans="1:28" s="12" customFormat="1" ht="50" customHeight="1" x14ac:dyDescent="0.15">
      <c r="A949" s="12" t="s">
        <v>1837</v>
      </c>
      <c r="B949" s="70"/>
      <c r="C949" s="12" t="s">
        <v>4</v>
      </c>
      <c r="D949" s="12" t="s">
        <v>2167</v>
      </c>
      <c r="E949" s="12" t="s">
        <v>1865</v>
      </c>
      <c r="F949" s="12" t="s">
        <v>243</v>
      </c>
      <c r="G949" s="12" t="s">
        <v>1863</v>
      </c>
      <c r="H949" s="12">
        <f>STOCK[[#This Row],[Precio Final]]</f>
        <v>14</v>
      </c>
      <c r="I949" s="12">
        <f>STOCK[[#This Row],[Precio Venta Ideal (x1.5)]]</f>
        <v>15.899999999999999</v>
      </c>
      <c r="J949" s="87">
        <v>2</v>
      </c>
      <c r="K949" s="87">
        <f>SUMIFS(VENTAS[Cantidad],VENTAS[Código del producto Vendido],STOCK[[#This Row],[Code]])</f>
        <v>1</v>
      </c>
      <c r="L949" s="87">
        <f>STOCK[[#This Row],[Entradas]]-STOCK[[#This Row],[Salidas]]</f>
        <v>1</v>
      </c>
      <c r="M949" s="12">
        <f>STOCK[[#This Row],[Precio Final]]*10%</f>
        <v>1.4000000000000001</v>
      </c>
      <c r="N949" s="12">
        <v>0</v>
      </c>
      <c r="O949" s="12">
        <v>0</v>
      </c>
      <c r="P949" s="12">
        <v>8.6999999999999993</v>
      </c>
      <c r="Q949" s="87">
        <v>0</v>
      </c>
      <c r="R949" s="12">
        <v>0</v>
      </c>
      <c r="S949" s="12">
        <v>0.5</v>
      </c>
      <c r="T949" s="12">
        <f>STOCK[[#This Row],[Costo Unitario (USD)]]+STOCK[[#This Row],[Costo Envío (USD)]]+STOCK[[#This Row],[Comisión 10%]]</f>
        <v>10.6</v>
      </c>
      <c r="U949" s="12">
        <f>STOCK[[#This Row],[Costo total]]*1.5</f>
        <v>15.899999999999999</v>
      </c>
      <c r="V949" s="12">
        <v>14</v>
      </c>
      <c r="W949" s="12">
        <f>STOCK[[#This Row],[Precio Final]]-STOCK[[#This Row],[Costo total]]</f>
        <v>3.4000000000000004</v>
      </c>
      <c r="X949" s="12">
        <f>STOCK[[#This Row],[Ganancia Unitaria]]*STOCK[[#This Row],[Salidas]]</f>
        <v>3.4000000000000004</v>
      </c>
      <c r="Y949" s="12" t="s">
        <v>1869</v>
      </c>
      <c r="AA949" s="12">
        <f>STOCK[[#This Row],[Costo total]]*STOCK[[#This Row],[Entradas]]</f>
        <v>21.2</v>
      </c>
      <c r="AB949" s="12">
        <f>STOCK[[#This Row],[Stock Actual]]*STOCK[[#This Row],[Costo total]]</f>
        <v>10.6</v>
      </c>
    </row>
    <row r="950" spans="1:28" s="7" customFormat="1" ht="50" customHeight="1" x14ac:dyDescent="0.15">
      <c r="A950" s="7" t="s">
        <v>1838</v>
      </c>
      <c r="B950" s="70"/>
      <c r="C950" s="7" t="s">
        <v>4</v>
      </c>
      <c r="D950" s="7" t="s">
        <v>2167</v>
      </c>
      <c r="E950" s="7" t="s">
        <v>1865</v>
      </c>
      <c r="F950" s="7" t="s">
        <v>244</v>
      </c>
      <c r="G950" s="7" t="s">
        <v>1863</v>
      </c>
      <c r="H950" s="7">
        <f>STOCK[[#This Row],[Precio Final]]</f>
        <v>14</v>
      </c>
      <c r="I950" s="7">
        <f>STOCK[[#This Row],[Precio Venta Ideal (x1.5)]]</f>
        <v>15.899999999999999</v>
      </c>
      <c r="J950" s="8">
        <v>2</v>
      </c>
      <c r="K950" s="8">
        <f>SUMIFS(VENTAS[Cantidad],VENTAS[Código del producto Vendido],STOCK[[#This Row],[Code]])</f>
        <v>0</v>
      </c>
      <c r="L950" s="8">
        <f>STOCK[[#This Row],[Entradas]]-STOCK[[#This Row],[Salidas]]</f>
        <v>2</v>
      </c>
      <c r="M950" s="7">
        <f>STOCK[[#This Row],[Precio Final]]*10%</f>
        <v>1.4000000000000001</v>
      </c>
      <c r="N950" s="7">
        <v>0</v>
      </c>
      <c r="O950" s="7">
        <v>0</v>
      </c>
      <c r="P950" s="7">
        <v>8.6999999999999993</v>
      </c>
      <c r="Q950" s="8">
        <v>0</v>
      </c>
      <c r="R950" s="7">
        <v>0</v>
      </c>
      <c r="S950" s="7">
        <v>0.5</v>
      </c>
      <c r="T950" s="12">
        <f>STOCK[[#This Row],[Costo Unitario (USD)]]+STOCK[[#This Row],[Costo Envío (USD)]]+STOCK[[#This Row],[Comisión 10%]]</f>
        <v>10.6</v>
      </c>
      <c r="U950" s="7">
        <f>STOCK[[#This Row],[Costo total]]*1.5</f>
        <v>15.899999999999999</v>
      </c>
      <c r="V950" s="7">
        <v>14</v>
      </c>
      <c r="W950" s="7">
        <f>STOCK[[#This Row],[Precio Final]]-STOCK[[#This Row],[Costo total]]</f>
        <v>3.4000000000000004</v>
      </c>
      <c r="X950" s="7">
        <f>STOCK[[#This Row],[Ganancia Unitaria]]*STOCK[[#This Row],[Salidas]]</f>
        <v>0</v>
      </c>
      <c r="Y950" s="7" t="s">
        <v>1869</v>
      </c>
      <c r="AA950" s="7">
        <f>STOCK[[#This Row],[Costo total]]*STOCK[[#This Row],[Entradas]]</f>
        <v>21.2</v>
      </c>
      <c r="AB950" s="7">
        <f>STOCK[[#This Row],[Stock Actual]]*STOCK[[#This Row],[Costo total]]</f>
        <v>21.2</v>
      </c>
    </row>
    <row r="951" spans="1:28" s="12" customFormat="1" ht="50" customHeight="1" x14ac:dyDescent="0.15">
      <c r="A951" s="12" t="s">
        <v>1839</v>
      </c>
      <c r="B951" s="70"/>
      <c r="C951" s="12" t="s">
        <v>4</v>
      </c>
      <c r="D951" s="12" t="s">
        <v>2040</v>
      </c>
      <c r="E951" s="12" t="s">
        <v>1867</v>
      </c>
      <c r="F951" s="12" t="s">
        <v>1515</v>
      </c>
      <c r="G951" s="12" t="s">
        <v>1863</v>
      </c>
      <c r="H951" s="12">
        <f>STOCK[[#This Row],[Precio Final]]</f>
        <v>35</v>
      </c>
      <c r="I951" s="12">
        <f>STOCK[[#This Row],[Precio Venta Ideal (x1.5)]]</f>
        <v>37.47</v>
      </c>
      <c r="J951" s="87">
        <v>2</v>
      </c>
      <c r="K951" s="87">
        <f>SUMIFS(VENTAS[Cantidad],VENTAS[Código del producto Vendido],STOCK[[#This Row],[Code]])</f>
        <v>0</v>
      </c>
      <c r="L951" s="87">
        <f>STOCK[[#This Row],[Entradas]]-STOCK[[#This Row],[Salidas]]</f>
        <v>2</v>
      </c>
      <c r="M951" s="12">
        <f>STOCK[[#This Row],[Precio Final]]*10%</f>
        <v>3.5</v>
      </c>
      <c r="N951" s="12">
        <v>0</v>
      </c>
      <c r="O951" s="12">
        <v>0</v>
      </c>
      <c r="P951" s="12">
        <v>19.48</v>
      </c>
      <c r="Q951" s="87">
        <v>0</v>
      </c>
      <c r="R951" s="12">
        <v>0</v>
      </c>
      <c r="S951" s="12">
        <v>2</v>
      </c>
      <c r="T951" s="12">
        <f>STOCK[[#This Row],[Costo Unitario (USD)]]+STOCK[[#This Row],[Costo Envío (USD)]]+STOCK[[#This Row],[Comisión 10%]]</f>
        <v>24.98</v>
      </c>
      <c r="U951" s="12">
        <f>STOCK[[#This Row],[Costo total]]*1.5</f>
        <v>37.47</v>
      </c>
      <c r="V951" s="12">
        <v>35</v>
      </c>
      <c r="W951" s="12">
        <f>STOCK[[#This Row],[Precio Final]]-STOCK[[#This Row],[Costo total]]</f>
        <v>10.02</v>
      </c>
      <c r="X951" s="12">
        <f>STOCK[[#This Row],[Ganancia Unitaria]]*STOCK[[#This Row],[Salidas]]</f>
        <v>0</v>
      </c>
      <c r="Y951" s="12" t="s">
        <v>1869</v>
      </c>
      <c r="AA951" s="12">
        <f>STOCK[[#This Row],[Costo total]]*STOCK[[#This Row],[Entradas]]</f>
        <v>49.96</v>
      </c>
      <c r="AB951" s="12">
        <f>STOCK[[#This Row],[Stock Actual]]*STOCK[[#This Row],[Costo total]]</f>
        <v>49.96</v>
      </c>
    </row>
    <row r="952" spans="1:28" s="7" customFormat="1" ht="50" customHeight="1" x14ac:dyDescent="0.15">
      <c r="A952" s="7" t="s">
        <v>1840</v>
      </c>
      <c r="B952" s="70"/>
      <c r="C952" s="7" t="s">
        <v>4</v>
      </c>
      <c r="D952" s="7" t="s">
        <v>1944</v>
      </c>
      <c r="E952" s="7" t="s">
        <v>2163</v>
      </c>
      <c r="F952" s="7" t="s">
        <v>2166</v>
      </c>
      <c r="G952" s="7" t="s">
        <v>1863</v>
      </c>
      <c r="H952" s="7">
        <f>STOCK[[#This Row],[Precio Final]]</f>
        <v>8</v>
      </c>
      <c r="I952" s="7">
        <f>STOCK[[#This Row],[Precio Venta Ideal (x1.5)]]</f>
        <v>7.875</v>
      </c>
      <c r="J952" s="8">
        <v>2</v>
      </c>
      <c r="K952" s="8">
        <f>SUMIFS(VENTAS[Cantidad],VENTAS[Código del producto Vendido],STOCK[[#This Row],[Code]])</f>
        <v>2</v>
      </c>
      <c r="L952" s="8">
        <f>STOCK[[#This Row],[Entradas]]-STOCK[[#This Row],[Salidas]]</f>
        <v>0</v>
      </c>
      <c r="M952" s="7">
        <f>STOCK[[#This Row],[Precio Final]]*10%</f>
        <v>0.8</v>
      </c>
      <c r="N952" s="7">
        <v>0</v>
      </c>
      <c r="O952" s="7">
        <v>0</v>
      </c>
      <c r="P952" s="7">
        <v>3.25</v>
      </c>
      <c r="Q952" s="8">
        <v>0</v>
      </c>
      <c r="R952" s="7">
        <v>0</v>
      </c>
      <c r="S952" s="7">
        <v>1.2</v>
      </c>
      <c r="T952" s="12">
        <f>STOCK[[#This Row],[Costo Unitario (USD)]]+STOCK[[#This Row],[Costo Envío (USD)]]+STOCK[[#This Row],[Comisión 10%]]</f>
        <v>5.25</v>
      </c>
      <c r="U952" s="7">
        <f>STOCK[[#This Row],[Costo total]]*1.5</f>
        <v>7.875</v>
      </c>
      <c r="V952" s="7">
        <v>8</v>
      </c>
      <c r="W952" s="7">
        <f>STOCK[[#This Row],[Precio Final]]-STOCK[[#This Row],[Costo total]]</f>
        <v>2.75</v>
      </c>
      <c r="X952" s="7">
        <f>STOCK[[#This Row],[Ganancia Unitaria]]*STOCK[[#This Row],[Salidas]]</f>
        <v>5.5</v>
      </c>
      <c r="Y952" s="7" t="s">
        <v>1869</v>
      </c>
      <c r="AA952" s="7">
        <f>STOCK[[#This Row],[Costo total]]*STOCK[[#This Row],[Entradas]]</f>
        <v>10.5</v>
      </c>
      <c r="AB952" s="7">
        <f>STOCK[[#This Row],[Stock Actual]]*STOCK[[#This Row],[Costo total]]</f>
        <v>0</v>
      </c>
    </row>
    <row r="953" spans="1:28" s="12" customFormat="1" ht="50" customHeight="1" x14ac:dyDescent="0.15">
      <c r="A953" s="12" t="s">
        <v>1841</v>
      </c>
      <c r="B953" s="70"/>
      <c r="C953" s="12" t="s">
        <v>4</v>
      </c>
      <c r="D953" s="12" t="s">
        <v>1944</v>
      </c>
      <c r="E953" s="12" t="s">
        <v>2164</v>
      </c>
      <c r="F953" s="12" t="s">
        <v>2166</v>
      </c>
      <c r="G953" s="12" t="s">
        <v>1863</v>
      </c>
      <c r="H953" s="12">
        <f>STOCK[[#This Row],[Precio Final]]</f>
        <v>8</v>
      </c>
      <c r="I953" s="12">
        <f>STOCK[[#This Row],[Precio Venta Ideal (x1.5)]]</f>
        <v>7.875</v>
      </c>
      <c r="J953" s="87">
        <v>2</v>
      </c>
      <c r="K953" s="87">
        <f>SUMIFS(VENTAS[Cantidad],VENTAS[Código del producto Vendido],STOCK[[#This Row],[Code]])</f>
        <v>2</v>
      </c>
      <c r="L953" s="87">
        <f>STOCK[[#This Row],[Entradas]]-STOCK[[#This Row],[Salidas]]</f>
        <v>0</v>
      </c>
      <c r="M953" s="12">
        <f>STOCK[[#This Row],[Precio Final]]*10%</f>
        <v>0.8</v>
      </c>
      <c r="N953" s="12">
        <v>0</v>
      </c>
      <c r="O953" s="12">
        <v>0</v>
      </c>
      <c r="P953" s="12">
        <v>3.25</v>
      </c>
      <c r="Q953" s="87">
        <v>0</v>
      </c>
      <c r="R953" s="12">
        <v>0</v>
      </c>
      <c r="S953" s="12">
        <v>1.2</v>
      </c>
      <c r="T953" s="12">
        <f>STOCK[[#This Row],[Costo Unitario (USD)]]+STOCK[[#This Row],[Costo Envío (USD)]]+STOCK[[#This Row],[Comisión 10%]]</f>
        <v>5.25</v>
      </c>
      <c r="U953" s="12">
        <f>STOCK[[#This Row],[Costo total]]*1.5</f>
        <v>7.875</v>
      </c>
      <c r="V953" s="12">
        <v>8</v>
      </c>
      <c r="W953" s="12">
        <f>STOCK[[#This Row],[Precio Final]]-STOCK[[#This Row],[Costo total]]</f>
        <v>2.75</v>
      </c>
      <c r="X953" s="12">
        <f>STOCK[[#This Row],[Ganancia Unitaria]]*STOCK[[#This Row],[Salidas]]</f>
        <v>5.5</v>
      </c>
      <c r="Y953" s="12" t="s">
        <v>1869</v>
      </c>
      <c r="AA953" s="12">
        <f>STOCK[[#This Row],[Costo total]]*STOCK[[#This Row],[Entradas]]</f>
        <v>10.5</v>
      </c>
      <c r="AB953" s="12">
        <f>STOCK[[#This Row],[Stock Actual]]*STOCK[[#This Row],[Costo total]]</f>
        <v>0</v>
      </c>
    </row>
    <row r="954" spans="1:28" s="7" customFormat="1" ht="50" customHeight="1" x14ac:dyDescent="0.15">
      <c r="A954" s="7" t="s">
        <v>1842</v>
      </c>
      <c r="B954" s="70"/>
      <c r="C954" s="7" t="s">
        <v>4</v>
      </c>
      <c r="D954" s="7" t="s">
        <v>1944</v>
      </c>
      <c r="E954" s="7" t="s">
        <v>2165</v>
      </c>
      <c r="F954" s="7" t="s">
        <v>2166</v>
      </c>
      <c r="G954" s="7" t="s">
        <v>1863</v>
      </c>
      <c r="H954" s="7">
        <f>STOCK[[#This Row],[Precio Final]]</f>
        <v>8</v>
      </c>
      <c r="I954" s="7">
        <f>STOCK[[#This Row],[Precio Venta Ideal (x1.5)]]</f>
        <v>8.49</v>
      </c>
      <c r="J954" s="8">
        <v>2</v>
      </c>
      <c r="K954" s="8">
        <f>SUMIFS(VENTAS[Cantidad],VENTAS[Código del producto Vendido],STOCK[[#This Row],[Code]])</f>
        <v>2</v>
      </c>
      <c r="L954" s="8">
        <f>STOCK[[#This Row],[Entradas]]-STOCK[[#This Row],[Salidas]]</f>
        <v>0</v>
      </c>
      <c r="M954" s="7">
        <f>STOCK[[#This Row],[Precio Final]]*10%</f>
        <v>0.8</v>
      </c>
      <c r="N954" s="7">
        <v>0</v>
      </c>
      <c r="O954" s="7">
        <v>0</v>
      </c>
      <c r="P954" s="7">
        <v>3.66</v>
      </c>
      <c r="Q954" s="8">
        <v>0</v>
      </c>
      <c r="R954" s="7">
        <v>0</v>
      </c>
      <c r="S954" s="7">
        <v>1.2</v>
      </c>
      <c r="T954" s="12">
        <f>STOCK[[#This Row],[Costo Unitario (USD)]]+STOCK[[#This Row],[Costo Envío (USD)]]+STOCK[[#This Row],[Comisión 10%]]</f>
        <v>5.66</v>
      </c>
      <c r="U954" s="7">
        <f>STOCK[[#This Row],[Costo total]]*1.5</f>
        <v>8.49</v>
      </c>
      <c r="V954" s="7">
        <v>8</v>
      </c>
      <c r="W954" s="7">
        <f>STOCK[[#This Row],[Precio Final]]-STOCK[[#This Row],[Costo total]]</f>
        <v>2.34</v>
      </c>
      <c r="X954" s="7">
        <f>STOCK[[#This Row],[Ganancia Unitaria]]*STOCK[[#This Row],[Salidas]]</f>
        <v>4.68</v>
      </c>
      <c r="Y954" s="7" t="s">
        <v>1869</v>
      </c>
      <c r="AA954" s="7">
        <f>STOCK[[#This Row],[Costo total]]*STOCK[[#This Row],[Entradas]]</f>
        <v>11.32</v>
      </c>
      <c r="AB954" s="7">
        <f>STOCK[[#This Row],[Stock Actual]]*STOCK[[#This Row],[Costo total]]</f>
        <v>0</v>
      </c>
    </row>
    <row r="955" spans="1:28" s="12" customFormat="1" ht="50" customHeight="1" x14ac:dyDescent="0.15">
      <c r="A955" s="12" t="s">
        <v>1843</v>
      </c>
      <c r="B955" s="70"/>
      <c r="C955" s="12" t="s">
        <v>4</v>
      </c>
      <c r="D955" s="12" t="s">
        <v>1945</v>
      </c>
      <c r="E955" s="12" t="s">
        <v>1874</v>
      </c>
      <c r="F955" s="12" t="s">
        <v>1871</v>
      </c>
      <c r="G955" s="12" t="s">
        <v>69</v>
      </c>
      <c r="H955" s="12">
        <f>STOCK[[#This Row],[Precio Final]]</f>
        <v>0</v>
      </c>
      <c r="I955" s="12">
        <f>STOCK[[#This Row],[Precio Venta Ideal (x1.5)]]</f>
        <v>17.414999999999999</v>
      </c>
      <c r="J955" s="87">
        <v>0</v>
      </c>
      <c r="K955" s="87">
        <f>SUMIFS(VENTAS[Cantidad],VENTAS[Código del producto Vendido],STOCK[[#This Row],[Code]])</f>
        <v>0</v>
      </c>
      <c r="L955" s="87">
        <f>STOCK[[#This Row],[Entradas]]-STOCK[[#This Row],[Salidas]]</f>
        <v>0</v>
      </c>
      <c r="M955" s="12">
        <f>STOCK[[#This Row],[Precio Final]]*10%</f>
        <v>0</v>
      </c>
      <c r="N955" s="12">
        <v>0</v>
      </c>
      <c r="O955" s="12">
        <v>0</v>
      </c>
      <c r="P955" s="12">
        <v>11.61</v>
      </c>
      <c r="Q955" s="87">
        <v>0</v>
      </c>
      <c r="R955" s="12">
        <v>0</v>
      </c>
      <c r="S955" s="12">
        <v>0</v>
      </c>
      <c r="T955" s="12">
        <f>STOCK[[#This Row],[Costo Unitario (USD)]]+STOCK[[#This Row],[Costo Envío (USD)]]+STOCK[[#This Row],[Comisión 10%]]</f>
        <v>11.61</v>
      </c>
      <c r="U955" s="12">
        <f>STOCK[[#This Row],[Costo total]]*1.5</f>
        <v>17.414999999999999</v>
      </c>
      <c r="W955" s="12">
        <f>STOCK[[#This Row],[Precio Final]]-STOCK[[#This Row],[Costo total]]</f>
        <v>-11.61</v>
      </c>
      <c r="X955" s="12">
        <f>STOCK[[#This Row],[Ganancia Unitaria]]*STOCK[[#This Row],[Salidas]]</f>
        <v>0</v>
      </c>
      <c r="Y955" s="12" t="s">
        <v>1868</v>
      </c>
      <c r="AA955" s="12">
        <f>STOCK[[#This Row],[Costo total]]*STOCK[[#This Row],[Entradas]]</f>
        <v>0</v>
      </c>
      <c r="AB955" s="12">
        <f>STOCK[[#This Row],[Stock Actual]]*STOCK[[#This Row],[Costo total]]</f>
        <v>0</v>
      </c>
    </row>
    <row r="956" spans="1:28" s="7" customFormat="1" ht="50" customHeight="1" x14ac:dyDescent="0.15">
      <c r="A956" s="7" t="s">
        <v>1873</v>
      </c>
      <c r="B956" s="70"/>
      <c r="C956" s="7" t="s">
        <v>4</v>
      </c>
      <c r="D956" s="7" t="s">
        <v>2041</v>
      </c>
      <c r="E956" s="7" t="s">
        <v>1874</v>
      </c>
      <c r="F956" s="7" t="s">
        <v>1875</v>
      </c>
      <c r="G956" s="7" t="s">
        <v>69</v>
      </c>
      <c r="H956" s="7">
        <f>STOCK[[#This Row],[Precio Final]]</f>
        <v>30</v>
      </c>
      <c r="I956" s="7">
        <f>STOCK[[#This Row],[Precio Venta Ideal (x1.5)]]</f>
        <v>21.914999999999999</v>
      </c>
      <c r="J956" s="8">
        <v>1</v>
      </c>
      <c r="K956" s="8">
        <f>SUMIFS(VENTAS[Cantidad],VENTAS[Código del producto Vendido],STOCK[[#This Row],[Code]])</f>
        <v>1</v>
      </c>
      <c r="L956" s="8">
        <f>STOCK[[#This Row],[Entradas]]-STOCK[[#This Row],[Salidas]]</f>
        <v>0</v>
      </c>
      <c r="M956" s="7">
        <f>STOCK[[#This Row],[Precio Final]]*10%</f>
        <v>3</v>
      </c>
      <c r="N956" s="7">
        <v>0</v>
      </c>
      <c r="O956" s="7">
        <v>0</v>
      </c>
      <c r="P956" s="7">
        <v>11.61</v>
      </c>
      <c r="Q956" s="8">
        <v>0</v>
      </c>
      <c r="R956" s="7">
        <v>0</v>
      </c>
      <c r="S956" s="7">
        <v>0</v>
      </c>
      <c r="T956" s="12">
        <f>STOCK[[#This Row],[Costo Unitario (USD)]]+STOCK[[#This Row],[Costo Envío (USD)]]+STOCK[[#This Row],[Comisión 10%]]</f>
        <v>14.61</v>
      </c>
      <c r="U956" s="7">
        <f>STOCK[[#This Row],[Costo total]]*1.5</f>
        <v>21.914999999999999</v>
      </c>
      <c r="V956" s="7">
        <v>30</v>
      </c>
      <c r="W956" s="7">
        <f>STOCK[[#This Row],[Precio Final]]-STOCK[[#This Row],[Costo total]]</f>
        <v>15.39</v>
      </c>
      <c r="X956" s="7">
        <f>STOCK[[#This Row],[Ganancia Unitaria]]*STOCK[[#This Row],[Salidas]]</f>
        <v>15.39</v>
      </c>
      <c r="Y956" s="7" t="s">
        <v>1868</v>
      </c>
      <c r="AA956" s="7">
        <f>STOCK[[#This Row],[Costo total]]*STOCK[[#This Row],[Entradas]]</f>
        <v>14.61</v>
      </c>
      <c r="AB956" s="7">
        <f>STOCK[[#This Row],[Stock Actual]]*STOCK[[#This Row],[Costo total]]</f>
        <v>0</v>
      </c>
    </row>
    <row r="957" spans="1:28" s="12" customFormat="1" ht="50" customHeight="1" x14ac:dyDescent="0.15">
      <c r="A957" s="12" t="s">
        <v>1885</v>
      </c>
      <c r="B957" s="70"/>
      <c r="C957" s="12" t="s">
        <v>4</v>
      </c>
      <c r="D957" s="12" t="s">
        <v>26</v>
      </c>
      <c r="E957" s="12" t="s">
        <v>3074</v>
      </c>
      <c r="F957" s="12" t="s">
        <v>241</v>
      </c>
      <c r="G957" s="12" t="s">
        <v>69</v>
      </c>
      <c r="H957" s="12">
        <f>STOCK[[#This Row],[Precio Final]]</f>
        <v>30</v>
      </c>
      <c r="I957" s="12">
        <f>STOCK[[#This Row],[Precio Venta Ideal (x1.5)]]</f>
        <v>21.914999999999999</v>
      </c>
      <c r="J957" s="87">
        <v>1</v>
      </c>
      <c r="K957" s="87">
        <f>SUMIFS(VENTAS[Cantidad],VENTAS[Código del producto Vendido],STOCK[[#This Row],[Code]])</f>
        <v>0</v>
      </c>
      <c r="L957" s="87">
        <f>STOCK[[#This Row],[Entradas]]-STOCK[[#This Row],[Salidas]]</f>
        <v>1</v>
      </c>
      <c r="M957" s="12">
        <f>STOCK[[#This Row],[Precio Final]]*10%</f>
        <v>3</v>
      </c>
      <c r="N957" s="12">
        <v>0</v>
      </c>
      <c r="O957" s="12">
        <v>0</v>
      </c>
      <c r="P957" s="12">
        <v>11.61</v>
      </c>
      <c r="Q957" s="87">
        <v>0</v>
      </c>
      <c r="R957" s="12">
        <v>0</v>
      </c>
      <c r="S957" s="12">
        <v>0</v>
      </c>
      <c r="T957" s="12">
        <f>STOCK[[#This Row],[Costo Unitario (USD)]]+STOCK[[#This Row],[Costo Envío (USD)]]+STOCK[[#This Row],[Comisión 10%]]</f>
        <v>14.61</v>
      </c>
      <c r="U957" s="12">
        <f>STOCK[[#This Row],[Costo total]]*1.5</f>
        <v>21.914999999999999</v>
      </c>
      <c r="V957" s="12">
        <v>30</v>
      </c>
      <c r="W957" s="12">
        <f>STOCK[[#This Row],[Precio Final]]-STOCK[[#This Row],[Costo total]]</f>
        <v>15.39</v>
      </c>
      <c r="X957" s="12">
        <f>STOCK[[#This Row],[Ganancia Unitaria]]*STOCK[[#This Row],[Salidas]]</f>
        <v>0</v>
      </c>
      <c r="Y957" s="12" t="s">
        <v>1868</v>
      </c>
      <c r="AA957" s="12">
        <f>STOCK[[#This Row],[Costo total]]*STOCK[[#This Row],[Entradas]]</f>
        <v>14.61</v>
      </c>
      <c r="AB957" s="12">
        <f>STOCK[[#This Row],[Stock Actual]]*STOCK[[#This Row],[Costo total]]</f>
        <v>14.61</v>
      </c>
    </row>
    <row r="958" spans="1:28" s="7" customFormat="1" ht="50" customHeight="1" x14ac:dyDescent="0.15">
      <c r="A958" s="7" t="s">
        <v>1878</v>
      </c>
      <c r="B958" s="70"/>
      <c r="C958" s="7" t="s">
        <v>4</v>
      </c>
      <c r="D958" s="7" t="s">
        <v>2222</v>
      </c>
      <c r="E958" s="7" t="s">
        <v>1872</v>
      </c>
      <c r="F958" s="7" t="s">
        <v>1880</v>
      </c>
      <c r="G958" s="7" t="s">
        <v>69</v>
      </c>
      <c r="H958" s="7">
        <f>STOCK[[#This Row],[Precio Final]]</f>
        <v>12</v>
      </c>
      <c r="I958" s="7">
        <f>STOCK[[#This Row],[Precio Venta Ideal (x1.5)]]</f>
        <v>9.254999999999999</v>
      </c>
      <c r="J958" s="8">
        <v>2</v>
      </c>
      <c r="K958" s="8">
        <f>SUMIFS(VENTAS[Cantidad],VENTAS[Código del producto Vendido],STOCK[[#This Row],[Code]])</f>
        <v>2</v>
      </c>
      <c r="L958" s="8">
        <f>STOCK[[#This Row],[Entradas]]-STOCK[[#This Row],[Salidas]]</f>
        <v>0</v>
      </c>
      <c r="M958" s="7">
        <f>STOCK[[#This Row],[Precio Final]]*10%</f>
        <v>1.2000000000000002</v>
      </c>
      <c r="N958" s="7">
        <v>0</v>
      </c>
      <c r="O958" s="7">
        <v>0</v>
      </c>
      <c r="P958" s="7">
        <v>4.97</v>
      </c>
      <c r="Q958" s="8">
        <v>0</v>
      </c>
      <c r="R958" s="7">
        <v>0</v>
      </c>
      <c r="S958" s="7">
        <v>0</v>
      </c>
      <c r="T958" s="12">
        <f>STOCK[[#This Row],[Costo Unitario (USD)]]+STOCK[[#This Row],[Costo Envío (USD)]]+STOCK[[#This Row],[Comisión 10%]]</f>
        <v>6.17</v>
      </c>
      <c r="U958" s="7">
        <f>STOCK[[#This Row],[Costo total]]*1.5</f>
        <v>9.254999999999999</v>
      </c>
      <c r="V958" s="7">
        <v>12</v>
      </c>
      <c r="W958" s="7">
        <f>STOCK[[#This Row],[Precio Final]]-STOCK[[#This Row],[Costo total]]</f>
        <v>5.83</v>
      </c>
      <c r="X958" s="7">
        <f>STOCK[[#This Row],[Ganancia Unitaria]]*STOCK[[#This Row],[Salidas]]</f>
        <v>11.66</v>
      </c>
      <c r="Y958" s="7" t="s">
        <v>1868</v>
      </c>
      <c r="AA958" s="7">
        <f>STOCK[[#This Row],[Costo total]]*STOCK[[#This Row],[Entradas]]</f>
        <v>12.34</v>
      </c>
      <c r="AB958" s="7">
        <f>STOCK[[#This Row],[Stock Actual]]*STOCK[[#This Row],[Costo total]]</f>
        <v>0</v>
      </c>
    </row>
    <row r="959" spans="1:28" s="12" customFormat="1" ht="50" customHeight="1" x14ac:dyDescent="0.15">
      <c r="A959" s="12" t="s">
        <v>1879</v>
      </c>
      <c r="B959" s="70"/>
      <c r="C959" s="12" t="s">
        <v>4</v>
      </c>
      <c r="D959" s="12" t="s">
        <v>2222</v>
      </c>
      <c r="E959" s="12" t="s">
        <v>1872</v>
      </c>
      <c r="F959" s="12" t="s">
        <v>1881</v>
      </c>
      <c r="G959" s="12" t="s">
        <v>69</v>
      </c>
      <c r="H959" s="12">
        <f>STOCK[[#This Row],[Precio Final]]</f>
        <v>12</v>
      </c>
      <c r="I959" s="12">
        <f>STOCK[[#This Row],[Precio Venta Ideal (x1.5)]]</f>
        <v>9.254999999999999</v>
      </c>
      <c r="J959" s="87">
        <v>2</v>
      </c>
      <c r="K959" s="87">
        <f>SUMIFS(VENTAS[Cantidad],VENTAS[Código del producto Vendido],STOCK[[#This Row],[Code]])</f>
        <v>2</v>
      </c>
      <c r="L959" s="87">
        <f>STOCK[[#This Row],[Entradas]]-STOCK[[#This Row],[Salidas]]</f>
        <v>0</v>
      </c>
      <c r="M959" s="12">
        <f>STOCK[[#This Row],[Precio Final]]*10%</f>
        <v>1.2000000000000002</v>
      </c>
      <c r="N959" s="12">
        <v>0</v>
      </c>
      <c r="O959" s="12">
        <v>0</v>
      </c>
      <c r="P959" s="12">
        <v>4.97</v>
      </c>
      <c r="Q959" s="87">
        <v>0</v>
      </c>
      <c r="R959" s="12">
        <v>0</v>
      </c>
      <c r="S959" s="12">
        <v>0</v>
      </c>
      <c r="T959" s="12">
        <f>STOCK[[#This Row],[Costo Unitario (USD)]]+STOCK[[#This Row],[Costo Envío (USD)]]+STOCK[[#This Row],[Comisión 10%]]</f>
        <v>6.17</v>
      </c>
      <c r="U959" s="12">
        <f>STOCK[[#This Row],[Costo total]]*1.5</f>
        <v>9.254999999999999</v>
      </c>
      <c r="V959" s="12">
        <v>12</v>
      </c>
      <c r="W959" s="12">
        <f>STOCK[[#This Row],[Precio Final]]-STOCK[[#This Row],[Costo total]]</f>
        <v>5.83</v>
      </c>
      <c r="X959" s="12">
        <f>STOCK[[#This Row],[Ganancia Unitaria]]*STOCK[[#This Row],[Salidas]]</f>
        <v>11.66</v>
      </c>
      <c r="Y959" s="12" t="s">
        <v>1868</v>
      </c>
      <c r="AA959" s="12">
        <f>STOCK[[#This Row],[Costo total]]*STOCK[[#This Row],[Entradas]]</f>
        <v>12.34</v>
      </c>
      <c r="AB959" s="12">
        <f>STOCK[[#This Row],[Stock Actual]]*STOCK[[#This Row],[Costo total]]</f>
        <v>0</v>
      </c>
    </row>
    <row r="960" spans="1:28" s="7" customFormat="1" ht="50" customHeight="1" x14ac:dyDescent="0.15">
      <c r="A960" s="7" t="s">
        <v>1844</v>
      </c>
      <c r="B960" s="70"/>
      <c r="C960" s="7" t="s">
        <v>4</v>
      </c>
      <c r="D960" s="7" t="s">
        <v>2222</v>
      </c>
      <c r="E960" s="7" t="s">
        <v>1872</v>
      </c>
      <c r="F960" s="7" t="s">
        <v>1882</v>
      </c>
      <c r="G960" s="7" t="s">
        <v>69</v>
      </c>
      <c r="H960" s="7">
        <f>STOCK[[#This Row],[Precio Final]]</f>
        <v>12</v>
      </c>
      <c r="I960" s="7">
        <f>STOCK[[#This Row],[Precio Venta Ideal (x1.5)]]</f>
        <v>9.254999999999999</v>
      </c>
      <c r="J960" s="8">
        <v>1</v>
      </c>
      <c r="K960" s="8">
        <f>SUMIFS(VENTAS[Cantidad],VENTAS[Código del producto Vendido],STOCK[[#This Row],[Code]])</f>
        <v>1</v>
      </c>
      <c r="L960" s="8">
        <f>STOCK[[#This Row],[Entradas]]-STOCK[[#This Row],[Salidas]]</f>
        <v>0</v>
      </c>
      <c r="M960" s="7">
        <f>STOCK[[#This Row],[Precio Final]]*10%</f>
        <v>1.2000000000000002</v>
      </c>
      <c r="N960" s="7">
        <v>0</v>
      </c>
      <c r="O960" s="7">
        <v>0</v>
      </c>
      <c r="P960" s="7">
        <v>4.97</v>
      </c>
      <c r="Q960" s="8">
        <v>0</v>
      </c>
      <c r="R960" s="7">
        <v>0</v>
      </c>
      <c r="S960" s="7">
        <v>0</v>
      </c>
      <c r="T960" s="12">
        <f>STOCK[[#This Row],[Costo Unitario (USD)]]+STOCK[[#This Row],[Costo Envío (USD)]]+STOCK[[#This Row],[Comisión 10%]]</f>
        <v>6.17</v>
      </c>
      <c r="U960" s="7">
        <f>STOCK[[#This Row],[Costo total]]*1.5</f>
        <v>9.254999999999999</v>
      </c>
      <c r="V960" s="7">
        <v>12</v>
      </c>
      <c r="W960" s="7">
        <f>STOCK[[#This Row],[Precio Final]]-STOCK[[#This Row],[Costo total]]</f>
        <v>5.83</v>
      </c>
      <c r="X960" s="7">
        <f>STOCK[[#This Row],[Ganancia Unitaria]]*STOCK[[#This Row],[Salidas]]</f>
        <v>5.83</v>
      </c>
      <c r="Y960" s="7" t="s">
        <v>1868</v>
      </c>
      <c r="AA960" s="7">
        <f>STOCK[[#This Row],[Costo total]]*STOCK[[#This Row],[Entradas]]</f>
        <v>6.17</v>
      </c>
      <c r="AB960" s="7">
        <f>STOCK[[#This Row],[Stock Actual]]*STOCK[[#This Row],[Costo total]]</f>
        <v>0</v>
      </c>
    </row>
    <row r="961" spans="1:28" s="12" customFormat="1" ht="50" customHeight="1" x14ac:dyDescent="0.15">
      <c r="A961" s="12" t="s">
        <v>1845</v>
      </c>
      <c r="B961" s="70"/>
      <c r="C961" s="12" t="s">
        <v>4</v>
      </c>
      <c r="D961" s="12" t="s">
        <v>2222</v>
      </c>
      <c r="E961" s="12" t="s">
        <v>1872</v>
      </c>
      <c r="F961" s="12" t="s">
        <v>1883</v>
      </c>
      <c r="G961" s="12" t="s">
        <v>69</v>
      </c>
      <c r="H961" s="12">
        <f>STOCK[[#This Row],[Precio Final]]</f>
        <v>0</v>
      </c>
      <c r="I961" s="12">
        <f>STOCK[[#This Row],[Precio Venta Ideal (x1.5)]]</f>
        <v>7.4550000000000001</v>
      </c>
      <c r="J961" s="87">
        <v>0</v>
      </c>
      <c r="K961" s="87">
        <f>SUMIFS(VENTAS[Cantidad],VENTAS[Código del producto Vendido],STOCK[[#This Row],[Code]])</f>
        <v>0</v>
      </c>
      <c r="L961" s="87">
        <f>STOCK[[#This Row],[Entradas]]-STOCK[[#This Row],[Salidas]]</f>
        <v>0</v>
      </c>
      <c r="M961" s="12">
        <f>STOCK[[#This Row],[Precio Final]]*10%</f>
        <v>0</v>
      </c>
      <c r="N961" s="12">
        <v>0</v>
      </c>
      <c r="O961" s="12">
        <v>0</v>
      </c>
      <c r="P961" s="12">
        <v>4.97</v>
      </c>
      <c r="Q961" s="87">
        <v>0</v>
      </c>
      <c r="R961" s="12">
        <v>0</v>
      </c>
      <c r="S961" s="12">
        <v>0</v>
      </c>
      <c r="T961" s="12">
        <f>STOCK[[#This Row],[Costo Unitario (USD)]]+STOCK[[#This Row],[Costo Envío (USD)]]+STOCK[[#This Row],[Comisión 10%]]</f>
        <v>4.97</v>
      </c>
      <c r="U961" s="12">
        <f>STOCK[[#This Row],[Costo total]]*1.5</f>
        <v>7.4550000000000001</v>
      </c>
      <c r="W961" s="12">
        <f>STOCK[[#This Row],[Precio Final]]-STOCK[[#This Row],[Costo total]]</f>
        <v>-4.97</v>
      </c>
      <c r="X961" s="12">
        <f>STOCK[[#This Row],[Ganancia Unitaria]]*STOCK[[#This Row],[Salidas]]</f>
        <v>0</v>
      </c>
      <c r="Y961" s="12" t="s">
        <v>1868</v>
      </c>
      <c r="AA961" s="12">
        <f>STOCK[[#This Row],[Costo total]]*STOCK[[#This Row],[Entradas]]</f>
        <v>0</v>
      </c>
      <c r="AB961" s="12">
        <f>STOCK[[#This Row],[Stock Actual]]*STOCK[[#This Row],[Costo total]]</f>
        <v>0</v>
      </c>
    </row>
    <row r="962" spans="1:28" s="7" customFormat="1" ht="50" customHeight="1" x14ac:dyDescent="0.15">
      <c r="A962" s="7" t="s">
        <v>1846</v>
      </c>
      <c r="B962" s="70"/>
      <c r="C962" s="7" t="s">
        <v>4</v>
      </c>
      <c r="D962" s="7" t="s">
        <v>2222</v>
      </c>
      <c r="E962" s="7" t="s">
        <v>1876</v>
      </c>
      <c r="F962" s="7" t="s">
        <v>241</v>
      </c>
      <c r="G962" s="7" t="s">
        <v>69</v>
      </c>
      <c r="H962" s="7">
        <f>STOCK[[#This Row],[Precio Final]]</f>
        <v>8</v>
      </c>
      <c r="I962" s="7">
        <f>STOCK[[#This Row],[Precio Venta Ideal (x1.5)]]</f>
        <v>6.9750000000000005</v>
      </c>
      <c r="J962" s="8">
        <v>3</v>
      </c>
      <c r="K962" s="8">
        <f>SUMIFS(VENTAS[Cantidad],VENTAS[Código del producto Vendido],STOCK[[#This Row],[Code]])</f>
        <v>0</v>
      </c>
      <c r="L962" s="8">
        <f>STOCK[[#This Row],[Entradas]]-STOCK[[#This Row],[Salidas]]</f>
        <v>3</v>
      </c>
      <c r="M962" s="7">
        <f>STOCK[[#This Row],[Precio Final]]*10%</f>
        <v>0.8</v>
      </c>
      <c r="N962" s="7">
        <v>0</v>
      </c>
      <c r="O962" s="7">
        <v>0</v>
      </c>
      <c r="P962" s="7">
        <v>3.85</v>
      </c>
      <c r="Q962" s="8">
        <v>0</v>
      </c>
      <c r="R962" s="7">
        <v>0</v>
      </c>
      <c r="S962" s="7">
        <v>0</v>
      </c>
      <c r="T962" s="12">
        <f>STOCK[[#This Row],[Costo Unitario (USD)]]+STOCK[[#This Row],[Costo Envío (USD)]]+STOCK[[#This Row],[Comisión 10%]]</f>
        <v>4.6500000000000004</v>
      </c>
      <c r="U962" s="7">
        <f>STOCK[[#This Row],[Costo total]]*1.5</f>
        <v>6.9750000000000005</v>
      </c>
      <c r="V962" s="7">
        <v>8</v>
      </c>
      <c r="W962" s="7">
        <f>STOCK[[#This Row],[Precio Final]]-STOCK[[#This Row],[Costo total]]</f>
        <v>3.3499999999999996</v>
      </c>
      <c r="X962" s="7">
        <f>STOCK[[#This Row],[Ganancia Unitaria]]*STOCK[[#This Row],[Salidas]]</f>
        <v>0</v>
      </c>
      <c r="Y962" s="7" t="s">
        <v>1868</v>
      </c>
      <c r="AA962" s="7">
        <f>STOCK[[#This Row],[Costo total]]*STOCK[[#This Row],[Entradas]]</f>
        <v>13.950000000000001</v>
      </c>
      <c r="AB962" s="7">
        <f>STOCK[[#This Row],[Stock Actual]]*STOCK[[#This Row],[Costo total]]</f>
        <v>13.950000000000001</v>
      </c>
    </row>
    <row r="963" spans="1:28" s="12" customFormat="1" ht="50" customHeight="1" x14ac:dyDescent="0.15">
      <c r="A963" s="12" t="s">
        <v>1847</v>
      </c>
      <c r="B963" s="70"/>
      <c r="C963" s="12" t="s">
        <v>4</v>
      </c>
      <c r="D963" s="12" t="s">
        <v>2222</v>
      </c>
      <c r="E963" s="12" t="s">
        <v>1877</v>
      </c>
      <c r="F963" s="12" t="s">
        <v>241</v>
      </c>
      <c r="G963" s="12" t="s">
        <v>69</v>
      </c>
      <c r="H963" s="12">
        <f>STOCK[[#This Row],[Precio Final]]</f>
        <v>8</v>
      </c>
      <c r="I963" s="12">
        <f>STOCK[[#This Row],[Precio Venta Ideal (x1.5)]]</f>
        <v>6.9750000000000005</v>
      </c>
      <c r="J963" s="87">
        <v>2</v>
      </c>
      <c r="K963" s="87">
        <f>SUMIFS(VENTAS[Cantidad],VENTAS[Código del producto Vendido],STOCK[[#This Row],[Code]])</f>
        <v>0</v>
      </c>
      <c r="L963" s="87">
        <f>STOCK[[#This Row],[Entradas]]-STOCK[[#This Row],[Salidas]]</f>
        <v>2</v>
      </c>
      <c r="M963" s="12">
        <f>STOCK[[#This Row],[Precio Final]]*10%</f>
        <v>0.8</v>
      </c>
      <c r="N963" s="12">
        <v>0</v>
      </c>
      <c r="O963" s="12">
        <v>0</v>
      </c>
      <c r="P963" s="12">
        <v>3.85</v>
      </c>
      <c r="Q963" s="87">
        <v>0</v>
      </c>
      <c r="R963" s="12">
        <v>0</v>
      </c>
      <c r="S963" s="12">
        <v>0</v>
      </c>
      <c r="T963" s="12">
        <f>STOCK[[#This Row],[Costo Unitario (USD)]]+STOCK[[#This Row],[Costo Envío (USD)]]+STOCK[[#This Row],[Comisión 10%]]</f>
        <v>4.6500000000000004</v>
      </c>
      <c r="U963" s="12">
        <f>STOCK[[#This Row],[Costo total]]*1.5</f>
        <v>6.9750000000000005</v>
      </c>
      <c r="V963" s="12">
        <v>8</v>
      </c>
      <c r="W963" s="12">
        <f>STOCK[[#This Row],[Precio Final]]-STOCK[[#This Row],[Costo total]]</f>
        <v>3.3499999999999996</v>
      </c>
      <c r="X963" s="12">
        <f>STOCK[[#This Row],[Ganancia Unitaria]]*STOCK[[#This Row],[Salidas]]</f>
        <v>0</v>
      </c>
      <c r="Y963" s="12" t="s">
        <v>1868</v>
      </c>
      <c r="AA963" s="12">
        <f>STOCK[[#This Row],[Costo total]]*STOCK[[#This Row],[Entradas]]</f>
        <v>9.3000000000000007</v>
      </c>
      <c r="AB963" s="12">
        <f>STOCK[[#This Row],[Stock Actual]]*STOCK[[#This Row],[Costo total]]</f>
        <v>9.3000000000000007</v>
      </c>
    </row>
    <row r="964" spans="1:28" s="7" customFormat="1" ht="50" customHeight="1" x14ac:dyDescent="0.15">
      <c r="A964" s="7" t="s">
        <v>1848</v>
      </c>
      <c r="B964" s="70"/>
      <c r="C964" s="7" t="s">
        <v>4</v>
      </c>
      <c r="D964" s="7" t="s">
        <v>2222</v>
      </c>
      <c r="E964" s="7" t="s">
        <v>1876</v>
      </c>
      <c r="F964" s="7" t="s">
        <v>243</v>
      </c>
      <c r="G964" s="7" t="s">
        <v>69</v>
      </c>
      <c r="H964" s="7">
        <f>STOCK[[#This Row],[Precio Final]]</f>
        <v>8</v>
      </c>
      <c r="I964" s="7">
        <f>STOCK[[#This Row],[Precio Venta Ideal (x1.5)]]</f>
        <v>6.9750000000000005</v>
      </c>
      <c r="J964" s="8">
        <v>2</v>
      </c>
      <c r="K964" s="8">
        <f>SUMIFS(VENTAS[Cantidad],VENTAS[Código del producto Vendido],STOCK[[#This Row],[Code]])</f>
        <v>0</v>
      </c>
      <c r="L964" s="8">
        <f>STOCK[[#This Row],[Entradas]]-STOCK[[#This Row],[Salidas]]</f>
        <v>2</v>
      </c>
      <c r="M964" s="7">
        <f>STOCK[[#This Row],[Precio Final]]*10%</f>
        <v>0.8</v>
      </c>
      <c r="N964" s="7">
        <v>0</v>
      </c>
      <c r="O964" s="7">
        <v>0</v>
      </c>
      <c r="P964" s="7">
        <v>3.85</v>
      </c>
      <c r="Q964" s="8">
        <v>0</v>
      </c>
      <c r="R964" s="7">
        <v>0</v>
      </c>
      <c r="S964" s="7">
        <v>0</v>
      </c>
      <c r="T964" s="12">
        <f>STOCK[[#This Row],[Costo Unitario (USD)]]+STOCK[[#This Row],[Costo Envío (USD)]]+STOCK[[#This Row],[Comisión 10%]]</f>
        <v>4.6500000000000004</v>
      </c>
      <c r="U964" s="7">
        <f>STOCK[[#This Row],[Costo total]]*1.5</f>
        <v>6.9750000000000005</v>
      </c>
      <c r="V964" s="7">
        <v>8</v>
      </c>
      <c r="W964" s="7">
        <f>STOCK[[#This Row],[Precio Final]]-STOCK[[#This Row],[Costo total]]</f>
        <v>3.3499999999999996</v>
      </c>
      <c r="X964" s="7">
        <f>STOCK[[#This Row],[Ganancia Unitaria]]*STOCK[[#This Row],[Salidas]]</f>
        <v>0</v>
      </c>
      <c r="Y964" s="7" t="s">
        <v>1868</v>
      </c>
      <c r="AA964" s="7">
        <f>STOCK[[#This Row],[Costo total]]*STOCK[[#This Row],[Entradas]]</f>
        <v>9.3000000000000007</v>
      </c>
      <c r="AB964" s="7">
        <f>STOCK[[#This Row],[Stock Actual]]*STOCK[[#This Row],[Costo total]]</f>
        <v>9.3000000000000007</v>
      </c>
    </row>
    <row r="965" spans="1:28" s="12" customFormat="1" ht="50" customHeight="1" x14ac:dyDescent="0.15">
      <c r="A965" s="12" t="s">
        <v>1849</v>
      </c>
      <c r="B965" s="70"/>
      <c r="C965" s="12" t="s">
        <v>4</v>
      </c>
      <c r="D965" s="12" t="s">
        <v>1946</v>
      </c>
      <c r="E965" s="12" t="s">
        <v>1689</v>
      </c>
      <c r="F965" s="12" t="s">
        <v>1884</v>
      </c>
      <c r="G965" s="12" t="s">
        <v>69</v>
      </c>
      <c r="H965" s="12">
        <f>STOCK[[#This Row],[Precio Final]]</f>
        <v>30</v>
      </c>
      <c r="I965" s="12">
        <f>STOCK[[#This Row],[Precio Venta Ideal (x1.5)]]</f>
        <v>31.454999999999998</v>
      </c>
      <c r="J965" s="87">
        <v>2</v>
      </c>
      <c r="K965" s="87">
        <f>SUMIFS(VENTAS[Cantidad],VENTAS[Código del producto Vendido],STOCK[[#This Row],[Code]])</f>
        <v>2</v>
      </c>
      <c r="L965" s="87">
        <f>STOCK[[#This Row],[Entradas]]-STOCK[[#This Row],[Salidas]]</f>
        <v>0</v>
      </c>
      <c r="M965" s="12">
        <f>STOCK[[#This Row],[Precio Final]]*10%</f>
        <v>3</v>
      </c>
      <c r="N965" s="12">
        <v>0</v>
      </c>
      <c r="O965" s="12">
        <v>0</v>
      </c>
      <c r="P965" s="12">
        <v>17.97</v>
      </c>
      <c r="Q965" s="87">
        <v>0</v>
      </c>
      <c r="R965" s="12">
        <v>0</v>
      </c>
      <c r="S965" s="12">
        <v>0</v>
      </c>
      <c r="T965" s="12">
        <f>STOCK[[#This Row],[Costo Unitario (USD)]]+STOCK[[#This Row],[Costo Envío (USD)]]+STOCK[[#This Row],[Comisión 10%]]</f>
        <v>20.97</v>
      </c>
      <c r="U965" s="12">
        <f>STOCK[[#This Row],[Costo total]]*1.5</f>
        <v>31.454999999999998</v>
      </c>
      <c r="V965" s="12">
        <v>30</v>
      </c>
      <c r="W965" s="12">
        <f>STOCK[[#This Row],[Precio Final]]-STOCK[[#This Row],[Costo total]]</f>
        <v>9.0300000000000011</v>
      </c>
      <c r="X965" s="12">
        <f>STOCK[[#This Row],[Ganancia Unitaria]]*STOCK[[#This Row],[Salidas]]</f>
        <v>18.060000000000002</v>
      </c>
      <c r="Y965" s="12" t="s">
        <v>1868</v>
      </c>
      <c r="AA965" s="12">
        <f>STOCK[[#This Row],[Costo total]]*STOCK[[#This Row],[Entradas]]</f>
        <v>41.94</v>
      </c>
      <c r="AB965" s="12">
        <f>STOCK[[#This Row],[Stock Actual]]*STOCK[[#This Row],[Costo total]]</f>
        <v>0</v>
      </c>
    </row>
    <row r="966" spans="1:28" s="7" customFormat="1" ht="50" customHeight="1" x14ac:dyDescent="0.15">
      <c r="A966" s="7" t="s">
        <v>1850</v>
      </c>
      <c r="B966" s="70"/>
      <c r="C966" s="7" t="s">
        <v>4</v>
      </c>
      <c r="D966" s="7" t="s">
        <v>26</v>
      </c>
      <c r="E966" s="7" t="s">
        <v>1887</v>
      </c>
      <c r="F966" s="7" t="s">
        <v>244</v>
      </c>
      <c r="G966" s="7" t="s">
        <v>69</v>
      </c>
      <c r="H966" s="7">
        <f>STOCK[[#This Row],[Precio Final]]</f>
        <v>30</v>
      </c>
      <c r="I966" s="7">
        <f>STOCK[[#This Row],[Precio Venta Ideal (x1.5)]]</f>
        <v>26.73</v>
      </c>
      <c r="J966" s="8">
        <v>2</v>
      </c>
      <c r="K966" s="8">
        <f>SUMIFS(VENTAS[Cantidad],VENTAS[Código del producto Vendido],STOCK[[#This Row],[Code]])</f>
        <v>0</v>
      </c>
      <c r="L966" s="8">
        <f>STOCK[[#This Row],[Entradas]]-STOCK[[#This Row],[Salidas]]</f>
        <v>2</v>
      </c>
      <c r="M966" s="7">
        <f>STOCK[[#This Row],[Precio Final]]*10%</f>
        <v>3</v>
      </c>
      <c r="N966" s="7">
        <v>0</v>
      </c>
      <c r="O966" s="7">
        <v>0</v>
      </c>
      <c r="P966" s="7">
        <v>14.82</v>
      </c>
      <c r="Q966" s="8">
        <v>0</v>
      </c>
      <c r="R966" s="7">
        <v>0</v>
      </c>
      <c r="S966" s="7">
        <v>0</v>
      </c>
      <c r="T966" s="12">
        <f>STOCK[[#This Row],[Costo Unitario (USD)]]+STOCK[[#This Row],[Costo Envío (USD)]]+STOCK[[#This Row],[Comisión 10%]]</f>
        <v>17.82</v>
      </c>
      <c r="U966" s="7">
        <f>STOCK[[#This Row],[Costo total]]*1.5</f>
        <v>26.73</v>
      </c>
      <c r="V966" s="7">
        <v>30</v>
      </c>
      <c r="W966" s="7">
        <f>STOCK[[#This Row],[Precio Final]]-STOCK[[#This Row],[Costo total]]</f>
        <v>12.18</v>
      </c>
      <c r="X966" s="7">
        <f>STOCK[[#This Row],[Ganancia Unitaria]]*STOCK[[#This Row],[Salidas]]</f>
        <v>0</v>
      </c>
      <c r="AA966" s="7">
        <f>STOCK[[#This Row],[Costo total]]*STOCK[[#This Row],[Entradas]]</f>
        <v>35.64</v>
      </c>
      <c r="AB966" s="7">
        <f>STOCK[[#This Row],[Stock Actual]]*STOCK[[#This Row],[Costo total]]</f>
        <v>35.64</v>
      </c>
    </row>
    <row r="967" spans="1:28" s="12" customFormat="1" ht="50" customHeight="1" x14ac:dyDescent="0.15">
      <c r="A967" s="12" t="s">
        <v>1948</v>
      </c>
      <c r="B967" s="70"/>
      <c r="C967" s="12" t="s">
        <v>4</v>
      </c>
      <c r="D967" s="12" t="s">
        <v>2199</v>
      </c>
      <c r="E967" s="12" t="s">
        <v>1895</v>
      </c>
      <c r="F967" s="12" t="s">
        <v>1896</v>
      </c>
      <c r="G967" s="12" t="s">
        <v>1897</v>
      </c>
      <c r="H967" s="12">
        <f>STOCK[[#This Row],[Precio Final]]</f>
        <v>9</v>
      </c>
      <c r="I967" s="12">
        <f>STOCK[[#This Row],[Precio Venta Ideal (x1.5)]]</f>
        <v>10.350000000000001</v>
      </c>
      <c r="J967" s="87">
        <v>0</v>
      </c>
      <c r="K967" s="87">
        <f>SUMIFS(VENTAS[Cantidad],VENTAS[Código del producto Vendido],STOCK[[#This Row],[Code]])</f>
        <v>0</v>
      </c>
      <c r="L967" s="87">
        <f>STOCK[[#This Row],[Entradas]]-STOCK[[#This Row],[Salidas]]</f>
        <v>0</v>
      </c>
      <c r="M967" s="12">
        <f>STOCK[[#This Row],[Precio Final]]*10%</f>
        <v>0.9</v>
      </c>
      <c r="N967" s="12">
        <v>0</v>
      </c>
      <c r="O967" s="12">
        <v>0</v>
      </c>
      <c r="P967" s="12">
        <v>6</v>
      </c>
      <c r="Q967" s="87">
        <v>0</v>
      </c>
      <c r="R967" s="12">
        <v>0</v>
      </c>
      <c r="S967" s="12">
        <v>0</v>
      </c>
      <c r="T967" s="12">
        <f>STOCK[[#This Row],[Costo Unitario (USD)]]+STOCK[[#This Row],[Costo Envío (USD)]]+STOCK[[#This Row],[Comisión 10%]]</f>
        <v>6.9</v>
      </c>
      <c r="U967" s="12">
        <f>STOCK[[#This Row],[Costo total]]*1.5</f>
        <v>10.350000000000001</v>
      </c>
      <c r="V967" s="12">
        <v>9</v>
      </c>
      <c r="W967" s="12">
        <f>STOCK[[#This Row],[Precio Final]]-STOCK[[#This Row],[Costo total]]</f>
        <v>2.0999999999999996</v>
      </c>
      <c r="X967" s="12">
        <f>STOCK[[#This Row],[Ganancia Unitaria]]*STOCK[[#This Row],[Salidas]]</f>
        <v>0</v>
      </c>
      <c r="Y967" s="12" t="s">
        <v>1894</v>
      </c>
      <c r="AA967" s="12">
        <f>STOCK[[#This Row],[Costo total]]*STOCK[[#This Row],[Entradas]]</f>
        <v>0</v>
      </c>
      <c r="AB967" s="12">
        <f>STOCK[[#This Row],[Stock Actual]]*STOCK[[#This Row],[Costo total]]</f>
        <v>0</v>
      </c>
    </row>
    <row r="968" spans="1:28" s="7" customFormat="1" ht="50" customHeight="1" x14ac:dyDescent="0.15">
      <c r="A968" s="7" t="s">
        <v>1949</v>
      </c>
      <c r="B968" s="70"/>
      <c r="C968" s="7" t="s">
        <v>4</v>
      </c>
      <c r="D968" s="7" t="s">
        <v>2199</v>
      </c>
      <c r="E968" s="7" t="s">
        <v>1904</v>
      </c>
      <c r="F968" s="7" t="s">
        <v>1545</v>
      </c>
      <c r="G968" s="7" t="s">
        <v>1905</v>
      </c>
      <c r="H968" s="7">
        <f>STOCK[[#This Row],[Precio Final]]</f>
        <v>7.5</v>
      </c>
      <c r="I968" s="7">
        <f>STOCK[[#This Row],[Precio Venta Ideal (x1.5)]]</f>
        <v>8.625</v>
      </c>
      <c r="J968" s="8">
        <v>0</v>
      </c>
      <c r="K968" s="8">
        <f>SUMIFS(VENTAS[Cantidad],VENTAS[Código del producto Vendido],STOCK[[#This Row],[Code]])</f>
        <v>0</v>
      </c>
      <c r="L968" s="8">
        <f>STOCK[[#This Row],[Entradas]]-STOCK[[#This Row],[Salidas]]</f>
        <v>0</v>
      </c>
      <c r="M968" s="7">
        <f>STOCK[[#This Row],[Precio Final]]*10%</f>
        <v>0.75</v>
      </c>
      <c r="N968" s="7">
        <v>0</v>
      </c>
      <c r="O968" s="7">
        <v>0</v>
      </c>
      <c r="P968" s="7">
        <v>5</v>
      </c>
      <c r="Q968" s="8">
        <v>0</v>
      </c>
      <c r="R968" s="7">
        <v>0</v>
      </c>
      <c r="S968" s="7">
        <v>0</v>
      </c>
      <c r="T968" s="12">
        <f>STOCK[[#This Row],[Costo Unitario (USD)]]+STOCK[[#This Row],[Costo Envío (USD)]]+STOCK[[#This Row],[Comisión 10%]]</f>
        <v>5.75</v>
      </c>
      <c r="U968" s="7">
        <f>STOCK[[#This Row],[Costo total]]*1.5</f>
        <v>8.625</v>
      </c>
      <c r="V968" s="7">
        <v>7.5</v>
      </c>
      <c r="W968" s="7">
        <f>STOCK[[#This Row],[Precio Final]]-STOCK[[#This Row],[Costo total]]</f>
        <v>1.75</v>
      </c>
      <c r="X968" s="7">
        <f>STOCK[[#This Row],[Ganancia Unitaria]]*STOCK[[#This Row],[Salidas]]</f>
        <v>0</v>
      </c>
      <c r="Y968" s="7" t="s">
        <v>1894</v>
      </c>
      <c r="AA968" s="7">
        <f>STOCK[[#This Row],[Costo total]]*STOCK[[#This Row],[Entradas]]</f>
        <v>0</v>
      </c>
      <c r="AB968" s="7">
        <f>STOCK[[#This Row],[Stock Actual]]*STOCK[[#This Row],[Costo total]]</f>
        <v>0</v>
      </c>
    </row>
    <row r="969" spans="1:28" s="12" customFormat="1" ht="50" customHeight="1" x14ac:dyDescent="0.15">
      <c r="A969" s="12" t="s">
        <v>1950</v>
      </c>
      <c r="B969" s="70"/>
      <c r="C969" s="12" t="s">
        <v>4</v>
      </c>
      <c r="D969" s="12" t="s">
        <v>2199</v>
      </c>
      <c r="E969" s="12" t="s">
        <v>1914</v>
      </c>
      <c r="F969" s="12" t="s">
        <v>1558</v>
      </c>
      <c r="G969" s="12" t="s">
        <v>1905</v>
      </c>
      <c r="H969" s="12">
        <f>STOCK[[#This Row],[Precio Final]]</f>
        <v>7.5</v>
      </c>
      <c r="I969" s="12">
        <f>STOCK[[#This Row],[Precio Venta Ideal (x1.5)]]</f>
        <v>8.625</v>
      </c>
      <c r="J969" s="8">
        <v>0</v>
      </c>
      <c r="K969" s="87">
        <f>SUMIFS(VENTAS[Cantidad],VENTAS[Código del producto Vendido],STOCK[[#This Row],[Code]])</f>
        <v>0</v>
      </c>
      <c r="L969" s="87">
        <f>STOCK[[#This Row],[Entradas]]-STOCK[[#This Row],[Salidas]]</f>
        <v>0</v>
      </c>
      <c r="M969" s="12">
        <f>STOCK[[#This Row],[Precio Final]]*10%</f>
        <v>0.75</v>
      </c>
      <c r="N969" s="12">
        <v>0</v>
      </c>
      <c r="O969" s="12">
        <v>0</v>
      </c>
      <c r="P969" s="12">
        <v>5</v>
      </c>
      <c r="Q969" s="87">
        <v>0</v>
      </c>
      <c r="R969" s="12">
        <v>0</v>
      </c>
      <c r="S969" s="12">
        <v>0</v>
      </c>
      <c r="T969" s="12">
        <f>STOCK[[#This Row],[Costo Unitario (USD)]]+STOCK[[#This Row],[Costo Envío (USD)]]+STOCK[[#This Row],[Comisión 10%]]</f>
        <v>5.75</v>
      </c>
      <c r="U969" s="12">
        <f>STOCK[[#This Row],[Costo total]]*1.5</f>
        <v>8.625</v>
      </c>
      <c r="V969" s="12">
        <v>7.5</v>
      </c>
      <c r="W969" s="12">
        <f>STOCK[[#This Row],[Precio Final]]-STOCK[[#This Row],[Costo total]]</f>
        <v>1.75</v>
      </c>
      <c r="X969" s="12">
        <f>STOCK[[#This Row],[Ganancia Unitaria]]*STOCK[[#This Row],[Salidas]]</f>
        <v>0</v>
      </c>
      <c r="Y969" s="12" t="s">
        <v>1894</v>
      </c>
      <c r="AA969" s="12">
        <f>STOCK[[#This Row],[Costo total]]*STOCK[[#This Row],[Entradas]]</f>
        <v>0</v>
      </c>
      <c r="AB969" s="12">
        <f>STOCK[[#This Row],[Stock Actual]]*STOCK[[#This Row],[Costo total]]</f>
        <v>0</v>
      </c>
    </row>
    <row r="970" spans="1:28" s="7" customFormat="1" ht="50" customHeight="1" x14ac:dyDescent="0.15">
      <c r="A970" s="7" t="s">
        <v>1951</v>
      </c>
      <c r="B970" s="70"/>
      <c r="C970" s="7" t="s">
        <v>4</v>
      </c>
      <c r="D970" s="7" t="s">
        <v>2199</v>
      </c>
      <c r="E970" s="7" t="s">
        <v>1906</v>
      </c>
      <c r="F970" s="7" t="s">
        <v>1866</v>
      </c>
      <c r="G970" s="7" t="s">
        <v>1907</v>
      </c>
      <c r="H970" s="7">
        <f>STOCK[[#This Row],[Precio Final]]</f>
        <v>6</v>
      </c>
      <c r="I970" s="7">
        <f>STOCK[[#This Row],[Precio Venta Ideal (x1.5)]]</f>
        <v>6.8999999999999995</v>
      </c>
      <c r="J970" s="8">
        <v>0</v>
      </c>
      <c r="K970" s="8">
        <f>SUMIFS(VENTAS[Cantidad],VENTAS[Código del producto Vendido],STOCK[[#This Row],[Code]])</f>
        <v>0</v>
      </c>
      <c r="L970" s="8">
        <f>STOCK[[#This Row],[Entradas]]-STOCK[[#This Row],[Salidas]]</f>
        <v>0</v>
      </c>
      <c r="M970" s="7">
        <f>STOCK[[#This Row],[Precio Final]]*10%</f>
        <v>0.60000000000000009</v>
      </c>
      <c r="N970" s="7">
        <v>0</v>
      </c>
      <c r="O970" s="7">
        <v>0</v>
      </c>
      <c r="P970" s="7">
        <v>4</v>
      </c>
      <c r="Q970" s="8">
        <v>0</v>
      </c>
      <c r="R970" s="7">
        <v>0</v>
      </c>
      <c r="S970" s="7">
        <v>0</v>
      </c>
      <c r="T970" s="12">
        <f>STOCK[[#This Row],[Costo Unitario (USD)]]+STOCK[[#This Row],[Costo Envío (USD)]]+STOCK[[#This Row],[Comisión 10%]]</f>
        <v>4.5999999999999996</v>
      </c>
      <c r="U970" s="7">
        <f>STOCK[[#This Row],[Costo total]]*1.5</f>
        <v>6.8999999999999995</v>
      </c>
      <c r="V970" s="7">
        <v>6</v>
      </c>
      <c r="W970" s="7">
        <f>STOCK[[#This Row],[Precio Final]]-STOCK[[#This Row],[Costo total]]</f>
        <v>1.4000000000000004</v>
      </c>
      <c r="X970" s="7">
        <f>STOCK[[#This Row],[Ganancia Unitaria]]*STOCK[[#This Row],[Salidas]]</f>
        <v>0</v>
      </c>
      <c r="Y970" s="7" t="s">
        <v>1894</v>
      </c>
      <c r="AA970" s="7">
        <f>STOCK[[#This Row],[Costo total]]*STOCK[[#This Row],[Entradas]]</f>
        <v>0</v>
      </c>
      <c r="AB970" s="7">
        <f>STOCK[[#This Row],[Stock Actual]]*STOCK[[#This Row],[Costo total]]</f>
        <v>0</v>
      </c>
    </row>
    <row r="971" spans="1:28" s="12" customFormat="1" ht="50" customHeight="1" x14ac:dyDescent="0.15">
      <c r="A971" s="12" t="s">
        <v>1952</v>
      </c>
      <c r="B971" s="70"/>
      <c r="C971" s="12" t="s">
        <v>4</v>
      </c>
      <c r="D971" s="12" t="s">
        <v>2199</v>
      </c>
      <c r="E971" s="12" t="s">
        <v>1908</v>
      </c>
      <c r="F971" s="12" t="s">
        <v>1909</v>
      </c>
      <c r="G971" s="12" t="s">
        <v>1143</v>
      </c>
      <c r="H971" s="12">
        <f>STOCK[[#This Row],[Precio Final]]</f>
        <v>3</v>
      </c>
      <c r="I971" s="12">
        <f>STOCK[[#This Row],[Precio Venta Ideal (x1.5)]]</f>
        <v>3.4499999999999997</v>
      </c>
      <c r="J971" s="8">
        <v>0</v>
      </c>
      <c r="K971" s="87">
        <f>SUMIFS(VENTAS[Cantidad],VENTAS[Código del producto Vendido],STOCK[[#This Row],[Code]])</f>
        <v>0</v>
      </c>
      <c r="L971" s="87">
        <f>STOCK[[#This Row],[Entradas]]-STOCK[[#This Row],[Salidas]]</f>
        <v>0</v>
      </c>
      <c r="M971" s="12">
        <f>STOCK[[#This Row],[Precio Final]]*10%</f>
        <v>0.30000000000000004</v>
      </c>
      <c r="N971" s="12">
        <v>0</v>
      </c>
      <c r="O971" s="12">
        <v>0</v>
      </c>
      <c r="P971" s="12">
        <v>2</v>
      </c>
      <c r="Q971" s="87">
        <v>0</v>
      </c>
      <c r="R971" s="12">
        <v>0</v>
      </c>
      <c r="S971" s="12">
        <v>0</v>
      </c>
      <c r="T971" s="12">
        <f>STOCK[[#This Row],[Costo Unitario (USD)]]+STOCK[[#This Row],[Costo Envío (USD)]]+STOCK[[#This Row],[Comisión 10%]]</f>
        <v>2.2999999999999998</v>
      </c>
      <c r="U971" s="12">
        <f>STOCK[[#This Row],[Costo total]]*1.5</f>
        <v>3.4499999999999997</v>
      </c>
      <c r="V971" s="12">
        <v>3</v>
      </c>
      <c r="W971" s="12">
        <f>STOCK[[#This Row],[Precio Final]]-STOCK[[#This Row],[Costo total]]</f>
        <v>0.70000000000000018</v>
      </c>
      <c r="X971" s="12">
        <f>STOCK[[#This Row],[Ganancia Unitaria]]*STOCK[[#This Row],[Salidas]]</f>
        <v>0</v>
      </c>
      <c r="Y971" s="12" t="s">
        <v>1894</v>
      </c>
      <c r="AA971" s="12">
        <f>STOCK[[#This Row],[Costo total]]*STOCK[[#This Row],[Entradas]]</f>
        <v>0</v>
      </c>
      <c r="AB971" s="12">
        <f>STOCK[[#This Row],[Stock Actual]]*STOCK[[#This Row],[Costo total]]</f>
        <v>0</v>
      </c>
    </row>
    <row r="972" spans="1:28" s="7" customFormat="1" ht="50" customHeight="1" x14ac:dyDescent="0.15">
      <c r="A972" s="7" t="s">
        <v>1953</v>
      </c>
      <c r="B972" s="70"/>
      <c r="C972" s="7" t="s">
        <v>4</v>
      </c>
      <c r="D972" s="7" t="s">
        <v>2199</v>
      </c>
      <c r="E972" s="7" t="s">
        <v>1913</v>
      </c>
      <c r="F972" s="7" t="s">
        <v>1910</v>
      </c>
      <c r="G972" s="7" t="s">
        <v>1905</v>
      </c>
      <c r="H972" s="7">
        <f>STOCK[[#This Row],[Precio Final]]</f>
        <v>7.5</v>
      </c>
      <c r="I972" s="7">
        <f>STOCK[[#This Row],[Precio Venta Ideal (x1.5)]]</f>
        <v>8.625</v>
      </c>
      <c r="J972" s="8">
        <v>0</v>
      </c>
      <c r="K972" s="8">
        <f>SUMIFS(VENTAS[Cantidad],VENTAS[Código del producto Vendido],STOCK[[#This Row],[Code]])</f>
        <v>0</v>
      </c>
      <c r="L972" s="8">
        <f>STOCK[[#This Row],[Entradas]]-STOCK[[#This Row],[Salidas]]</f>
        <v>0</v>
      </c>
      <c r="M972" s="7">
        <f>STOCK[[#This Row],[Precio Final]]*10%</f>
        <v>0.75</v>
      </c>
      <c r="N972" s="7">
        <v>0</v>
      </c>
      <c r="O972" s="7">
        <v>0</v>
      </c>
      <c r="P972" s="7">
        <v>5</v>
      </c>
      <c r="Q972" s="8">
        <v>0</v>
      </c>
      <c r="R972" s="7">
        <v>0</v>
      </c>
      <c r="S972" s="7">
        <v>0</v>
      </c>
      <c r="T972" s="12">
        <f>STOCK[[#This Row],[Costo Unitario (USD)]]+STOCK[[#This Row],[Costo Envío (USD)]]+STOCK[[#This Row],[Comisión 10%]]</f>
        <v>5.75</v>
      </c>
      <c r="U972" s="7">
        <f>STOCK[[#This Row],[Costo total]]*1.5</f>
        <v>8.625</v>
      </c>
      <c r="V972" s="7">
        <v>7.5</v>
      </c>
      <c r="W972" s="7">
        <f>STOCK[[#This Row],[Precio Final]]-STOCK[[#This Row],[Costo total]]</f>
        <v>1.75</v>
      </c>
      <c r="X972" s="7">
        <f>STOCK[[#This Row],[Ganancia Unitaria]]*STOCK[[#This Row],[Salidas]]</f>
        <v>0</v>
      </c>
      <c r="Y972" s="7" t="s">
        <v>1894</v>
      </c>
      <c r="AA972" s="7">
        <f>STOCK[[#This Row],[Costo total]]*STOCK[[#This Row],[Entradas]]</f>
        <v>0</v>
      </c>
      <c r="AB972" s="7">
        <f>STOCK[[#This Row],[Stock Actual]]*STOCK[[#This Row],[Costo total]]</f>
        <v>0</v>
      </c>
    </row>
    <row r="973" spans="1:28" s="12" customFormat="1" ht="50" customHeight="1" x14ac:dyDescent="0.15">
      <c r="A973" s="12" t="s">
        <v>1954</v>
      </c>
      <c r="B973" s="70"/>
      <c r="C973" s="12" t="s">
        <v>4</v>
      </c>
      <c r="D973" s="12" t="s">
        <v>2199</v>
      </c>
      <c r="E973" s="12" t="s">
        <v>1912</v>
      </c>
      <c r="F973" s="12" t="s">
        <v>1556</v>
      </c>
      <c r="G973" s="12" t="s">
        <v>1905</v>
      </c>
      <c r="H973" s="12">
        <f>STOCK[[#This Row],[Precio Final]]</f>
        <v>4.5</v>
      </c>
      <c r="I973" s="12">
        <f>STOCK[[#This Row],[Precio Venta Ideal (x1.5)]]</f>
        <v>5.1750000000000007</v>
      </c>
      <c r="J973" s="8">
        <v>0</v>
      </c>
      <c r="K973" s="87">
        <f>SUMIFS(VENTAS[Cantidad],VENTAS[Código del producto Vendido],STOCK[[#This Row],[Code]])</f>
        <v>0</v>
      </c>
      <c r="L973" s="87">
        <f>STOCK[[#This Row],[Entradas]]-STOCK[[#This Row],[Salidas]]</f>
        <v>0</v>
      </c>
      <c r="M973" s="12">
        <f>STOCK[[#This Row],[Precio Final]]*10%</f>
        <v>0.45</v>
      </c>
      <c r="N973" s="12">
        <v>0</v>
      </c>
      <c r="O973" s="12">
        <v>0</v>
      </c>
      <c r="P973" s="12">
        <v>3</v>
      </c>
      <c r="Q973" s="87">
        <v>0</v>
      </c>
      <c r="R973" s="12">
        <v>0</v>
      </c>
      <c r="S973" s="12">
        <v>0</v>
      </c>
      <c r="T973" s="12">
        <f>STOCK[[#This Row],[Costo Unitario (USD)]]+STOCK[[#This Row],[Costo Envío (USD)]]+STOCK[[#This Row],[Comisión 10%]]</f>
        <v>3.45</v>
      </c>
      <c r="U973" s="12">
        <f>STOCK[[#This Row],[Costo total]]*1.5</f>
        <v>5.1750000000000007</v>
      </c>
      <c r="V973" s="12">
        <v>4.5</v>
      </c>
      <c r="W973" s="12">
        <f>STOCK[[#This Row],[Precio Final]]-STOCK[[#This Row],[Costo total]]</f>
        <v>1.0499999999999998</v>
      </c>
      <c r="X973" s="12">
        <f>STOCK[[#This Row],[Ganancia Unitaria]]*STOCK[[#This Row],[Salidas]]</f>
        <v>0</v>
      </c>
      <c r="Y973" s="12" t="s">
        <v>1894</v>
      </c>
      <c r="AA973" s="12">
        <f>STOCK[[#This Row],[Costo total]]*STOCK[[#This Row],[Entradas]]</f>
        <v>0</v>
      </c>
      <c r="AB973" s="12">
        <f>STOCK[[#This Row],[Stock Actual]]*STOCK[[#This Row],[Costo total]]</f>
        <v>0</v>
      </c>
    </row>
    <row r="974" spans="1:28" s="7" customFormat="1" ht="50" customHeight="1" x14ac:dyDescent="0.15">
      <c r="A974" s="7" t="s">
        <v>1955</v>
      </c>
      <c r="B974" s="70"/>
      <c r="C974" s="7" t="s">
        <v>4</v>
      </c>
      <c r="D974" s="7" t="s">
        <v>2199</v>
      </c>
      <c r="E974" s="7" t="s">
        <v>1911</v>
      </c>
      <c r="F974" s="7" t="s">
        <v>1556</v>
      </c>
      <c r="G974" s="7" t="s">
        <v>1905</v>
      </c>
      <c r="H974" s="7">
        <f>STOCK[[#This Row],[Precio Final]]</f>
        <v>6</v>
      </c>
      <c r="I974" s="7">
        <f>STOCK[[#This Row],[Precio Venta Ideal (x1.5)]]</f>
        <v>6.8999999999999995</v>
      </c>
      <c r="J974" s="8">
        <v>0</v>
      </c>
      <c r="K974" s="8">
        <f>SUMIFS(VENTAS[Cantidad],VENTAS[Código del producto Vendido],STOCK[[#This Row],[Code]])</f>
        <v>0</v>
      </c>
      <c r="L974" s="8">
        <f>STOCK[[#This Row],[Entradas]]-STOCK[[#This Row],[Salidas]]</f>
        <v>0</v>
      </c>
      <c r="M974" s="7">
        <f>STOCK[[#This Row],[Precio Final]]*10%</f>
        <v>0.60000000000000009</v>
      </c>
      <c r="N974" s="7">
        <v>0</v>
      </c>
      <c r="O974" s="7">
        <v>0</v>
      </c>
      <c r="P974" s="7">
        <v>4</v>
      </c>
      <c r="Q974" s="8">
        <v>0</v>
      </c>
      <c r="R974" s="7">
        <v>0</v>
      </c>
      <c r="S974" s="7">
        <v>0</v>
      </c>
      <c r="T974" s="12">
        <f>STOCK[[#This Row],[Costo Unitario (USD)]]+STOCK[[#This Row],[Costo Envío (USD)]]+STOCK[[#This Row],[Comisión 10%]]</f>
        <v>4.5999999999999996</v>
      </c>
      <c r="U974" s="7">
        <f>STOCK[[#This Row],[Costo total]]*1.5</f>
        <v>6.8999999999999995</v>
      </c>
      <c r="V974" s="7">
        <v>6</v>
      </c>
      <c r="W974" s="7">
        <f>STOCK[[#This Row],[Precio Final]]-STOCK[[#This Row],[Costo total]]</f>
        <v>1.4000000000000004</v>
      </c>
      <c r="X974" s="7">
        <f>STOCK[[#This Row],[Ganancia Unitaria]]*STOCK[[#This Row],[Salidas]]</f>
        <v>0</v>
      </c>
      <c r="Y974" s="7" t="s">
        <v>1894</v>
      </c>
      <c r="AA974" s="7">
        <f>STOCK[[#This Row],[Costo total]]*STOCK[[#This Row],[Entradas]]</f>
        <v>0</v>
      </c>
      <c r="AB974" s="7">
        <f>STOCK[[#This Row],[Stock Actual]]*STOCK[[#This Row],[Costo total]]</f>
        <v>0</v>
      </c>
    </row>
    <row r="975" spans="1:28" s="12" customFormat="1" ht="50" customHeight="1" x14ac:dyDescent="0.15">
      <c r="A975" s="12" t="s">
        <v>1956</v>
      </c>
      <c r="B975" s="70"/>
      <c r="C975" s="12" t="s">
        <v>4</v>
      </c>
      <c r="D975" s="12" t="s">
        <v>2199</v>
      </c>
      <c r="E975" s="12" t="s">
        <v>1915</v>
      </c>
      <c r="F975" s="12" t="s">
        <v>1916</v>
      </c>
      <c r="G975" s="12" t="s">
        <v>1917</v>
      </c>
      <c r="H975" s="12">
        <f>STOCK[[#This Row],[Precio Final]]</f>
        <v>4.5</v>
      </c>
      <c r="I975" s="12">
        <f>STOCK[[#This Row],[Precio Venta Ideal (x1.5)]]</f>
        <v>5.1750000000000007</v>
      </c>
      <c r="J975" s="8">
        <v>0</v>
      </c>
      <c r="K975" s="87">
        <f>SUMIFS(VENTAS[Cantidad],VENTAS[Código del producto Vendido],STOCK[[#This Row],[Code]])</f>
        <v>0</v>
      </c>
      <c r="L975" s="87">
        <f>STOCK[[#This Row],[Entradas]]-STOCK[[#This Row],[Salidas]]</f>
        <v>0</v>
      </c>
      <c r="M975" s="12">
        <f>STOCK[[#This Row],[Precio Final]]*10%</f>
        <v>0.45</v>
      </c>
      <c r="N975" s="12">
        <v>0</v>
      </c>
      <c r="O975" s="12">
        <v>0</v>
      </c>
      <c r="P975" s="12">
        <v>3</v>
      </c>
      <c r="Q975" s="87">
        <v>0</v>
      </c>
      <c r="R975" s="12">
        <v>0</v>
      </c>
      <c r="S975" s="12">
        <v>0</v>
      </c>
      <c r="T975" s="12">
        <f>STOCK[[#This Row],[Costo Unitario (USD)]]+STOCK[[#This Row],[Costo Envío (USD)]]+STOCK[[#This Row],[Comisión 10%]]</f>
        <v>3.45</v>
      </c>
      <c r="U975" s="12">
        <f>STOCK[[#This Row],[Costo total]]*1.5</f>
        <v>5.1750000000000007</v>
      </c>
      <c r="V975" s="12">
        <v>4.5</v>
      </c>
      <c r="W975" s="12">
        <f>STOCK[[#This Row],[Precio Final]]-STOCK[[#This Row],[Costo total]]</f>
        <v>1.0499999999999998</v>
      </c>
      <c r="X975" s="12">
        <f>STOCK[[#This Row],[Ganancia Unitaria]]*STOCK[[#This Row],[Salidas]]</f>
        <v>0</v>
      </c>
      <c r="Y975" s="12" t="s">
        <v>1894</v>
      </c>
      <c r="AA975" s="12">
        <f>STOCK[[#This Row],[Costo total]]*STOCK[[#This Row],[Entradas]]</f>
        <v>0</v>
      </c>
      <c r="AB975" s="12">
        <f>STOCK[[#This Row],[Stock Actual]]*STOCK[[#This Row],[Costo total]]</f>
        <v>0</v>
      </c>
    </row>
    <row r="976" spans="1:28" s="7" customFormat="1" ht="50" customHeight="1" x14ac:dyDescent="0.15">
      <c r="A976" s="7" t="s">
        <v>1957</v>
      </c>
      <c r="B976" s="70"/>
      <c r="C976" s="7" t="s">
        <v>4</v>
      </c>
      <c r="D976" s="7" t="s">
        <v>2199</v>
      </c>
      <c r="E976" s="7" t="s">
        <v>1918</v>
      </c>
      <c r="F976" s="7" t="s">
        <v>1556</v>
      </c>
      <c r="G976" s="7" t="s">
        <v>1905</v>
      </c>
      <c r="H976" s="7">
        <f>STOCK[[#This Row],[Precio Final]]</f>
        <v>4.5</v>
      </c>
      <c r="I976" s="7">
        <f>STOCK[[#This Row],[Precio Venta Ideal (x1.5)]]</f>
        <v>5.1750000000000007</v>
      </c>
      <c r="J976" s="8">
        <v>0</v>
      </c>
      <c r="K976" s="8">
        <f>SUMIFS(VENTAS[Cantidad],VENTAS[Código del producto Vendido],STOCK[[#This Row],[Code]])</f>
        <v>0</v>
      </c>
      <c r="L976" s="8">
        <f>STOCK[[#This Row],[Entradas]]-STOCK[[#This Row],[Salidas]]</f>
        <v>0</v>
      </c>
      <c r="M976" s="7">
        <f>STOCK[[#This Row],[Precio Final]]*10%</f>
        <v>0.45</v>
      </c>
      <c r="N976" s="7">
        <v>0</v>
      </c>
      <c r="O976" s="7">
        <v>0</v>
      </c>
      <c r="P976" s="7">
        <v>3</v>
      </c>
      <c r="Q976" s="8">
        <v>0</v>
      </c>
      <c r="R976" s="7">
        <v>0</v>
      </c>
      <c r="S976" s="7">
        <v>0</v>
      </c>
      <c r="T976" s="12">
        <f>STOCK[[#This Row],[Costo Unitario (USD)]]+STOCK[[#This Row],[Costo Envío (USD)]]+STOCK[[#This Row],[Comisión 10%]]</f>
        <v>3.45</v>
      </c>
      <c r="U976" s="7">
        <f>STOCK[[#This Row],[Costo total]]*1.5</f>
        <v>5.1750000000000007</v>
      </c>
      <c r="V976" s="7">
        <v>4.5</v>
      </c>
      <c r="W976" s="7">
        <f>STOCK[[#This Row],[Precio Final]]-STOCK[[#This Row],[Costo total]]</f>
        <v>1.0499999999999998</v>
      </c>
      <c r="X976" s="7">
        <f>STOCK[[#This Row],[Ganancia Unitaria]]*STOCK[[#This Row],[Salidas]]</f>
        <v>0</v>
      </c>
      <c r="Y976" s="7" t="s">
        <v>1894</v>
      </c>
      <c r="AA976" s="7">
        <f>STOCK[[#This Row],[Costo total]]*STOCK[[#This Row],[Entradas]]</f>
        <v>0</v>
      </c>
      <c r="AB976" s="7">
        <f>STOCK[[#This Row],[Stock Actual]]*STOCK[[#This Row],[Costo total]]</f>
        <v>0</v>
      </c>
    </row>
    <row r="977" spans="1:28" s="12" customFormat="1" ht="50" customHeight="1" x14ac:dyDescent="0.15">
      <c r="A977" s="12" t="s">
        <v>1958</v>
      </c>
      <c r="B977" s="70"/>
      <c r="C977" s="12" t="s">
        <v>4</v>
      </c>
      <c r="D977" s="12" t="s">
        <v>2199</v>
      </c>
      <c r="E977" s="12" t="s">
        <v>2146</v>
      </c>
      <c r="F977" s="12" t="s">
        <v>1562</v>
      </c>
      <c r="G977" s="12" t="s">
        <v>214</v>
      </c>
      <c r="H977" s="12">
        <f>STOCK[[#This Row],[Precio Final]]</f>
        <v>7.5</v>
      </c>
      <c r="I977" s="12">
        <f>STOCK[[#This Row],[Precio Venta Ideal (x1.5)]]</f>
        <v>8.625</v>
      </c>
      <c r="J977" s="8">
        <v>1</v>
      </c>
      <c r="K977" s="87">
        <f>SUMIFS(VENTAS[Cantidad],VENTAS[Código del producto Vendido],STOCK[[#This Row],[Code]])</f>
        <v>1</v>
      </c>
      <c r="L977" s="87">
        <f>STOCK[[#This Row],[Entradas]]-STOCK[[#This Row],[Salidas]]</f>
        <v>0</v>
      </c>
      <c r="M977" s="12">
        <f>STOCK[[#This Row],[Precio Final]]*10%</f>
        <v>0.75</v>
      </c>
      <c r="N977" s="12">
        <v>0</v>
      </c>
      <c r="O977" s="12">
        <v>0</v>
      </c>
      <c r="P977" s="12">
        <v>5</v>
      </c>
      <c r="Q977" s="87">
        <v>0</v>
      </c>
      <c r="R977" s="12">
        <v>0</v>
      </c>
      <c r="S977" s="12">
        <v>0</v>
      </c>
      <c r="T977" s="12">
        <f>STOCK[[#This Row],[Costo Unitario (USD)]]+STOCK[[#This Row],[Costo Envío (USD)]]+STOCK[[#This Row],[Comisión 10%]]</f>
        <v>5.75</v>
      </c>
      <c r="U977" s="12">
        <f>STOCK[[#This Row],[Costo total]]*1.5</f>
        <v>8.625</v>
      </c>
      <c r="V977" s="12">
        <v>7.5</v>
      </c>
      <c r="W977" s="12">
        <f>STOCK[[#This Row],[Precio Final]]-STOCK[[#This Row],[Costo total]]</f>
        <v>1.75</v>
      </c>
      <c r="X977" s="12">
        <f>STOCK[[#This Row],[Ganancia Unitaria]]*STOCK[[#This Row],[Salidas]]</f>
        <v>1.75</v>
      </c>
      <c r="Y977" s="12" t="s">
        <v>1894</v>
      </c>
      <c r="AA977" s="12">
        <f>STOCK[[#This Row],[Costo total]]*STOCK[[#This Row],[Entradas]]</f>
        <v>5.75</v>
      </c>
      <c r="AB977" s="12">
        <f>STOCK[[#This Row],[Stock Actual]]*STOCK[[#This Row],[Costo total]]</f>
        <v>0</v>
      </c>
    </row>
    <row r="978" spans="1:28" s="7" customFormat="1" ht="50" customHeight="1" x14ac:dyDescent="0.15">
      <c r="A978" s="7" t="s">
        <v>1959</v>
      </c>
      <c r="B978" s="70"/>
      <c r="C978" s="7" t="s">
        <v>4</v>
      </c>
      <c r="D978" s="7" t="s">
        <v>2199</v>
      </c>
      <c r="E978" s="7" t="s">
        <v>1919</v>
      </c>
      <c r="F978" s="7" t="s">
        <v>1550</v>
      </c>
      <c r="G978" s="7" t="s">
        <v>1905</v>
      </c>
      <c r="H978" s="7">
        <f>STOCK[[#This Row],[Precio Final]]</f>
        <v>3</v>
      </c>
      <c r="I978" s="7">
        <f>STOCK[[#This Row],[Precio Venta Ideal (x1.5)]]</f>
        <v>3.4499999999999997</v>
      </c>
      <c r="J978" s="8">
        <v>0</v>
      </c>
      <c r="K978" s="8">
        <f>SUMIFS(VENTAS[Cantidad],VENTAS[Código del producto Vendido],STOCK[[#This Row],[Code]])</f>
        <v>0</v>
      </c>
      <c r="L978" s="8">
        <f>STOCK[[#This Row],[Entradas]]-STOCK[[#This Row],[Salidas]]</f>
        <v>0</v>
      </c>
      <c r="M978" s="7">
        <f>STOCK[[#This Row],[Precio Final]]*10%</f>
        <v>0.30000000000000004</v>
      </c>
      <c r="N978" s="7">
        <v>0</v>
      </c>
      <c r="O978" s="7">
        <v>0</v>
      </c>
      <c r="P978" s="7">
        <v>2</v>
      </c>
      <c r="Q978" s="8">
        <v>0</v>
      </c>
      <c r="R978" s="7">
        <v>0</v>
      </c>
      <c r="S978" s="7">
        <v>0</v>
      </c>
      <c r="T978" s="12">
        <f>STOCK[[#This Row],[Costo Unitario (USD)]]+STOCK[[#This Row],[Costo Envío (USD)]]+STOCK[[#This Row],[Comisión 10%]]</f>
        <v>2.2999999999999998</v>
      </c>
      <c r="U978" s="7">
        <f>STOCK[[#This Row],[Costo total]]*1.5</f>
        <v>3.4499999999999997</v>
      </c>
      <c r="V978" s="7">
        <v>3</v>
      </c>
      <c r="W978" s="7">
        <f>STOCK[[#This Row],[Precio Final]]-STOCK[[#This Row],[Costo total]]</f>
        <v>0.70000000000000018</v>
      </c>
      <c r="X978" s="7">
        <f>STOCK[[#This Row],[Ganancia Unitaria]]*STOCK[[#This Row],[Salidas]]</f>
        <v>0</v>
      </c>
      <c r="Y978" s="7" t="s">
        <v>1894</v>
      </c>
      <c r="AA978" s="7">
        <f>STOCK[[#This Row],[Costo total]]*STOCK[[#This Row],[Entradas]]</f>
        <v>0</v>
      </c>
      <c r="AB978" s="7">
        <f>STOCK[[#This Row],[Stock Actual]]*STOCK[[#This Row],[Costo total]]</f>
        <v>0</v>
      </c>
    </row>
    <row r="979" spans="1:28" s="12" customFormat="1" ht="50" customHeight="1" x14ac:dyDescent="0.15">
      <c r="A979" s="12" t="s">
        <v>1960</v>
      </c>
      <c r="B979" s="70"/>
      <c r="C979" s="12" t="s">
        <v>4</v>
      </c>
      <c r="D979" s="12" t="s">
        <v>2199</v>
      </c>
      <c r="E979" s="12" t="s">
        <v>1920</v>
      </c>
      <c r="F979" s="12" t="s">
        <v>1556</v>
      </c>
      <c r="G979" s="12" t="s">
        <v>1143</v>
      </c>
      <c r="H979" s="12">
        <f>STOCK[[#This Row],[Precio Final]]</f>
        <v>7.5</v>
      </c>
      <c r="I979" s="12">
        <f>STOCK[[#This Row],[Precio Venta Ideal (x1.5)]]</f>
        <v>8.625</v>
      </c>
      <c r="J979" s="8">
        <v>0</v>
      </c>
      <c r="K979" s="87">
        <f>SUMIFS(VENTAS[Cantidad],VENTAS[Código del producto Vendido],STOCK[[#This Row],[Code]])</f>
        <v>0</v>
      </c>
      <c r="L979" s="87">
        <f>STOCK[[#This Row],[Entradas]]-STOCK[[#This Row],[Salidas]]</f>
        <v>0</v>
      </c>
      <c r="M979" s="12">
        <f>STOCK[[#This Row],[Precio Final]]*10%</f>
        <v>0.75</v>
      </c>
      <c r="N979" s="12">
        <v>0</v>
      </c>
      <c r="O979" s="12">
        <v>0</v>
      </c>
      <c r="P979" s="12">
        <v>5</v>
      </c>
      <c r="Q979" s="87">
        <v>0</v>
      </c>
      <c r="R979" s="12">
        <v>0</v>
      </c>
      <c r="S979" s="12">
        <v>0</v>
      </c>
      <c r="T979" s="12">
        <f>STOCK[[#This Row],[Costo Unitario (USD)]]+STOCK[[#This Row],[Costo Envío (USD)]]+STOCK[[#This Row],[Comisión 10%]]</f>
        <v>5.75</v>
      </c>
      <c r="U979" s="12">
        <f>STOCK[[#This Row],[Costo total]]*1.5</f>
        <v>8.625</v>
      </c>
      <c r="V979" s="12">
        <v>7.5</v>
      </c>
      <c r="W979" s="12">
        <f>STOCK[[#This Row],[Precio Final]]-STOCK[[#This Row],[Costo total]]</f>
        <v>1.75</v>
      </c>
      <c r="X979" s="12">
        <f>STOCK[[#This Row],[Ganancia Unitaria]]*STOCK[[#This Row],[Salidas]]</f>
        <v>0</v>
      </c>
      <c r="Y979" s="12" t="s">
        <v>1894</v>
      </c>
      <c r="AA979" s="12">
        <f>STOCK[[#This Row],[Costo total]]*STOCK[[#This Row],[Entradas]]</f>
        <v>0</v>
      </c>
      <c r="AB979" s="12">
        <f>STOCK[[#This Row],[Stock Actual]]*STOCK[[#This Row],[Costo total]]</f>
        <v>0</v>
      </c>
    </row>
    <row r="980" spans="1:28" s="7" customFormat="1" ht="50" customHeight="1" x14ac:dyDescent="0.15">
      <c r="A980" s="7" t="s">
        <v>1961</v>
      </c>
      <c r="B980" s="70"/>
      <c r="C980" s="7" t="s">
        <v>4</v>
      </c>
      <c r="D980" s="7" t="s">
        <v>2199</v>
      </c>
      <c r="E980" s="7" t="s">
        <v>1921</v>
      </c>
      <c r="F980" s="7" t="s">
        <v>1896</v>
      </c>
      <c r="G980" s="7" t="s">
        <v>1479</v>
      </c>
      <c r="H980" s="7">
        <f>STOCK[[#This Row],[Precio Final]]</f>
        <v>12</v>
      </c>
      <c r="I980" s="7">
        <f>STOCK[[#This Row],[Precio Venta Ideal (x1.5)]]</f>
        <v>13.799999999999999</v>
      </c>
      <c r="J980" s="8">
        <v>0</v>
      </c>
      <c r="K980" s="8">
        <f>SUMIFS(VENTAS[Cantidad],VENTAS[Código del producto Vendido],STOCK[[#This Row],[Code]])</f>
        <v>0</v>
      </c>
      <c r="L980" s="8">
        <f>STOCK[[#This Row],[Entradas]]-STOCK[[#This Row],[Salidas]]</f>
        <v>0</v>
      </c>
      <c r="M980" s="7">
        <f>STOCK[[#This Row],[Precio Final]]*10%</f>
        <v>1.2000000000000002</v>
      </c>
      <c r="N980" s="7">
        <v>0</v>
      </c>
      <c r="O980" s="7">
        <v>0</v>
      </c>
      <c r="P980" s="7">
        <v>8</v>
      </c>
      <c r="Q980" s="8">
        <v>0</v>
      </c>
      <c r="R980" s="7">
        <v>0</v>
      </c>
      <c r="S980" s="7">
        <v>0</v>
      </c>
      <c r="T980" s="12">
        <f>STOCK[[#This Row],[Costo Unitario (USD)]]+STOCK[[#This Row],[Costo Envío (USD)]]+STOCK[[#This Row],[Comisión 10%]]</f>
        <v>9.1999999999999993</v>
      </c>
      <c r="U980" s="7">
        <f>STOCK[[#This Row],[Costo total]]*1.5</f>
        <v>13.799999999999999</v>
      </c>
      <c r="V980" s="7">
        <v>12</v>
      </c>
      <c r="W980" s="7">
        <f>STOCK[[#This Row],[Precio Final]]-STOCK[[#This Row],[Costo total]]</f>
        <v>2.8000000000000007</v>
      </c>
      <c r="X980" s="7">
        <f>STOCK[[#This Row],[Ganancia Unitaria]]*STOCK[[#This Row],[Salidas]]</f>
        <v>0</v>
      </c>
      <c r="Y980" s="7" t="s">
        <v>1894</v>
      </c>
      <c r="AA980" s="7">
        <f>STOCK[[#This Row],[Costo total]]*STOCK[[#This Row],[Entradas]]</f>
        <v>0</v>
      </c>
      <c r="AB980" s="7">
        <f>STOCK[[#This Row],[Stock Actual]]*STOCK[[#This Row],[Costo total]]</f>
        <v>0</v>
      </c>
    </row>
    <row r="981" spans="1:28" s="12" customFormat="1" ht="50" customHeight="1" x14ac:dyDescent="0.15">
      <c r="A981" s="12" t="s">
        <v>1962</v>
      </c>
      <c r="B981" s="70"/>
      <c r="C981" s="12" t="s">
        <v>4</v>
      </c>
      <c r="D981" s="12" t="s">
        <v>2199</v>
      </c>
      <c r="E981" s="12" t="s">
        <v>1980</v>
      </c>
      <c r="F981" s="12" t="s">
        <v>1633</v>
      </c>
      <c r="G981" s="12" t="s">
        <v>1905</v>
      </c>
      <c r="H981" s="12">
        <f>STOCK[[#This Row],[Precio Final]]</f>
        <v>6</v>
      </c>
      <c r="I981" s="12">
        <f>STOCK[[#This Row],[Precio Venta Ideal (x1.5)]]</f>
        <v>6.8999999999999995</v>
      </c>
      <c r="J981" s="8">
        <v>0</v>
      </c>
      <c r="K981" s="87">
        <f>SUMIFS(VENTAS[Cantidad],VENTAS[Código del producto Vendido],STOCK[[#This Row],[Code]])</f>
        <v>0</v>
      </c>
      <c r="L981" s="87">
        <f>STOCK[[#This Row],[Entradas]]-STOCK[[#This Row],[Salidas]]</f>
        <v>0</v>
      </c>
      <c r="M981" s="12">
        <f>STOCK[[#This Row],[Precio Final]]*10%</f>
        <v>0.60000000000000009</v>
      </c>
      <c r="N981" s="12">
        <v>0</v>
      </c>
      <c r="O981" s="12">
        <v>0</v>
      </c>
      <c r="P981" s="12">
        <v>4</v>
      </c>
      <c r="Q981" s="87">
        <v>0</v>
      </c>
      <c r="R981" s="12">
        <v>0</v>
      </c>
      <c r="S981" s="12">
        <v>0</v>
      </c>
      <c r="T981" s="12">
        <f>STOCK[[#This Row],[Costo Unitario (USD)]]+STOCK[[#This Row],[Costo Envío (USD)]]+STOCK[[#This Row],[Comisión 10%]]</f>
        <v>4.5999999999999996</v>
      </c>
      <c r="U981" s="12">
        <f>STOCK[[#This Row],[Costo total]]*1.5</f>
        <v>6.8999999999999995</v>
      </c>
      <c r="V981" s="12">
        <v>6</v>
      </c>
      <c r="W981" s="12">
        <f>STOCK[[#This Row],[Precio Final]]-STOCK[[#This Row],[Costo total]]</f>
        <v>1.4000000000000004</v>
      </c>
      <c r="X981" s="12">
        <f>STOCK[[#This Row],[Ganancia Unitaria]]*STOCK[[#This Row],[Salidas]]</f>
        <v>0</v>
      </c>
      <c r="Y981" s="12" t="s">
        <v>1894</v>
      </c>
      <c r="AA981" s="12">
        <f>STOCK[[#This Row],[Costo total]]*STOCK[[#This Row],[Entradas]]</f>
        <v>0</v>
      </c>
      <c r="AB981" s="12">
        <f>STOCK[[#This Row],[Stock Actual]]*STOCK[[#This Row],[Costo total]]</f>
        <v>0</v>
      </c>
    </row>
    <row r="982" spans="1:28" s="7" customFormat="1" ht="50" customHeight="1" x14ac:dyDescent="0.15">
      <c r="A982" s="7" t="s">
        <v>1963</v>
      </c>
      <c r="B982" s="70"/>
      <c r="C982" s="7" t="s">
        <v>4</v>
      </c>
      <c r="D982" s="7" t="s">
        <v>2199</v>
      </c>
      <c r="E982" s="7" t="s">
        <v>2147</v>
      </c>
      <c r="F982" s="7" t="s">
        <v>1922</v>
      </c>
      <c r="G982" s="7" t="s">
        <v>1479</v>
      </c>
      <c r="H982" s="7">
        <f>STOCK[[#This Row],[Precio Final]]</f>
        <v>7.5</v>
      </c>
      <c r="I982" s="7">
        <f>STOCK[[#This Row],[Precio Venta Ideal (x1.5)]]</f>
        <v>8.625</v>
      </c>
      <c r="J982" s="8">
        <v>0</v>
      </c>
      <c r="K982" s="8">
        <f>SUMIFS(VENTAS[Cantidad],VENTAS[Código del producto Vendido],STOCK[[#This Row],[Code]])</f>
        <v>0</v>
      </c>
      <c r="L982" s="8">
        <f>STOCK[[#This Row],[Entradas]]-STOCK[[#This Row],[Salidas]]</f>
        <v>0</v>
      </c>
      <c r="M982" s="7">
        <f>STOCK[[#This Row],[Precio Final]]*10%</f>
        <v>0.75</v>
      </c>
      <c r="N982" s="7">
        <v>0</v>
      </c>
      <c r="O982" s="7">
        <v>0</v>
      </c>
      <c r="P982" s="7">
        <v>5</v>
      </c>
      <c r="Q982" s="8">
        <v>0</v>
      </c>
      <c r="R982" s="7">
        <v>0</v>
      </c>
      <c r="S982" s="7">
        <v>0</v>
      </c>
      <c r="T982" s="12">
        <f>STOCK[[#This Row],[Costo Unitario (USD)]]+STOCK[[#This Row],[Costo Envío (USD)]]+STOCK[[#This Row],[Comisión 10%]]</f>
        <v>5.75</v>
      </c>
      <c r="U982" s="7">
        <f>STOCK[[#This Row],[Costo total]]*1.5</f>
        <v>8.625</v>
      </c>
      <c r="V982" s="7">
        <v>7.5</v>
      </c>
      <c r="W982" s="7">
        <f>STOCK[[#This Row],[Precio Final]]-STOCK[[#This Row],[Costo total]]</f>
        <v>1.75</v>
      </c>
      <c r="X982" s="7">
        <f>STOCK[[#This Row],[Ganancia Unitaria]]*STOCK[[#This Row],[Salidas]]</f>
        <v>0</v>
      </c>
      <c r="Y982" s="7" t="s">
        <v>1894</v>
      </c>
      <c r="AA982" s="7">
        <f>STOCK[[#This Row],[Costo total]]*STOCK[[#This Row],[Entradas]]</f>
        <v>0</v>
      </c>
      <c r="AB982" s="7">
        <f>STOCK[[#This Row],[Stock Actual]]*STOCK[[#This Row],[Costo total]]</f>
        <v>0</v>
      </c>
    </row>
    <row r="983" spans="1:28" s="12" customFormat="1" ht="50" customHeight="1" x14ac:dyDescent="0.15">
      <c r="A983" s="12" t="s">
        <v>1964</v>
      </c>
      <c r="B983" s="70"/>
      <c r="C983" s="12" t="s">
        <v>4</v>
      </c>
      <c r="D983" s="12" t="s">
        <v>2199</v>
      </c>
      <c r="E983" s="12" t="s">
        <v>2148</v>
      </c>
      <c r="F983" s="12" t="s">
        <v>2207</v>
      </c>
      <c r="G983" s="12" t="s">
        <v>214</v>
      </c>
      <c r="H983" s="12">
        <f>STOCK[[#This Row],[Precio Final]]</f>
        <v>8</v>
      </c>
      <c r="I983" s="12">
        <f>STOCK[[#This Row],[Precio Venta Ideal (x1.5)]]</f>
        <v>13.200000000000001</v>
      </c>
      <c r="J983" s="8">
        <v>0</v>
      </c>
      <c r="K983" s="87">
        <f>SUMIFS(VENTAS[Cantidad],VENTAS[Código del producto Vendido],STOCK[[#This Row],[Code]])</f>
        <v>0</v>
      </c>
      <c r="L983" s="87">
        <f>STOCK[[#This Row],[Entradas]]-STOCK[[#This Row],[Salidas]]</f>
        <v>0</v>
      </c>
      <c r="M983" s="12">
        <f>STOCK[[#This Row],[Precio Final]]*10%</f>
        <v>0.8</v>
      </c>
      <c r="N983" s="12">
        <v>0</v>
      </c>
      <c r="O983" s="12">
        <v>0</v>
      </c>
      <c r="P983" s="12">
        <v>8</v>
      </c>
      <c r="Q983" s="87">
        <v>0</v>
      </c>
      <c r="R983" s="12">
        <v>0</v>
      </c>
      <c r="S983" s="12">
        <v>0</v>
      </c>
      <c r="T983" s="12">
        <f>STOCK[[#This Row],[Costo Unitario (USD)]]+STOCK[[#This Row],[Costo Envío (USD)]]+STOCK[[#This Row],[Comisión 10%]]</f>
        <v>8.8000000000000007</v>
      </c>
      <c r="U983" s="12">
        <f>STOCK[[#This Row],[Costo total]]*1.5</f>
        <v>13.200000000000001</v>
      </c>
      <c r="V983" s="12">
        <v>8</v>
      </c>
      <c r="W983" s="12">
        <f>STOCK[[#This Row],[Precio Final]]-STOCK[[#This Row],[Costo total]]</f>
        <v>-0.80000000000000071</v>
      </c>
      <c r="X983" s="12">
        <f>STOCK[[#This Row],[Ganancia Unitaria]]*STOCK[[#This Row],[Salidas]]</f>
        <v>0</v>
      </c>
      <c r="Y983" s="12" t="s">
        <v>1894</v>
      </c>
      <c r="AA983" s="12">
        <f>STOCK[[#This Row],[Costo total]]*STOCK[[#This Row],[Entradas]]</f>
        <v>0</v>
      </c>
      <c r="AB983" s="12">
        <f>STOCK[[#This Row],[Stock Actual]]*STOCK[[#This Row],[Costo total]]</f>
        <v>0</v>
      </c>
    </row>
    <row r="984" spans="1:28" s="7" customFormat="1" ht="50" customHeight="1" x14ac:dyDescent="0.15">
      <c r="A984" s="7" t="s">
        <v>1965</v>
      </c>
      <c r="B984" s="70"/>
      <c r="C984" s="7" t="s">
        <v>4</v>
      </c>
      <c r="D984" s="7" t="s">
        <v>2199</v>
      </c>
      <c r="E984" s="7" t="s">
        <v>1923</v>
      </c>
      <c r="F984" s="7" t="s">
        <v>2206</v>
      </c>
      <c r="G984" s="7" t="s">
        <v>1924</v>
      </c>
      <c r="H984" s="7">
        <f>STOCK[[#This Row],[Precio Final]]</f>
        <v>3</v>
      </c>
      <c r="I984" s="7">
        <f>STOCK[[#This Row],[Precio Venta Ideal (x1.5)]]</f>
        <v>3.4499999999999997</v>
      </c>
      <c r="J984" s="8">
        <v>0</v>
      </c>
      <c r="K984" s="8">
        <f>SUMIFS(VENTAS[Cantidad],VENTAS[Código del producto Vendido],STOCK[[#This Row],[Code]])</f>
        <v>0</v>
      </c>
      <c r="L984" s="8">
        <f>STOCK[[#This Row],[Entradas]]-STOCK[[#This Row],[Salidas]]</f>
        <v>0</v>
      </c>
      <c r="M984" s="7">
        <f>STOCK[[#This Row],[Precio Final]]*10%</f>
        <v>0.30000000000000004</v>
      </c>
      <c r="N984" s="7">
        <v>0</v>
      </c>
      <c r="O984" s="7">
        <v>0</v>
      </c>
      <c r="P984" s="7">
        <v>2</v>
      </c>
      <c r="Q984" s="8">
        <v>0</v>
      </c>
      <c r="R984" s="7">
        <v>0</v>
      </c>
      <c r="S984" s="7">
        <v>0</v>
      </c>
      <c r="T984" s="12">
        <f>STOCK[[#This Row],[Costo Unitario (USD)]]+STOCK[[#This Row],[Costo Envío (USD)]]+STOCK[[#This Row],[Comisión 10%]]</f>
        <v>2.2999999999999998</v>
      </c>
      <c r="U984" s="7">
        <f>STOCK[[#This Row],[Costo total]]*1.5</f>
        <v>3.4499999999999997</v>
      </c>
      <c r="V984" s="7">
        <v>3</v>
      </c>
      <c r="W984" s="7">
        <f>STOCK[[#This Row],[Precio Final]]-STOCK[[#This Row],[Costo total]]</f>
        <v>0.70000000000000018</v>
      </c>
      <c r="X984" s="7">
        <f>STOCK[[#This Row],[Ganancia Unitaria]]*STOCK[[#This Row],[Salidas]]</f>
        <v>0</v>
      </c>
      <c r="Y984" s="7" t="s">
        <v>1894</v>
      </c>
      <c r="AA984" s="7">
        <f>STOCK[[#This Row],[Costo total]]*STOCK[[#This Row],[Entradas]]</f>
        <v>0</v>
      </c>
      <c r="AB984" s="7">
        <f>STOCK[[#This Row],[Stock Actual]]*STOCK[[#This Row],[Costo total]]</f>
        <v>0</v>
      </c>
    </row>
    <row r="985" spans="1:28" s="12" customFormat="1" ht="50" customHeight="1" x14ac:dyDescent="0.15">
      <c r="A985" s="12" t="s">
        <v>1966</v>
      </c>
      <c r="B985" s="70"/>
      <c r="C985" s="12" t="s">
        <v>4</v>
      </c>
      <c r="D985" s="12" t="s">
        <v>2199</v>
      </c>
      <c r="E985" s="12" t="s">
        <v>1926</v>
      </c>
      <c r="F985" s="12" t="s">
        <v>1545</v>
      </c>
      <c r="G985" s="12" t="s">
        <v>1905</v>
      </c>
      <c r="H985" s="12">
        <f>STOCK[[#This Row],[Precio Final]]</f>
        <v>4.5</v>
      </c>
      <c r="I985" s="12">
        <f>STOCK[[#This Row],[Precio Venta Ideal (x1.5)]]</f>
        <v>5.1750000000000007</v>
      </c>
      <c r="J985" s="8">
        <v>0</v>
      </c>
      <c r="K985" s="87">
        <f>SUMIFS(VENTAS[Cantidad],VENTAS[Código del producto Vendido],STOCK[[#This Row],[Code]])</f>
        <v>0</v>
      </c>
      <c r="L985" s="87">
        <f>STOCK[[#This Row],[Entradas]]-STOCK[[#This Row],[Salidas]]</f>
        <v>0</v>
      </c>
      <c r="M985" s="12">
        <f>STOCK[[#This Row],[Precio Final]]*10%</f>
        <v>0.45</v>
      </c>
      <c r="N985" s="12">
        <v>0</v>
      </c>
      <c r="O985" s="12">
        <v>0</v>
      </c>
      <c r="P985" s="12">
        <v>3</v>
      </c>
      <c r="Q985" s="87">
        <v>0</v>
      </c>
      <c r="R985" s="12">
        <v>0</v>
      </c>
      <c r="S985" s="12">
        <v>0</v>
      </c>
      <c r="T985" s="12">
        <f>STOCK[[#This Row],[Costo Unitario (USD)]]+STOCK[[#This Row],[Costo Envío (USD)]]+STOCK[[#This Row],[Comisión 10%]]</f>
        <v>3.45</v>
      </c>
      <c r="U985" s="12">
        <f>STOCK[[#This Row],[Costo total]]*1.5</f>
        <v>5.1750000000000007</v>
      </c>
      <c r="V985" s="12">
        <v>4.5</v>
      </c>
      <c r="W985" s="12">
        <f>STOCK[[#This Row],[Precio Final]]-STOCK[[#This Row],[Costo total]]</f>
        <v>1.0499999999999998</v>
      </c>
      <c r="X985" s="12">
        <f>STOCK[[#This Row],[Ganancia Unitaria]]*STOCK[[#This Row],[Salidas]]</f>
        <v>0</v>
      </c>
      <c r="Y985" s="12" t="s">
        <v>1894</v>
      </c>
      <c r="AA985" s="12">
        <f>STOCK[[#This Row],[Costo total]]*STOCK[[#This Row],[Entradas]]</f>
        <v>0</v>
      </c>
      <c r="AB985" s="12">
        <f>STOCK[[#This Row],[Stock Actual]]*STOCK[[#This Row],[Costo total]]</f>
        <v>0</v>
      </c>
    </row>
    <row r="986" spans="1:28" s="7" customFormat="1" ht="50" customHeight="1" x14ac:dyDescent="0.15">
      <c r="A986" s="7" t="s">
        <v>1967</v>
      </c>
      <c r="B986" s="70"/>
      <c r="C986" s="7" t="s">
        <v>4</v>
      </c>
      <c r="D986" s="7" t="s">
        <v>2199</v>
      </c>
      <c r="E986" s="7" t="s">
        <v>1930</v>
      </c>
      <c r="F986" s="7" t="s">
        <v>1925</v>
      </c>
      <c r="G986" s="7" t="s">
        <v>1905</v>
      </c>
      <c r="H986" s="7">
        <f>STOCK[[#This Row],[Precio Final]]</f>
        <v>3</v>
      </c>
      <c r="I986" s="7">
        <f>STOCK[[#This Row],[Precio Venta Ideal (x1.5)]]</f>
        <v>3.4499999999999997</v>
      </c>
      <c r="J986" s="8">
        <v>0</v>
      </c>
      <c r="K986" s="8">
        <f>SUMIFS(VENTAS[Cantidad],VENTAS[Código del producto Vendido],STOCK[[#This Row],[Code]])</f>
        <v>0</v>
      </c>
      <c r="L986" s="8">
        <f>STOCK[[#This Row],[Entradas]]-STOCK[[#This Row],[Salidas]]</f>
        <v>0</v>
      </c>
      <c r="M986" s="7">
        <f>STOCK[[#This Row],[Precio Final]]*10%</f>
        <v>0.30000000000000004</v>
      </c>
      <c r="N986" s="7">
        <v>0</v>
      </c>
      <c r="O986" s="7">
        <v>0</v>
      </c>
      <c r="P986" s="7">
        <v>2</v>
      </c>
      <c r="Q986" s="8">
        <v>0</v>
      </c>
      <c r="R986" s="7">
        <v>0</v>
      </c>
      <c r="S986" s="7">
        <v>0</v>
      </c>
      <c r="T986" s="12">
        <f>STOCK[[#This Row],[Costo Unitario (USD)]]+STOCK[[#This Row],[Costo Envío (USD)]]+STOCK[[#This Row],[Comisión 10%]]</f>
        <v>2.2999999999999998</v>
      </c>
      <c r="U986" s="7">
        <f>STOCK[[#This Row],[Costo total]]*1.5</f>
        <v>3.4499999999999997</v>
      </c>
      <c r="V986" s="7">
        <v>3</v>
      </c>
      <c r="W986" s="7">
        <f>STOCK[[#This Row],[Precio Final]]-STOCK[[#This Row],[Costo total]]</f>
        <v>0.70000000000000018</v>
      </c>
      <c r="X986" s="7">
        <f>STOCK[[#This Row],[Ganancia Unitaria]]*STOCK[[#This Row],[Salidas]]</f>
        <v>0</v>
      </c>
      <c r="Y986" s="7" t="s">
        <v>1894</v>
      </c>
      <c r="AA986" s="7">
        <f>STOCK[[#This Row],[Costo total]]*STOCK[[#This Row],[Entradas]]</f>
        <v>0</v>
      </c>
      <c r="AB986" s="7">
        <f>STOCK[[#This Row],[Stock Actual]]*STOCK[[#This Row],[Costo total]]</f>
        <v>0</v>
      </c>
    </row>
    <row r="987" spans="1:28" s="12" customFormat="1" ht="50" customHeight="1" x14ac:dyDescent="0.15">
      <c r="A987" s="12" t="s">
        <v>1968</v>
      </c>
      <c r="B987" s="70"/>
      <c r="C987" s="12" t="s">
        <v>4</v>
      </c>
      <c r="D987" s="12" t="s">
        <v>2199</v>
      </c>
      <c r="E987" s="12" t="s">
        <v>1979</v>
      </c>
      <c r="F987" s="12" t="s">
        <v>1927</v>
      </c>
      <c r="G987" s="12" t="s">
        <v>1905</v>
      </c>
      <c r="H987" s="12">
        <f>STOCK[[#This Row],[Precio Final]]</f>
        <v>15</v>
      </c>
      <c r="I987" s="12">
        <f>STOCK[[#This Row],[Precio Venta Ideal (x1.5)]]</f>
        <v>17.25</v>
      </c>
      <c r="J987" s="8">
        <v>0</v>
      </c>
      <c r="K987" s="87">
        <f>SUMIFS(VENTAS[Cantidad],VENTAS[Código del producto Vendido],STOCK[[#This Row],[Code]])</f>
        <v>0</v>
      </c>
      <c r="L987" s="87">
        <f>STOCK[[#This Row],[Entradas]]-STOCK[[#This Row],[Salidas]]</f>
        <v>0</v>
      </c>
      <c r="M987" s="12">
        <f>STOCK[[#This Row],[Precio Final]]*10%</f>
        <v>1.5</v>
      </c>
      <c r="N987" s="12">
        <v>0</v>
      </c>
      <c r="O987" s="12">
        <v>0</v>
      </c>
      <c r="P987" s="12">
        <v>10</v>
      </c>
      <c r="Q987" s="87">
        <v>0</v>
      </c>
      <c r="R987" s="12">
        <v>0</v>
      </c>
      <c r="S987" s="12">
        <v>0</v>
      </c>
      <c r="T987" s="12">
        <f>STOCK[[#This Row],[Costo Unitario (USD)]]+STOCK[[#This Row],[Costo Envío (USD)]]+STOCK[[#This Row],[Comisión 10%]]</f>
        <v>11.5</v>
      </c>
      <c r="U987" s="12">
        <f>STOCK[[#This Row],[Costo total]]*1.5</f>
        <v>17.25</v>
      </c>
      <c r="V987" s="12">
        <v>15</v>
      </c>
      <c r="W987" s="12">
        <f>STOCK[[#This Row],[Precio Final]]-STOCK[[#This Row],[Costo total]]</f>
        <v>3.5</v>
      </c>
      <c r="X987" s="12">
        <f>STOCK[[#This Row],[Ganancia Unitaria]]*STOCK[[#This Row],[Salidas]]</f>
        <v>0</v>
      </c>
      <c r="Y987" s="12" t="s">
        <v>1894</v>
      </c>
      <c r="AA987" s="12">
        <f>STOCK[[#This Row],[Costo total]]*STOCK[[#This Row],[Entradas]]</f>
        <v>0</v>
      </c>
      <c r="AB987" s="12">
        <f>STOCK[[#This Row],[Stock Actual]]*STOCK[[#This Row],[Costo total]]</f>
        <v>0</v>
      </c>
    </row>
    <row r="988" spans="1:28" s="7" customFormat="1" ht="50" customHeight="1" x14ac:dyDescent="0.15">
      <c r="A988" s="7" t="s">
        <v>1969</v>
      </c>
      <c r="B988" s="70"/>
      <c r="C988" s="7" t="s">
        <v>4</v>
      </c>
      <c r="D988" s="7" t="s">
        <v>2199</v>
      </c>
      <c r="E988" s="7" t="s">
        <v>1928</v>
      </c>
      <c r="F988" s="7" t="s">
        <v>1929</v>
      </c>
      <c r="G988" s="7" t="s">
        <v>1905</v>
      </c>
      <c r="H988" s="7">
        <f>STOCK[[#This Row],[Precio Final]]</f>
        <v>4.5</v>
      </c>
      <c r="I988" s="7">
        <f>STOCK[[#This Row],[Precio Venta Ideal (x1.5)]]</f>
        <v>3.6750000000000003</v>
      </c>
      <c r="J988" s="8">
        <v>0</v>
      </c>
      <c r="K988" s="8">
        <f>SUMIFS(VENTAS[Cantidad],VENTAS[Código del producto Vendido],STOCK[[#This Row],[Code]])</f>
        <v>0</v>
      </c>
      <c r="L988" s="8">
        <f>STOCK[[#This Row],[Entradas]]-STOCK[[#This Row],[Salidas]]</f>
        <v>0</v>
      </c>
      <c r="M988" s="7">
        <f>STOCK[[#This Row],[Precio Final]]*10%</f>
        <v>0.45</v>
      </c>
      <c r="N988" s="7">
        <v>0</v>
      </c>
      <c r="O988" s="7">
        <v>0</v>
      </c>
      <c r="P988" s="7">
        <v>2</v>
      </c>
      <c r="Q988" s="8">
        <v>0</v>
      </c>
      <c r="R988" s="7">
        <v>0</v>
      </c>
      <c r="S988" s="7">
        <v>0</v>
      </c>
      <c r="T988" s="12">
        <f>STOCK[[#This Row],[Costo Unitario (USD)]]+STOCK[[#This Row],[Costo Envío (USD)]]+STOCK[[#This Row],[Comisión 10%]]</f>
        <v>2.4500000000000002</v>
      </c>
      <c r="U988" s="7">
        <f>STOCK[[#This Row],[Costo total]]*1.5</f>
        <v>3.6750000000000003</v>
      </c>
      <c r="V988" s="7">
        <v>4.5</v>
      </c>
      <c r="W988" s="7">
        <f>STOCK[[#This Row],[Precio Final]]-STOCK[[#This Row],[Costo total]]</f>
        <v>2.0499999999999998</v>
      </c>
      <c r="X988" s="7">
        <f>STOCK[[#This Row],[Ganancia Unitaria]]*STOCK[[#This Row],[Salidas]]</f>
        <v>0</v>
      </c>
      <c r="Y988" s="7" t="s">
        <v>1894</v>
      </c>
      <c r="AA988" s="7">
        <f>STOCK[[#This Row],[Costo total]]*STOCK[[#This Row],[Entradas]]</f>
        <v>0</v>
      </c>
      <c r="AB988" s="7">
        <f>STOCK[[#This Row],[Stock Actual]]*STOCK[[#This Row],[Costo total]]</f>
        <v>0</v>
      </c>
    </row>
    <row r="989" spans="1:28" s="12" customFormat="1" ht="50" customHeight="1" x14ac:dyDescent="0.15">
      <c r="A989" s="12" t="s">
        <v>1970</v>
      </c>
      <c r="B989" s="70"/>
      <c r="C989" s="12" t="s">
        <v>4</v>
      </c>
      <c r="D989" s="12" t="s">
        <v>2199</v>
      </c>
      <c r="E989" s="12" t="s">
        <v>1931</v>
      </c>
      <c r="F989" s="12" t="s">
        <v>2205</v>
      </c>
      <c r="G989" s="12" t="s">
        <v>1897</v>
      </c>
      <c r="H989" s="12">
        <f>STOCK[[#This Row],[Precio Final]]</f>
        <v>4.5</v>
      </c>
      <c r="I989" s="12">
        <f>STOCK[[#This Row],[Precio Venta Ideal (x1.5)]]</f>
        <v>3.6750000000000003</v>
      </c>
      <c r="J989" s="8">
        <v>0</v>
      </c>
      <c r="K989" s="87">
        <f>SUMIFS(VENTAS[Cantidad],VENTAS[Código del producto Vendido],STOCK[[#This Row],[Code]])</f>
        <v>0</v>
      </c>
      <c r="L989" s="87">
        <f>STOCK[[#This Row],[Entradas]]-STOCK[[#This Row],[Salidas]]</f>
        <v>0</v>
      </c>
      <c r="M989" s="12">
        <f>STOCK[[#This Row],[Precio Final]]*10%</f>
        <v>0.45</v>
      </c>
      <c r="N989" s="12">
        <v>0</v>
      </c>
      <c r="O989" s="12">
        <v>0</v>
      </c>
      <c r="P989" s="12">
        <v>2</v>
      </c>
      <c r="Q989" s="87">
        <v>0</v>
      </c>
      <c r="R989" s="12">
        <v>0</v>
      </c>
      <c r="S989" s="12">
        <v>0</v>
      </c>
      <c r="T989" s="12">
        <f>STOCK[[#This Row],[Costo Unitario (USD)]]+STOCK[[#This Row],[Costo Envío (USD)]]+STOCK[[#This Row],[Comisión 10%]]</f>
        <v>2.4500000000000002</v>
      </c>
      <c r="U989" s="12">
        <f>STOCK[[#This Row],[Costo total]]*1.5</f>
        <v>3.6750000000000003</v>
      </c>
      <c r="V989" s="12">
        <v>4.5</v>
      </c>
      <c r="W989" s="12">
        <f>STOCK[[#This Row],[Precio Final]]-STOCK[[#This Row],[Costo total]]</f>
        <v>2.0499999999999998</v>
      </c>
      <c r="X989" s="12">
        <f>STOCK[[#This Row],[Ganancia Unitaria]]*STOCK[[#This Row],[Salidas]]</f>
        <v>0</v>
      </c>
      <c r="Y989" s="12" t="s">
        <v>1894</v>
      </c>
      <c r="AA989" s="12">
        <f>STOCK[[#This Row],[Costo total]]*STOCK[[#This Row],[Entradas]]</f>
        <v>0</v>
      </c>
      <c r="AB989" s="12">
        <f>STOCK[[#This Row],[Stock Actual]]*STOCK[[#This Row],[Costo total]]</f>
        <v>0</v>
      </c>
    </row>
    <row r="990" spans="1:28" s="7" customFormat="1" ht="50" customHeight="1" x14ac:dyDescent="0.15">
      <c r="A990" s="7" t="s">
        <v>1975</v>
      </c>
      <c r="B990" s="70"/>
      <c r="C990" s="7" t="s">
        <v>4</v>
      </c>
      <c r="D990" s="7" t="s">
        <v>1894</v>
      </c>
      <c r="E990" s="7" t="s">
        <v>1978</v>
      </c>
      <c r="F990" s="7" t="s">
        <v>1552</v>
      </c>
      <c r="G990" s="7" t="s">
        <v>69</v>
      </c>
      <c r="H990" s="7">
        <f>STOCK[[#This Row],[Precio Final]]</f>
        <v>22</v>
      </c>
      <c r="I990" s="7">
        <f>STOCK[[#This Row],[Precio Venta Ideal (x1.5)]]</f>
        <v>3.3000000000000003</v>
      </c>
      <c r="J990" s="8">
        <v>1</v>
      </c>
      <c r="K990" s="8">
        <f>SUMIFS(VENTAS[Cantidad],VENTAS[Código del producto Vendido],STOCK[[#This Row],[Code]])</f>
        <v>1</v>
      </c>
      <c r="L990" s="8">
        <f>STOCK[[#This Row],[Entradas]]-STOCK[[#This Row],[Salidas]]</f>
        <v>0</v>
      </c>
      <c r="M990" s="7">
        <f>STOCK[[#This Row],[Precio Final]]*10%</f>
        <v>2.2000000000000002</v>
      </c>
      <c r="N990" s="7">
        <v>0</v>
      </c>
      <c r="O990" s="7">
        <v>0</v>
      </c>
      <c r="P990" s="7">
        <v>0</v>
      </c>
      <c r="Q990" s="8">
        <v>0</v>
      </c>
      <c r="R990" s="7">
        <v>0</v>
      </c>
      <c r="S990" s="7">
        <v>0</v>
      </c>
      <c r="T990" s="12">
        <f>STOCK[[#This Row],[Costo Unitario (USD)]]+STOCK[[#This Row],[Costo Envío (USD)]]+STOCK[[#This Row],[Comisión 10%]]</f>
        <v>2.2000000000000002</v>
      </c>
      <c r="U990" s="7">
        <f>STOCK[[#This Row],[Costo total]]*1.5</f>
        <v>3.3000000000000003</v>
      </c>
      <c r="V990" s="7">
        <v>22</v>
      </c>
      <c r="W990" s="7">
        <f>STOCK[[#This Row],[Precio Final]]-STOCK[[#This Row],[Costo total]]</f>
        <v>19.8</v>
      </c>
      <c r="X990" s="7">
        <f>STOCK[[#This Row],[Ganancia Unitaria]]*STOCK[[#This Row],[Salidas]]</f>
        <v>19.8</v>
      </c>
      <c r="Y990" s="7" t="s">
        <v>1894</v>
      </c>
      <c r="AA990" s="7">
        <f>STOCK[[#This Row],[Costo total]]*STOCK[[#This Row],[Entradas]]</f>
        <v>2.2000000000000002</v>
      </c>
      <c r="AB990" s="7">
        <f>STOCK[[#This Row],[Stock Actual]]*STOCK[[#This Row],[Costo total]]</f>
        <v>0</v>
      </c>
    </row>
    <row r="991" spans="1:28" s="12" customFormat="1" ht="50" customHeight="1" x14ac:dyDescent="0.15">
      <c r="A991" s="12" t="s">
        <v>1976</v>
      </c>
      <c r="B991" s="70"/>
      <c r="C991" s="12" t="s">
        <v>4</v>
      </c>
      <c r="D991" s="12" t="s">
        <v>2956</v>
      </c>
      <c r="E991" s="12" t="s">
        <v>2955</v>
      </c>
      <c r="F991" s="12" t="s">
        <v>244</v>
      </c>
      <c r="G991" s="12" t="s">
        <v>69</v>
      </c>
      <c r="H991" s="12">
        <f>STOCK[[#This Row],[Precio Final]]</f>
        <v>22</v>
      </c>
      <c r="I991" s="12">
        <f>STOCK[[#This Row],[Precio Venta Ideal (x1.5)]]</f>
        <v>3.3000000000000003</v>
      </c>
      <c r="J991" s="87">
        <v>1</v>
      </c>
      <c r="K991" s="87">
        <f>SUMIFS(VENTAS[Cantidad],VENTAS[Código del producto Vendido],STOCK[[#This Row],[Code]])</f>
        <v>0</v>
      </c>
      <c r="L991" s="87">
        <f>STOCK[[#This Row],[Entradas]]-STOCK[[#This Row],[Salidas]]</f>
        <v>1</v>
      </c>
      <c r="M991" s="12">
        <f>STOCK[[#This Row],[Precio Final]]*10%</f>
        <v>2.2000000000000002</v>
      </c>
      <c r="N991" s="12">
        <v>0</v>
      </c>
      <c r="O991" s="12">
        <v>0</v>
      </c>
      <c r="P991" s="12">
        <v>0</v>
      </c>
      <c r="Q991" s="87">
        <v>0</v>
      </c>
      <c r="R991" s="12">
        <v>0</v>
      </c>
      <c r="S991" s="12">
        <v>0</v>
      </c>
      <c r="T991" s="12">
        <f>STOCK[[#This Row],[Costo Unitario (USD)]]+STOCK[[#This Row],[Costo Envío (USD)]]+STOCK[[#This Row],[Comisión 10%]]</f>
        <v>2.2000000000000002</v>
      </c>
      <c r="U991" s="12">
        <f>STOCK[[#This Row],[Costo total]]*1.5</f>
        <v>3.3000000000000003</v>
      </c>
      <c r="V991" s="12">
        <v>22</v>
      </c>
      <c r="W991" s="12">
        <f>STOCK[[#This Row],[Precio Final]]-STOCK[[#This Row],[Costo total]]</f>
        <v>19.8</v>
      </c>
      <c r="X991" s="12">
        <f>STOCK[[#This Row],[Ganancia Unitaria]]*STOCK[[#This Row],[Salidas]]</f>
        <v>0</v>
      </c>
      <c r="Y991" s="12" t="s">
        <v>1894</v>
      </c>
      <c r="AA991" s="12">
        <f>STOCK[[#This Row],[Costo total]]*STOCK[[#This Row],[Entradas]]</f>
        <v>2.2000000000000002</v>
      </c>
      <c r="AB991" s="12">
        <f>STOCK[[#This Row],[Stock Actual]]*STOCK[[#This Row],[Costo total]]</f>
        <v>2.2000000000000002</v>
      </c>
    </row>
    <row r="992" spans="1:28" s="7" customFormat="1" ht="50" customHeight="1" x14ac:dyDescent="0.15">
      <c r="A992" s="7" t="s">
        <v>1977</v>
      </c>
      <c r="B992" s="70"/>
      <c r="C992" s="7" t="s">
        <v>4</v>
      </c>
      <c r="D992" s="7" t="s">
        <v>2199</v>
      </c>
      <c r="E992" s="7" t="s">
        <v>1978</v>
      </c>
      <c r="F992" s="7" t="s">
        <v>2204</v>
      </c>
      <c r="G992" s="7" t="s">
        <v>69</v>
      </c>
      <c r="H992" s="7">
        <f>STOCK[[#This Row],[Precio Final]]</f>
        <v>22</v>
      </c>
      <c r="I992" s="7">
        <f>STOCK[[#This Row],[Precio Venta Ideal (x1.5)]]</f>
        <v>3.3000000000000003</v>
      </c>
      <c r="J992" s="8">
        <v>1</v>
      </c>
      <c r="K992" s="8">
        <f>SUMIFS(VENTAS[Cantidad],VENTAS[Código del producto Vendido],STOCK[[#This Row],[Code]])</f>
        <v>1</v>
      </c>
      <c r="L992" s="8">
        <f>STOCK[[#This Row],[Entradas]]-STOCK[[#This Row],[Salidas]]</f>
        <v>0</v>
      </c>
      <c r="M992" s="7">
        <f>STOCK[[#This Row],[Precio Final]]*10%</f>
        <v>2.2000000000000002</v>
      </c>
      <c r="N992" s="7">
        <v>0</v>
      </c>
      <c r="O992" s="7">
        <v>0</v>
      </c>
      <c r="P992" s="7">
        <v>0</v>
      </c>
      <c r="Q992" s="8">
        <v>0</v>
      </c>
      <c r="R992" s="7">
        <v>0</v>
      </c>
      <c r="S992" s="7">
        <v>0</v>
      </c>
      <c r="T992" s="12">
        <f>STOCK[[#This Row],[Costo Unitario (USD)]]+STOCK[[#This Row],[Costo Envío (USD)]]+STOCK[[#This Row],[Comisión 10%]]</f>
        <v>2.2000000000000002</v>
      </c>
      <c r="U992" s="7">
        <f>STOCK[[#This Row],[Costo total]]*1.5</f>
        <v>3.3000000000000003</v>
      </c>
      <c r="V992" s="7">
        <v>22</v>
      </c>
      <c r="W992" s="7">
        <f>STOCK[[#This Row],[Precio Final]]-STOCK[[#This Row],[Costo total]]</f>
        <v>19.8</v>
      </c>
      <c r="X992" s="7">
        <f>STOCK[[#This Row],[Ganancia Unitaria]]*STOCK[[#This Row],[Salidas]]</f>
        <v>19.8</v>
      </c>
      <c r="Y992" s="7" t="s">
        <v>1894</v>
      </c>
      <c r="AA992" s="7">
        <f>STOCK[[#This Row],[Costo total]]*STOCK[[#This Row],[Entradas]]</f>
        <v>2.2000000000000002</v>
      </c>
      <c r="AB992" s="7">
        <f>STOCK[[#This Row],[Stock Actual]]*STOCK[[#This Row],[Costo total]]</f>
        <v>0</v>
      </c>
    </row>
    <row r="993" spans="1:28" s="12" customFormat="1" ht="50" customHeight="1" x14ac:dyDescent="0.15">
      <c r="A993" s="12" t="s">
        <v>1981</v>
      </c>
      <c r="B993" s="70"/>
      <c r="C993" s="12" t="s">
        <v>4</v>
      </c>
      <c r="D993" s="12" t="s">
        <v>2199</v>
      </c>
      <c r="E993" s="12" t="s">
        <v>1988</v>
      </c>
      <c r="F993" s="12" t="s">
        <v>2145</v>
      </c>
      <c r="H993" s="12">
        <f>STOCK[[#This Row],[Precio Final]]</f>
        <v>3</v>
      </c>
      <c r="I993" s="12">
        <f>STOCK[[#This Row],[Precio Venta Ideal (x1.5)]]</f>
        <v>0.45000000000000007</v>
      </c>
      <c r="J993" s="87">
        <v>0</v>
      </c>
      <c r="K993" s="87">
        <f>SUMIFS(VENTAS[Cantidad],VENTAS[Código del producto Vendido],STOCK[[#This Row],[Code]])</f>
        <v>0</v>
      </c>
      <c r="L993" s="87">
        <f>STOCK[[#This Row],[Entradas]]-STOCK[[#This Row],[Salidas]]</f>
        <v>0</v>
      </c>
      <c r="M993" s="12">
        <f>STOCK[[#This Row],[Precio Final]]*10%</f>
        <v>0.30000000000000004</v>
      </c>
      <c r="N993" s="12">
        <v>0</v>
      </c>
      <c r="O993" s="12">
        <v>0</v>
      </c>
      <c r="P993" s="12">
        <v>0</v>
      </c>
      <c r="Q993" s="87">
        <v>0</v>
      </c>
      <c r="R993" s="12">
        <v>0</v>
      </c>
      <c r="S993" s="12">
        <v>0</v>
      </c>
      <c r="T993" s="12">
        <f>STOCK[[#This Row],[Costo Unitario (USD)]]+STOCK[[#This Row],[Costo Envío (USD)]]+STOCK[[#This Row],[Comisión 10%]]</f>
        <v>0.30000000000000004</v>
      </c>
      <c r="U993" s="12">
        <f>STOCK[[#This Row],[Costo total]]*1.5</f>
        <v>0.45000000000000007</v>
      </c>
      <c r="V993" s="12">
        <v>3</v>
      </c>
      <c r="W993" s="12">
        <f>STOCK[[#This Row],[Precio Final]]-STOCK[[#This Row],[Costo total]]</f>
        <v>2.7</v>
      </c>
      <c r="X993" s="12">
        <f>STOCK[[#This Row],[Ganancia Unitaria]]*STOCK[[#This Row],[Salidas]]</f>
        <v>0</v>
      </c>
      <c r="Y993" s="12" t="s">
        <v>1894</v>
      </c>
      <c r="Z993" s="12">
        <f>STOCK[[#This Row],[Precio Final]]*25%</f>
        <v>0.75</v>
      </c>
      <c r="AA993" s="12">
        <f>STOCK[[#This Row],[Costo total]]*STOCK[[#This Row],[Entradas]]</f>
        <v>0</v>
      </c>
      <c r="AB993" s="12">
        <f>STOCK[[#This Row],[Stock Actual]]*STOCK[[#This Row],[Costo total]]</f>
        <v>0</v>
      </c>
    </row>
    <row r="994" spans="1:28" s="7" customFormat="1" ht="50" customHeight="1" x14ac:dyDescent="0.15">
      <c r="A994" s="7" t="s">
        <v>1982</v>
      </c>
      <c r="B994" s="70"/>
      <c r="C994" s="7" t="s">
        <v>4</v>
      </c>
      <c r="D994" s="7" t="s">
        <v>2199</v>
      </c>
      <c r="E994" s="7" t="s">
        <v>1989</v>
      </c>
      <c r="F994" s="7" t="s">
        <v>2203</v>
      </c>
      <c r="G994" s="7" t="s">
        <v>1990</v>
      </c>
      <c r="H994" s="7">
        <f>STOCK[[#This Row],[Precio Final]]</f>
        <v>3</v>
      </c>
      <c r="I994" s="7">
        <f>STOCK[[#This Row],[Precio Venta Ideal (x1.5)]]</f>
        <v>0.45000000000000007</v>
      </c>
      <c r="J994" s="8">
        <v>1</v>
      </c>
      <c r="K994" s="8">
        <f>SUMIFS(VENTAS[Cantidad],VENTAS[Código del producto Vendido],STOCK[[#This Row],[Code]])</f>
        <v>1</v>
      </c>
      <c r="L994" s="8">
        <f>STOCK[[#This Row],[Entradas]]-STOCK[[#This Row],[Salidas]]</f>
        <v>0</v>
      </c>
      <c r="M994" s="7">
        <f>STOCK[[#This Row],[Precio Final]]*10%</f>
        <v>0.30000000000000004</v>
      </c>
      <c r="N994" s="7">
        <v>0</v>
      </c>
      <c r="O994" s="7">
        <v>0</v>
      </c>
      <c r="P994" s="7">
        <v>0</v>
      </c>
      <c r="Q994" s="8">
        <v>0</v>
      </c>
      <c r="R994" s="7">
        <v>0</v>
      </c>
      <c r="S994" s="7">
        <v>0</v>
      </c>
      <c r="T994" s="12">
        <f>STOCK[[#This Row],[Costo Unitario (USD)]]+STOCK[[#This Row],[Costo Envío (USD)]]+STOCK[[#This Row],[Comisión 10%]]</f>
        <v>0.30000000000000004</v>
      </c>
      <c r="U994" s="7">
        <f>STOCK[[#This Row],[Costo total]]*1.5</f>
        <v>0.45000000000000007</v>
      </c>
      <c r="V994" s="7">
        <v>3</v>
      </c>
      <c r="W994" s="7">
        <f>STOCK[[#This Row],[Precio Final]]-STOCK[[#This Row],[Costo total]]</f>
        <v>2.7</v>
      </c>
      <c r="X994" s="7">
        <f>STOCK[[#This Row],[Ganancia Unitaria]]*STOCK[[#This Row],[Salidas]]</f>
        <v>2.7</v>
      </c>
      <c r="Y994" s="7" t="s">
        <v>1894</v>
      </c>
      <c r="Z994" s="7">
        <f>STOCK[[#This Row],[Precio Final]]*25%</f>
        <v>0.75</v>
      </c>
      <c r="AA994" s="7">
        <f>STOCK[[#This Row],[Costo total]]*STOCK[[#This Row],[Entradas]]</f>
        <v>0.30000000000000004</v>
      </c>
      <c r="AB994" s="7">
        <f>STOCK[[#This Row],[Stock Actual]]*STOCK[[#This Row],[Costo total]]</f>
        <v>0</v>
      </c>
    </row>
    <row r="995" spans="1:28" s="12" customFormat="1" ht="50" customHeight="1" x14ac:dyDescent="0.15">
      <c r="A995" s="12" t="s">
        <v>1983</v>
      </c>
      <c r="B995" s="70"/>
      <c r="C995" s="12" t="s">
        <v>4</v>
      </c>
      <c r="D995" s="12" t="s">
        <v>2199</v>
      </c>
      <c r="E995" s="12" t="s">
        <v>1991</v>
      </c>
      <c r="F995" s="12" t="s">
        <v>1562</v>
      </c>
      <c r="H995" s="12">
        <f>STOCK[[#This Row],[Precio Final]]</f>
        <v>3</v>
      </c>
      <c r="I995" s="12">
        <f>STOCK[[#This Row],[Precio Venta Ideal (x1.5)]]</f>
        <v>0.45000000000000007</v>
      </c>
      <c r="J995" s="87">
        <v>0</v>
      </c>
      <c r="K995" s="87">
        <f>SUMIFS(VENTAS[Cantidad],VENTAS[Código del producto Vendido],STOCK[[#This Row],[Code]])</f>
        <v>0</v>
      </c>
      <c r="L995" s="87">
        <f>STOCK[[#This Row],[Entradas]]-STOCK[[#This Row],[Salidas]]</f>
        <v>0</v>
      </c>
      <c r="M995" s="12">
        <f>STOCK[[#This Row],[Precio Final]]*10%</f>
        <v>0.30000000000000004</v>
      </c>
      <c r="N995" s="12">
        <v>0</v>
      </c>
      <c r="O995" s="12">
        <v>0</v>
      </c>
      <c r="P995" s="12">
        <v>0</v>
      </c>
      <c r="Q995" s="87">
        <v>0</v>
      </c>
      <c r="R995" s="12">
        <v>0</v>
      </c>
      <c r="S995" s="12">
        <v>0</v>
      </c>
      <c r="T995" s="12">
        <f>STOCK[[#This Row],[Costo Unitario (USD)]]+STOCK[[#This Row],[Costo Envío (USD)]]+STOCK[[#This Row],[Comisión 10%]]</f>
        <v>0.30000000000000004</v>
      </c>
      <c r="U995" s="12">
        <f>STOCK[[#This Row],[Costo total]]*1.5</f>
        <v>0.45000000000000007</v>
      </c>
      <c r="V995" s="12">
        <v>3</v>
      </c>
      <c r="W995" s="12">
        <f>STOCK[[#This Row],[Precio Final]]-STOCK[[#This Row],[Costo total]]</f>
        <v>2.7</v>
      </c>
      <c r="X995" s="12">
        <f>STOCK[[#This Row],[Ganancia Unitaria]]*STOCK[[#This Row],[Salidas]]</f>
        <v>0</v>
      </c>
      <c r="Y995" s="12" t="s">
        <v>1894</v>
      </c>
      <c r="Z995" s="12">
        <f>STOCK[[#This Row],[Precio Final]]*25%</f>
        <v>0.75</v>
      </c>
      <c r="AA995" s="12">
        <f>STOCK[[#This Row],[Costo total]]*STOCK[[#This Row],[Entradas]]</f>
        <v>0</v>
      </c>
      <c r="AB995" s="12">
        <f>STOCK[[#This Row],[Stock Actual]]*STOCK[[#This Row],[Costo total]]</f>
        <v>0</v>
      </c>
    </row>
    <row r="996" spans="1:28" s="7" customFormat="1" ht="50" customHeight="1" x14ac:dyDescent="0.15">
      <c r="A996" s="7" t="s">
        <v>1984</v>
      </c>
      <c r="B996" s="70"/>
      <c r="C996" s="7" t="s">
        <v>4</v>
      </c>
      <c r="D996" s="7" t="s">
        <v>2199</v>
      </c>
      <c r="E996" s="7" t="s">
        <v>1992</v>
      </c>
      <c r="F996" s="7" t="s">
        <v>1886</v>
      </c>
      <c r="G996" s="7" t="s">
        <v>1993</v>
      </c>
      <c r="H996" s="7">
        <f>STOCK[[#This Row],[Precio Final]]</f>
        <v>3</v>
      </c>
      <c r="I996" s="7">
        <f>STOCK[[#This Row],[Precio Venta Ideal (x1.5)]]</f>
        <v>0.45000000000000007</v>
      </c>
      <c r="J996" s="8">
        <v>0</v>
      </c>
      <c r="K996" s="8">
        <f>SUMIFS(VENTAS[Cantidad],VENTAS[Código del producto Vendido],STOCK[[#This Row],[Code]])</f>
        <v>0</v>
      </c>
      <c r="L996" s="8">
        <f>STOCK[[#This Row],[Entradas]]-STOCK[[#This Row],[Salidas]]</f>
        <v>0</v>
      </c>
      <c r="M996" s="7">
        <f>STOCK[[#This Row],[Precio Final]]*10%</f>
        <v>0.30000000000000004</v>
      </c>
      <c r="N996" s="7">
        <v>0</v>
      </c>
      <c r="O996" s="7">
        <v>0</v>
      </c>
      <c r="P996" s="7">
        <v>0</v>
      </c>
      <c r="Q996" s="8">
        <v>0</v>
      </c>
      <c r="R996" s="7">
        <v>0</v>
      </c>
      <c r="S996" s="7">
        <v>0</v>
      </c>
      <c r="T996" s="12">
        <f>STOCK[[#This Row],[Costo Unitario (USD)]]+STOCK[[#This Row],[Costo Envío (USD)]]+STOCK[[#This Row],[Comisión 10%]]</f>
        <v>0.30000000000000004</v>
      </c>
      <c r="U996" s="7">
        <f>STOCK[[#This Row],[Costo total]]*1.5</f>
        <v>0.45000000000000007</v>
      </c>
      <c r="V996" s="7">
        <v>3</v>
      </c>
      <c r="W996" s="7">
        <f>STOCK[[#This Row],[Precio Final]]-STOCK[[#This Row],[Costo total]]</f>
        <v>2.7</v>
      </c>
      <c r="X996" s="7">
        <f>STOCK[[#This Row],[Ganancia Unitaria]]*STOCK[[#This Row],[Salidas]]</f>
        <v>0</v>
      </c>
      <c r="Y996" s="7" t="s">
        <v>1894</v>
      </c>
      <c r="Z996" s="7">
        <f>STOCK[[#This Row],[Precio Final]]*25%</f>
        <v>0.75</v>
      </c>
      <c r="AA996" s="7">
        <f>STOCK[[#This Row],[Costo total]]*STOCK[[#This Row],[Entradas]]</f>
        <v>0</v>
      </c>
      <c r="AB996" s="7">
        <f>STOCK[[#This Row],[Stock Actual]]*STOCK[[#This Row],[Costo total]]</f>
        <v>0</v>
      </c>
    </row>
    <row r="997" spans="1:28" s="12" customFormat="1" ht="50" customHeight="1" x14ac:dyDescent="0.15">
      <c r="A997" s="12" t="s">
        <v>1985</v>
      </c>
      <c r="B997" s="70"/>
      <c r="C997" s="12" t="s">
        <v>4</v>
      </c>
      <c r="D997" s="12" t="s">
        <v>2199</v>
      </c>
      <c r="E997" s="12" t="s">
        <v>2057</v>
      </c>
      <c r="F997" s="12" t="s">
        <v>1994</v>
      </c>
      <c r="H997" s="12">
        <f>STOCK[[#This Row],[Precio Final]]</f>
        <v>2</v>
      </c>
      <c r="I997" s="12">
        <f>STOCK[[#This Row],[Precio Venta Ideal (x1.5)]]</f>
        <v>0.30000000000000004</v>
      </c>
      <c r="J997" s="87">
        <v>0</v>
      </c>
      <c r="K997" s="87">
        <f>SUMIFS(VENTAS[Cantidad],VENTAS[Código del producto Vendido],STOCK[[#This Row],[Code]])</f>
        <v>0</v>
      </c>
      <c r="L997" s="87">
        <f>STOCK[[#This Row],[Entradas]]-STOCK[[#This Row],[Salidas]]</f>
        <v>0</v>
      </c>
      <c r="M997" s="12">
        <f>STOCK[[#This Row],[Precio Final]]*10%</f>
        <v>0.2</v>
      </c>
      <c r="N997" s="12">
        <v>0</v>
      </c>
      <c r="O997" s="12">
        <v>0</v>
      </c>
      <c r="P997" s="12">
        <v>0</v>
      </c>
      <c r="Q997" s="87">
        <v>0</v>
      </c>
      <c r="R997" s="12">
        <v>0</v>
      </c>
      <c r="S997" s="12">
        <v>0</v>
      </c>
      <c r="T997" s="12">
        <f>STOCK[[#This Row],[Costo Unitario (USD)]]+STOCK[[#This Row],[Costo Envío (USD)]]+STOCK[[#This Row],[Comisión 10%]]</f>
        <v>0.2</v>
      </c>
      <c r="U997" s="12">
        <f>STOCK[[#This Row],[Costo total]]*1.5</f>
        <v>0.30000000000000004</v>
      </c>
      <c r="V997" s="12">
        <v>2</v>
      </c>
      <c r="W997" s="12">
        <f>STOCK[[#This Row],[Precio Final]]-STOCK[[#This Row],[Costo total]]</f>
        <v>1.8</v>
      </c>
      <c r="X997" s="12">
        <f>STOCK[[#This Row],[Ganancia Unitaria]]*STOCK[[#This Row],[Salidas]]</f>
        <v>0</v>
      </c>
      <c r="Y997" s="12" t="s">
        <v>1894</v>
      </c>
      <c r="Z997" s="12">
        <f>STOCK[[#This Row],[Precio Final]]*25%</f>
        <v>0.5</v>
      </c>
      <c r="AA997" s="12">
        <f>STOCK[[#This Row],[Costo total]]*STOCK[[#This Row],[Entradas]]</f>
        <v>0</v>
      </c>
      <c r="AB997" s="12">
        <f>STOCK[[#This Row],[Stock Actual]]*STOCK[[#This Row],[Costo total]]</f>
        <v>0</v>
      </c>
    </row>
    <row r="998" spans="1:28" s="7" customFormat="1" ht="50" customHeight="1" x14ac:dyDescent="0.15">
      <c r="A998" s="7" t="s">
        <v>1986</v>
      </c>
      <c r="B998" s="70"/>
      <c r="C998" s="7" t="s">
        <v>4</v>
      </c>
      <c r="D998" s="7" t="s">
        <v>1894</v>
      </c>
      <c r="E998" s="7" t="s">
        <v>1995</v>
      </c>
      <c r="F998" s="7" t="s">
        <v>1866</v>
      </c>
      <c r="H998" s="7">
        <f>STOCK[[#This Row],[Precio Final]]</f>
        <v>3</v>
      </c>
      <c r="I998" s="7">
        <f>STOCK[[#This Row],[Precio Venta Ideal (x1.5)]]</f>
        <v>0.45000000000000007</v>
      </c>
      <c r="J998" s="8">
        <v>1</v>
      </c>
      <c r="K998" s="8">
        <f>SUMIFS(VENTAS[Cantidad],VENTAS[Código del producto Vendido],STOCK[[#This Row],[Code]])</f>
        <v>1</v>
      </c>
      <c r="L998" s="8">
        <f>STOCK[[#This Row],[Entradas]]-STOCK[[#This Row],[Salidas]]</f>
        <v>0</v>
      </c>
      <c r="M998" s="7">
        <f>STOCK[[#This Row],[Precio Final]]*10%</f>
        <v>0.30000000000000004</v>
      </c>
      <c r="N998" s="7">
        <v>0</v>
      </c>
      <c r="O998" s="7">
        <v>0</v>
      </c>
      <c r="P998" s="7">
        <v>0</v>
      </c>
      <c r="Q998" s="8">
        <v>0</v>
      </c>
      <c r="R998" s="7">
        <v>0</v>
      </c>
      <c r="S998" s="7">
        <v>0</v>
      </c>
      <c r="T998" s="12">
        <f>STOCK[[#This Row],[Costo Unitario (USD)]]+STOCK[[#This Row],[Costo Envío (USD)]]+STOCK[[#This Row],[Comisión 10%]]</f>
        <v>0.30000000000000004</v>
      </c>
      <c r="U998" s="7">
        <f>STOCK[[#This Row],[Costo total]]*1.5</f>
        <v>0.45000000000000007</v>
      </c>
      <c r="V998" s="7">
        <v>3</v>
      </c>
      <c r="W998" s="7">
        <f>STOCK[[#This Row],[Precio Final]]-STOCK[[#This Row],[Costo total]]</f>
        <v>2.7</v>
      </c>
      <c r="X998" s="7">
        <f>STOCK[[#This Row],[Ganancia Unitaria]]*STOCK[[#This Row],[Salidas]]</f>
        <v>2.7</v>
      </c>
      <c r="Y998" s="7" t="s">
        <v>1894</v>
      </c>
      <c r="Z998" s="7">
        <f>STOCK[[#This Row],[Precio Final]]*25%</f>
        <v>0.75</v>
      </c>
      <c r="AA998" s="7">
        <f>STOCK[[#This Row],[Costo total]]*STOCK[[#This Row],[Entradas]]</f>
        <v>0.30000000000000004</v>
      </c>
      <c r="AB998" s="7">
        <f>STOCK[[#This Row],[Stock Actual]]*STOCK[[#This Row],[Costo total]]</f>
        <v>0</v>
      </c>
    </row>
    <row r="999" spans="1:28" s="12" customFormat="1" ht="50" customHeight="1" x14ac:dyDescent="0.15">
      <c r="A999" s="12" t="s">
        <v>1987</v>
      </c>
      <c r="B999" s="70"/>
      <c r="C999" s="12" t="s">
        <v>4</v>
      </c>
      <c r="D999" s="12" t="s">
        <v>2199</v>
      </c>
      <c r="E999" s="12" t="s">
        <v>1996</v>
      </c>
      <c r="F999" s="12" t="s">
        <v>1866</v>
      </c>
      <c r="H999" s="12">
        <f>STOCK[[#This Row],[Precio Final]]</f>
        <v>3</v>
      </c>
      <c r="I999" s="12">
        <f>STOCK[[#This Row],[Precio Venta Ideal (x1.5)]]</f>
        <v>0.45000000000000007</v>
      </c>
      <c r="J999" s="87">
        <v>0</v>
      </c>
      <c r="K999" s="87">
        <f>SUMIFS(VENTAS[Cantidad],VENTAS[Código del producto Vendido],STOCK[[#This Row],[Code]])</f>
        <v>0</v>
      </c>
      <c r="L999" s="87">
        <f>STOCK[[#This Row],[Entradas]]-STOCK[[#This Row],[Salidas]]</f>
        <v>0</v>
      </c>
      <c r="M999" s="12">
        <f>STOCK[[#This Row],[Precio Final]]*10%</f>
        <v>0.30000000000000004</v>
      </c>
      <c r="N999" s="12">
        <v>0</v>
      </c>
      <c r="O999" s="12">
        <v>0</v>
      </c>
      <c r="P999" s="12">
        <v>0</v>
      </c>
      <c r="Q999" s="87">
        <v>0</v>
      </c>
      <c r="R999" s="12">
        <v>0</v>
      </c>
      <c r="S999" s="12">
        <v>0</v>
      </c>
      <c r="T999" s="12">
        <f>STOCK[[#This Row],[Costo Unitario (USD)]]+STOCK[[#This Row],[Costo Envío (USD)]]+STOCK[[#This Row],[Comisión 10%]]</f>
        <v>0.30000000000000004</v>
      </c>
      <c r="U999" s="12">
        <f>STOCK[[#This Row],[Costo total]]*1.5</f>
        <v>0.45000000000000007</v>
      </c>
      <c r="V999" s="12">
        <v>3</v>
      </c>
      <c r="W999" s="12">
        <f>STOCK[[#This Row],[Precio Final]]-STOCK[[#This Row],[Costo total]]</f>
        <v>2.7</v>
      </c>
      <c r="X999" s="12">
        <f>STOCK[[#This Row],[Ganancia Unitaria]]*STOCK[[#This Row],[Salidas]]</f>
        <v>0</v>
      </c>
      <c r="Y999" s="12" t="s">
        <v>1894</v>
      </c>
      <c r="Z999" s="12">
        <f>STOCK[[#This Row],[Precio Final]]*25%</f>
        <v>0.75</v>
      </c>
      <c r="AA999" s="12">
        <f>STOCK[[#This Row],[Costo total]]*STOCK[[#This Row],[Entradas]]</f>
        <v>0</v>
      </c>
      <c r="AB999" s="12">
        <f>STOCK[[#This Row],[Stock Actual]]*STOCK[[#This Row],[Costo total]]</f>
        <v>0</v>
      </c>
    </row>
    <row r="1000" spans="1:28" s="7" customFormat="1" ht="50" customHeight="1" x14ac:dyDescent="0.15">
      <c r="A1000" s="7" t="s">
        <v>1999</v>
      </c>
      <c r="B1000" s="70"/>
      <c r="C1000" s="7" t="s">
        <v>4</v>
      </c>
      <c r="D1000" s="7" t="s">
        <v>2199</v>
      </c>
      <c r="E1000" s="7" t="s">
        <v>1997</v>
      </c>
      <c r="F1000" s="7" t="s">
        <v>1551</v>
      </c>
      <c r="H1000" s="7">
        <f>STOCK[[#This Row],[Precio Final]]</f>
        <v>5</v>
      </c>
      <c r="I1000" s="7">
        <f>STOCK[[#This Row],[Precio Venta Ideal (x1.5)]]</f>
        <v>0.75</v>
      </c>
      <c r="J1000" s="87">
        <v>0</v>
      </c>
      <c r="K1000" s="8">
        <f>SUMIFS(VENTAS[Cantidad],VENTAS[Código del producto Vendido],STOCK[[#This Row],[Code]])</f>
        <v>0</v>
      </c>
      <c r="L1000" s="8">
        <f>STOCK[[#This Row],[Entradas]]-STOCK[[#This Row],[Salidas]]</f>
        <v>0</v>
      </c>
      <c r="M1000" s="7">
        <f>STOCK[[#This Row],[Precio Final]]*10%</f>
        <v>0.5</v>
      </c>
      <c r="N1000" s="7">
        <v>0</v>
      </c>
      <c r="O1000" s="7">
        <v>0</v>
      </c>
      <c r="P1000" s="7">
        <v>0</v>
      </c>
      <c r="Q1000" s="8">
        <v>0</v>
      </c>
      <c r="R1000" s="7">
        <v>0</v>
      </c>
      <c r="S1000" s="7">
        <v>0</v>
      </c>
      <c r="T1000" s="12">
        <f>STOCK[[#This Row],[Costo Unitario (USD)]]+STOCK[[#This Row],[Costo Envío (USD)]]+STOCK[[#This Row],[Comisión 10%]]</f>
        <v>0.5</v>
      </c>
      <c r="U1000" s="7">
        <f>STOCK[[#This Row],[Costo total]]*1.5</f>
        <v>0.75</v>
      </c>
      <c r="V1000" s="7">
        <v>5</v>
      </c>
      <c r="W1000" s="7">
        <f>STOCK[[#This Row],[Precio Final]]-STOCK[[#This Row],[Costo total]]</f>
        <v>4.5</v>
      </c>
      <c r="X1000" s="7">
        <f>STOCK[[#This Row],[Ganancia Unitaria]]*STOCK[[#This Row],[Salidas]]</f>
        <v>0</v>
      </c>
      <c r="Y1000" s="7" t="s">
        <v>1894</v>
      </c>
      <c r="Z1000" s="7">
        <f>STOCK[[#This Row],[Precio Final]]*25%</f>
        <v>1.25</v>
      </c>
      <c r="AA1000" s="7">
        <f>STOCK[[#This Row],[Costo total]]*STOCK[[#This Row],[Entradas]]</f>
        <v>0</v>
      </c>
      <c r="AB1000" s="7">
        <f>STOCK[[#This Row],[Stock Actual]]*STOCK[[#This Row],[Costo total]]</f>
        <v>0</v>
      </c>
    </row>
    <row r="1001" spans="1:28" s="12" customFormat="1" ht="50" customHeight="1" x14ac:dyDescent="0.15">
      <c r="A1001" s="12" t="s">
        <v>2000</v>
      </c>
      <c r="B1001" s="70"/>
      <c r="C1001" s="12" t="s">
        <v>4</v>
      </c>
      <c r="D1001" s="12" t="s">
        <v>2199</v>
      </c>
      <c r="E1001" s="12" t="s">
        <v>2002</v>
      </c>
      <c r="F1001" s="12" t="s">
        <v>2107</v>
      </c>
      <c r="G1001" s="12" t="s">
        <v>69</v>
      </c>
      <c r="H1001" s="12">
        <f>STOCK[[#This Row],[Precio Final]]</f>
        <v>6</v>
      </c>
      <c r="I1001" s="12">
        <f>STOCK[[#This Row],[Precio Venta Ideal (x1.5)]]</f>
        <v>0.90000000000000013</v>
      </c>
      <c r="J1001" s="87">
        <v>0</v>
      </c>
      <c r="K1001" s="87">
        <f>SUMIFS(VENTAS[Cantidad],VENTAS[Código del producto Vendido],STOCK[[#This Row],[Code]])</f>
        <v>0</v>
      </c>
      <c r="L1001" s="87">
        <f>STOCK[[#This Row],[Entradas]]-STOCK[[#This Row],[Salidas]]</f>
        <v>0</v>
      </c>
      <c r="M1001" s="12">
        <f>STOCK[[#This Row],[Precio Final]]*10%</f>
        <v>0.60000000000000009</v>
      </c>
      <c r="N1001" s="12">
        <v>0</v>
      </c>
      <c r="O1001" s="12">
        <v>0</v>
      </c>
      <c r="P1001" s="12">
        <v>0</v>
      </c>
      <c r="Q1001" s="87">
        <v>0</v>
      </c>
      <c r="R1001" s="12">
        <v>0</v>
      </c>
      <c r="S1001" s="12">
        <v>0</v>
      </c>
      <c r="T1001" s="12">
        <f>STOCK[[#This Row],[Costo Unitario (USD)]]+STOCK[[#This Row],[Costo Envío (USD)]]+STOCK[[#This Row],[Comisión 10%]]</f>
        <v>0.60000000000000009</v>
      </c>
      <c r="U1001" s="12">
        <f>STOCK[[#This Row],[Costo total]]*1.5</f>
        <v>0.90000000000000013</v>
      </c>
      <c r="V1001" s="12">
        <v>6</v>
      </c>
      <c r="W1001" s="12">
        <f>STOCK[[#This Row],[Precio Final]]-STOCK[[#This Row],[Costo total]]</f>
        <v>5.4</v>
      </c>
      <c r="X1001" s="12">
        <f>STOCK[[#This Row],[Ganancia Unitaria]]*STOCK[[#This Row],[Salidas]]</f>
        <v>0</v>
      </c>
      <c r="Y1001" s="12" t="s">
        <v>1894</v>
      </c>
      <c r="AA1001" s="12">
        <f>STOCK[[#This Row],[Costo total]]*STOCK[[#This Row],[Entradas]]</f>
        <v>0</v>
      </c>
      <c r="AB1001" s="12">
        <f>STOCK[[#This Row],[Stock Actual]]*STOCK[[#This Row],[Costo total]]</f>
        <v>0</v>
      </c>
    </row>
    <row r="1002" spans="1:28" s="7" customFormat="1" ht="50" customHeight="1" x14ac:dyDescent="0.15">
      <c r="A1002" s="7" t="s">
        <v>2001</v>
      </c>
      <c r="B1002" s="70"/>
      <c r="C1002" s="7" t="s">
        <v>4</v>
      </c>
      <c r="D1002" s="7" t="s">
        <v>2199</v>
      </c>
      <c r="E1002" s="7" t="s">
        <v>2004</v>
      </c>
      <c r="F1002" s="7" t="s">
        <v>2202</v>
      </c>
      <c r="G1002" s="7" t="s">
        <v>2003</v>
      </c>
      <c r="H1002" s="7">
        <f>STOCK[[#This Row],[Precio Final]]</f>
        <v>6</v>
      </c>
      <c r="I1002" s="7">
        <f>STOCK[[#This Row],[Precio Venta Ideal (x1.5)]]</f>
        <v>0.90000000000000013</v>
      </c>
      <c r="J1002" s="87">
        <v>0</v>
      </c>
      <c r="K1002" s="8">
        <f>SUMIFS(VENTAS[Cantidad],VENTAS[Código del producto Vendido],STOCK[[#This Row],[Code]])</f>
        <v>0</v>
      </c>
      <c r="L1002" s="8">
        <f>STOCK[[#This Row],[Entradas]]-STOCK[[#This Row],[Salidas]]</f>
        <v>0</v>
      </c>
      <c r="M1002" s="7">
        <f>STOCK[[#This Row],[Precio Final]]*10%</f>
        <v>0.60000000000000009</v>
      </c>
      <c r="N1002" s="7">
        <v>0</v>
      </c>
      <c r="O1002" s="7">
        <v>0</v>
      </c>
      <c r="P1002" s="7">
        <v>0</v>
      </c>
      <c r="Q1002" s="8">
        <v>0</v>
      </c>
      <c r="R1002" s="7">
        <v>0</v>
      </c>
      <c r="S1002" s="7">
        <v>0</v>
      </c>
      <c r="T1002" s="12">
        <f>STOCK[[#This Row],[Costo Unitario (USD)]]+STOCK[[#This Row],[Costo Envío (USD)]]+STOCK[[#This Row],[Comisión 10%]]</f>
        <v>0.60000000000000009</v>
      </c>
      <c r="U1002" s="7">
        <f>STOCK[[#This Row],[Costo total]]*1.5</f>
        <v>0.90000000000000013</v>
      </c>
      <c r="V1002" s="7">
        <v>6</v>
      </c>
      <c r="W1002" s="7">
        <f>STOCK[[#This Row],[Precio Final]]-STOCK[[#This Row],[Costo total]]</f>
        <v>5.4</v>
      </c>
      <c r="X1002" s="7">
        <f>STOCK[[#This Row],[Ganancia Unitaria]]*STOCK[[#This Row],[Salidas]]</f>
        <v>0</v>
      </c>
      <c r="Y1002" s="7" t="s">
        <v>1894</v>
      </c>
      <c r="AA1002" s="7">
        <f>STOCK[[#This Row],[Costo total]]*STOCK[[#This Row],[Entradas]]</f>
        <v>0</v>
      </c>
      <c r="AB1002" s="7">
        <f>STOCK[[#This Row],[Stock Actual]]*STOCK[[#This Row],[Costo total]]</f>
        <v>0</v>
      </c>
    </row>
    <row r="1003" spans="1:28" s="12" customFormat="1" ht="50" customHeight="1" x14ac:dyDescent="0.15">
      <c r="A1003" s="12" t="s">
        <v>2005</v>
      </c>
      <c r="B1003" s="70"/>
      <c r="C1003" s="12" t="s">
        <v>4</v>
      </c>
      <c r="D1003" s="12" t="s">
        <v>2199</v>
      </c>
      <c r="E1003" s="12" t="s">
        <v>2886</v>
      </c>
      <c r="F1003" s="12" t="s">
        <v>2122</v>
      </c>
      <c r="G1003" s="12" t="s">
        <v>69</v>
      </c>
      <c r="H1003" s="12">
        <f>STOCK[[#This Row],[Precio Final]]</f>
        <v>20</v>
      </c>
      <c r="I1003" s="12">
        <f>STOCK[[#This Row],[Precio Venta Ideal (x1.5)]]</f>
        <v>3</v>
      </c>
      <c r="J1003" s="87">
        <v>0</v>
      </c>
      <c r="K1003" s="87">
        <f>SUMIFS(VENTAS[Cantidad],VENTAS[Código del producto Vendido],STOCK[[#This Row],[Code]])</f>
        <v>0</v>
      </c>
      <c r="L1003" s="87">
        <f>STOCK[[#This Row],[Entradas]]-STOCK[[#This Row],[Salidas]]</f>
        <v>0</v>
      </c>
      <c r="M1003" s="12">
        <f>STOCK[[#This Row],[Precio Final]]*10%</f>
        <v>2</v>
      </c>
      <c r="N1003" s="12">
        <v>0</v>
      </c>
      <c r="O1003" s="12">
        <v>0</v>
      </c>
      <c r="P1003" s="12">
        <v>0</v>
      </c>
      <c r="Q1003" s="87">
        <v>0</v>
      </c>
      <c r="R1003" s="12">
        <v>0</v>
      </c>
      <c r="S1003" s="12">
        <v>0</v>
      </c>
      <c r="T1003" s="12">
        <f>STOCK[[#This Row],[Costo Unitario (USD)]]+STOCK[[#This Row],[Costo Envío (USD)]]+STOCK[[#This Row],[Comisión 10%]]</f>
        <v>2</v>
      </c>
      <c r="U1003" s="12">
        <f>STOCK[[#This Row],[Costo total]]*1.5</f>
        <v>3</v>
      </c>
      <c r="V1003" s="12">
        <v>20</v>
      </c>
      <c r="W1003" s="12">
        <f>STOCK[[#This Row],[Precio Final]]-STOCK[[#This Row],[Costo total]]</f>
        <v>18</v>
      </c>
      <c r="X1003" s="12">
        <f>STOCK[[#This Row],[Ganancia Unitaria]]*STOCK[[#This Row],[Salidas]]</f>
        <v>0</v>
      </c>
      <c r="Y1003" s="12" t="s">
        <v>1894</v>
      </c>
      <c r="AA1003" s="12">
        <f>STOCK[[#This Row],[Costo total]]*STOCK[[#This Row],[Entradas]]</f>
        <v>0</v>
      </c>
      <c r="AB1003" s="12">
        <f>STOCK[[#This Row],[Stock Actual]]*STOCK[[#This Row],[Costo total]]</f>
        <v>0</v>
      </c>
    </row>
    <row r="1004" spans="1:28" s="7" customFormat="1" ht="50" customHeight="1" x14ac:dyDescent="0.15">
      <c r="A1004" s="7" t="s">
        <v>2007</v>
      </c>
      <c r="B1004" s="70"/>
      <c r="C1004" s="7" t="s">
        <v>4</v>
      </c>
      <c r="D1004" s="7" t="s">
        <v>1517</v>
      </c>
      <c r="E1004" s="7" t="s">
        <v>2006</v>
      </c>
      <c r="F1004" s="7" t="s">
        <v>1553</v>
      </c>
      <c r="G1004" s="7" t="s">
        <v>69</v>
      </c>
      <c r="H1004" s="7">
        <f>STOCK[[#This Row],[Precio Final]]</f>
        <v>28</v>
      </c>
      <c r="I1004" s="7">
        <f>STOCK[[#This Row],[Precio Venta Ideal (x1.5)]]</f>
        <v>25.200000000000003</v>
      </c>
      <c r="J1004" s="87">
        <v>0</v>
      </c>
      <c r="K1004" s="8">
        <f>SUMIFS(VENTAS[Cantidad],VENTAS[Código del producto Vendido],STOCK[[#This Row],[Code]])</f>
        <v>0</v>
      </c>
      <c r="L1004" s="8">
        <f>STOCK[[#This Row],[Entradas]]-STOCK[[#This Row],[Salidas]]</f>
        <v>0</v>
      </c>
      <c r="M1004" s="7">
        <f>STOCK[[#This Row],[Precio Final]]*10%</f>
        <v>2.8000000000000003</v>
      </c>
      <c r="N1004" s="7">
        <v>0</v>
      </c>
      <c r="O1004" s="7">
        <v>0</v>
      </c>
      <c r="P1004" s="7">
        <v>14</v>
      </c>
      <c r="Q1004" s="8">
        <v>0</v>
      </c>
      <c r="R1004" s="7">
        <v>0</v>
      </c>
      <c r="S1004" s="7">
        <v>0</v>
      </c>
      <c r="T1004" s="12">
        <f>STOCK[[#This Row],[Costo Unitario (USD)]]+STOCK[[#This Row],[Costo Envío (USD)]]+STOCK[[#This Row],[Comisión 10%]]</f>
        <v>16.8</v>
      </c>
      <c r="U1004" s="7">
        <f>STOCK[[#This Row],[Costo total]]*1.5</f>
        <v>25.200000000000003</v>
      </c>
      <c r="V1004" s="7">
        <v>28</v>
      </c>
      <c r="W1004" s="7">
        <f>STOCK[[#This Row],[Precio Final]]-STOCK[[#This Row],[Costo total]]</f>
        <v>11.2</v>
      </c>
      <c r="X1004" s="7">
        <f>STOCK[[#This Row],[Ganancia Unitaria]]*STOCK[[#This Row],[Salidas]]</f>
        <v>0</v>
      </c>
      <c r="Y1004" s="7" t="s">
        <v>1894</v>
      </c>
      <c r="AA1004" s="7">
        <f>STOCK[[#This Row],[Costo total]]*STOCK[[#This Row],[Entradas]]</f>
        <v>0</v>
      </c>
      <c r="AB1004" s="7">
        <f>STOCK[[#This Row],[Stock Actual]]*STOCK[[#This Row],[Costo total]]</f>
        <v>0</v>
      </c>
    </row>
    <row r="1005" spans="1:28" s="12" customFormat="1" ht="50" customHeight="1" x14ac:dyDescent="0.15">
      <c r="A1005" s="12" t="s">
        <v>2010</v>
      </c>
      <c r="B1005" s="70"/>
      <c r="C1005" s="12" t="s">
        <v>4</v>
      </c>
      <c r="D1005" s="12" t="s">
        <v>1703</v>
      </c>
      <c r="E1005" s="12" t="s">
        <v>2008</v>
      </c>
      <c r="F1005" s="12" t="s">
        <v>2009</v>
      </c>
      <c r="G1005" s="12" t="s">
        <v>214</v>
      </c>
      <c r="H1005" s="12">
        <f>STOCK[[#This Row],[Precio Final]]</f>
        <v>0</v>
      </c>
      <c r="I1005" s="12">
        <f>STOCK[[#This Row],[Precio Venta Ideal (x1.5)]]</f>
        <v>0</v>
      </c>
      <c r="J1005" s="87">
        <v>0</v>
      </c>
      <c r="K1005" s="87">
        <f>SUMIFS(VENTAS[Cantidad],VENTAS[Código del producto Vendido],STOCK[[#This Row],[Code]])</f>
        <v>0</v>
      </c>
      <c r="L1005" s="87">
        <f>STOCK[[#This Row],[Entradas]]-STOCK[[#This Row],[Salidas]]</f>
        <v>0</v>
      </c>
      <c r="M1005" s="12">
        <f>STOCK[[#This Row],[Precio Final]]*10%</f>
        <v>0</v>
      </c>
      <c r="N1005" s="12">
        <v>0</v>
      </c>
      <c r="O1005" s="12">
        <v>0</v>
      </c>
      <c r="P1005" s="12">
        <v>0</v>
      </c>
      <c r="Q1005" s="87">
        <v>0</v>
      </c>
      <c r="R1005" s="12">
        <v>0</v>
      </c>
      <c r="S1005" s="12">
        <v>0</v>
      </c>
      <c r="T1005" s="12">
        <f>STOCK[[#This Row],[Costo Unitario (USD)]]+STOCK[[#This Row],[Costo Envío (USD)]]+STOCK[[#This Row],[Comisión 10%]]</f>
        <v>0</v>
      </c>
      <c r="U1005" s="12">
        <f>STOCK[[#This Row],[Costo total]]*1.5</f>
        <v>0</v>
      </c>
      <c r="W1005" s="12">
        <f>STOCK[[#This Row],[Precio Final]]-STOCK[[#This Row],[Costo total]]</f>
        <v>0</v>
      </c>
      <c r="X1005" s="12">
        <f>STOCK[[#This Row],[Ganancia Unitaria]]*STOCK[[#This Row],[Salidas]]</f>
        <v>0</v>
      </c>
      <c r="Y1005" s="12" t="s">
        <v>1894</v>
      </c>
      <c r="AA1005" s="12">
        <f>STOCK[[#This Row],[Costo total]]*STOCK[[#This Row],[Entradas]]</f>
        <v>0</v>
      </c>
      <c r="AB1005" s="12">
        <f>STOCK[[#This Row],[Stock Actual]]*STOCK[[#This Row],[Costo total]]</f>
        <v>0</v>
      </c>
    </row>
    <row r="1006" spans="1:28" s="7" customFormat="1" ht="50" customHeight="1" x14ac:dyDescent="0.15">
      <c r="A1006" s="7" t="s">
        <v>2020</v>
      </c>
      <c r="B1006" s="70"/>
      <c r="C1006" s="7" t="s">
        <v>4</v>
      </c>
      <c r="D1006" s="7" t="s">
        <v>1517</v>
      </c>
      <c r="E1006" s="7" t="s">
        <v>2012</v>
      </c>
      <c r="F1006" s="7" t="s">
        <v>2013</v>
      </c>
      <c r="G1006" s="7" t="s">
        <v>214</v>
      </c>
      <c r="H1006" s="7">
        <f>STOCK[[#This Row],[Precio Final]]</f>
        <v>30</v>
      </c>
      <c r="I1006" s="7">
        <f>STOCK[[#This Row],[Precio Venta Ideal (x1.5)]]</f>
        <v>27</v>
      </c>
      <c r="J1006" s="87">
        <v>0</v>
      </c>
      <c r="K1006" s="8">
        <f>SUMIFS(VENTAS[Cantidad],VENTAS[Código del producto Vendido],STOCK[[#This Row],[Code]])</f>
        <v>0</v>
      </c>
      <c r="L1006" s="8">
        <f>STOCK[[#This Row],[Entradas]]-STOCK[[#This Row],[Salidas]]</f>
        <v>0</v>
      </c>
      <c r="M1006" s="7">
        <f>STOCK[[#This Row],[Precio Final]]*10%</f>
        <v>3</v>
      </c>
      <c r="N1006" s="7">
        <v>0</v>
      </c>
      <c r="O1006" s="7">
        <v>0</v>
      </c>
      <c r="P1006" s="7">
        <v>15</v>
      </c>
      <c r="Q1006" s="8">
        <v>0</v>
      </c>
      <c r="R1006" s="7">
        <v>0</v>
      </c>
      <c r="S1006" s="7">
        <v>0</v>
      </c>
      <c r="T1006" s="12">
        <f>STOCK[[#This Row],[Costo Unitario (USD)]]+STOCK[[#This Row],[Costo Envío (USD)]]+STOCK[[#This Row],[Comisión 10%]]</f>
        <v>18</v>
      </c>
      <c r="U1006" s="7">
        <f>STOCK[[#This Row],[Costo total]]*1.5</f>
        <v>27</v>
      </c>
      <c r="V1006" s="7">
        <v>30</v>
      </c>
      <c r="W1006" s="7">
        <f>STOCK[[#This Row],[Precio Final]]-STOCK[[#This Row],[Costo total]]</f>
        <v>12</v>
      </c>
      <c r="X1006" s="7">
        <f>STOCK[[#This Row],[Ganancia Unitaria]]*STOCK[[#This Row],[Salidas]]</f>
        <v>0</v>
      </c>
      <c r="Y1006" s="7" t="s">
        <v>1894</v>
      </c>
      <c r="AA1006" s="7">
        <f>STOCK[[#This Row],[Costo total]]*STOCK[[#This Row],[Entradas]]</f>
        <v>0</v>
      </c>
      <c r="AB1006" s="7">
        <f>STOCK[[#This Row],[Stock Actual]]*STOCK[[#This Row],[Costo total]]</f>
        <v>0</v>
      </c>
    </row>
    <row r="1007" spans="1:28" s="12" customFormat="1" ht="50" customHeight="1" x14ac:dyDescent="0.15">
      <c r="A1007" s="12" t="s">
        <v>2021</v>
      </c>
      <c r="B1007" s="70"/>
      <c r="C1007" s="12" t="s">
        <v>4</v>
      </c>
      <c r="D1007" s="12" t="s">
        <v>2199</v>
      </c>
      <c r="E1007" s="12" t="s">
        <v>2014</v>
      </c>
      <c r="F1007" s="12" t="s">
        <v>2200</v>
      </c>
      <c r="G1007" s="12" t="s">
        <v>2015</v>
      </c>
      <c r="H1007" s="12">
        <f>STOCK[[#This Row],[Precio Final]]</f>
        <v>0</v>
      </c>
      <c r="I1007" s="12">
        <f>STOCK[[#This Row],[Precio Venta Ideal (x1.5)]]</f>
        <v>0</v>
      </c>
      <c r="J1007" s="87">
        <v>0</v>
      </c>
      <c r="K1007" s="87">
        <f>SUMIFS(VENTAS[Cantidad],VENTAS[Código del producto Vendido],STOCK[[#This Row],[Code]])</f>
        <v>0</v>
      </c>
      <c r="L1007" s="87">
        <f>STOCK[[#This Row],[Entradas]]-STOCK[[#This Row],[Salidas]]</f>
        <v>0</v>
      </c>
      <c r="M1007" s="12">
        <f>STOCK[[#This Row],[Precio Final]]*10%</f>
        <v>0</v>
      </c>
      <c r="N1007" s="12">
        <v>0</v>
      </c>
      <c r="O1007" s="12">
        <v>0</v>
      </c>
      <c r="P1007" s="12">
        <v>0</v>
      </c>
      <c r="Q1007" s="87">
        <v>0</v>
      </c>
      <c r="R1007" s="12">
        <v>0</v>
      </c>
      <c r="S1007" s="12">
        <v>0</v>
      </c>
      <c r="T1007" s="12">
        <f>STOCK[[#This Row],[Costo Unitario (USD)]]+STOCK[[#This Row],[Costo Envío (USD)]]+STOCK[[#This Row],[Comisión 10%]]</f>
        <v>0</v>
      </c>
      <c r="U1007" s="12">
        <f>STOCK[[#This Row],[Costo total]]*1.5</f>
        <v>0</v>
      </c>
      <c r="W1007" s="12">
        <f>STOCK[[#This Row],[Precio Final]]-STOCK[[#This Row],[Costo total]]</f>
        <v>0</v>
      </c>
      <c r="X1007" s="12">
        <f>STOCK[[#This Row],[Ganancia Unitaria]]*STOCK[[#This Row],[Salidas]]</f>
        <v>0</v>
      </c>
      <c r="Y1007" s="12" t="s">
        <v>1894</v>
      </c>
      <c r="AA1007" s="12">
        <f>STOCK[[#This Row],[Costo total]]*STOCK[[#This Row],[Entradas]]</f>
        <v>0</v>
      </c>
      <c r="AB1007" s="12">
        <f>STOCK[[#This Row],[Stock Actual]]*STOCK[[#This Row],[Costo total]]</f>
        <v>0</v>
      </c>
    </row>
    <row r="1008" spans="1:28" s="7" customFormat="1" ht="50" customHeight="1" x14ac:dyDescent="0.15">
      <c r="A1008" s="7" t="s">
        <v>2022</v>
      </c>
      <c r="B1008" s="70"/>
      <c r="C1008" s="7" t="s">
        <v>4</v>
      </c>
      <c r="D1008" s="7" t="s">
        <v>2199</v>
      </c>
      <c r="E1008" s="7" t="s">
        <v>2016</v>
      </c>
      <c r="F1008" s="7" t="s">
        <v>2200</v>
      </c>
      <c r="G1008" s="7" t="s">
        <v>2015</v>
      </c>
      <c r="H1008" s="7">
        <f>STOCK[[#This Row],[Precio Final]]</f>
        <v>0</v>
      </c>
      <c r="I1008" s="7">
        <f>STOCK[[#This Row],[Precio Venta Ideal (x1.5)]]</f>
        <v>0</v>
      </c>
      <c r="J1008" s="87">
        <v>0</v>
      </c>
      <c r="K1008" s="8">
        <f>SUMIFS(VENTAS[Cantidad],VENTAS[Código del producto Vendido],STOCK[[#This Row],[Code]])</f>
        <v>0</v>
      </c>
      <c r="L1008" s="8">
        <f>STOCK[[#This Row],[Entradas]]-STOCK[[#This Row],[Salidas]]</f>
        <v>0</v>
      </c>
      <c r="M1008" s="7">
        <f>STOCK[[#This Row],[Precio Final]]*10%</f>
        <v>0</v>
      </c>
      <c r="N1008" s="7">
        <v>0</v>
      </c>
      <c r="O1008" s="7">
        <v>0</v>
      </c>
      <c r="P1008" s="7">
        <v>0</v>
      </c>
      <c r="Q1008" s="8">
        <v>0</v>
      </c>
      <c r="R1008" s="7">
        <v>0</v>
      </c>
      <c r="S1008" s="7">
        <v>0</v>
      </c>
      <c r="T1008" s="12">
        <f>STOCK[[#This Row],[Costo Unitario (USD)]]+STOCK[[#This Row],[Costo Envío (USD)]]+STOCK[[#This Row],[Comisión 10%]]</f>
        <v>0</v>
      </c>
      <c r="U1008" s="7">
        <f>STOCK[[#This Row],[Costo total]]*1.5</f>
        <v>0</v>
      </c>
      <c r="W1008" s="7">
        <f>STOCK[[#This Row],[Precio Final]]-STOCK[[#This Row],[Costo total]]</f>
        <v>0</v>
      </c>
      <c r="X1008" s="7">
        <f>STOCK[[#This Row],[Ganancia Unitaria]]*STOCK[[#This Row],[Salidas]]</f>
        <v>0</v>
      </c>
      <c r="Y1008" s="7" t="s">
        <v>1894</v>
      </c>
      <c r="AA1008" s="7">
        <f>STOCK[[#This Row],[Costo total]]*STOCK[[#This Row],[Entradas]]</f>
        <v>0</v>
      </c>
      <c r="AB1008" s="7">
        <f>STOCK[[#This Row],[Stock Actual]]*STOCK[[#This Row],[Costo total]]</f>
        <v>0</v>
      </c>
    </row>
    <row r="1009" spans="1:28" s="12" customFormat="1" ht="50" customHeight="1" x14ac:dyDescent="0.15">
      <c r="A1009" s="12" t="s">
        <v>2023</v>
      </c>
      <c r="B1009" s="70"/>
      <c r="C1009" s="12" t="s">
        <v>4</v>
      </c>
      <c r="D1009" s="12" t="s">
        <v>2199</v>
      </c>
      <c r="E1009" s="12" t="s">
        <v>2017</v>
      </c>
      <c r="F1009" s="12" t="s">
        <v>2200</v>
      </c>
      <c r="G1009" s="12" t="s">
        <v>2015</v>
      </c>
      <c r="H1009" s="12">
        <f>STOCK[[#This Row],[Precio Final]]</f>
        <v>0</v>
      </c>
      <c r="I1009" s="12">
        <f>STOCK[[#This Row],[Precio Venta Ideal (x1.5)]]</f>
        <v>0</v>
      </c>
      <c r="J1009" s="87">
        <v>0</v>
      </c>
      <c r="K1009" s="87">
        <f>SUMIFS(VENTAS[Cantidad],VENTAS[Código del producto Vendido],STOCK[[#This Row],[Code]])</f>
        <v>0</v>
      </c>
      <c r="L1009" s="87">
        <f>STOCK[[#This Row],[Entradas]]-STOCK[[#This Row],[Salidas]]</f>
        <v>0</v>
      </c>
      <c r="M1009" s="12">
        <f>STOCK[[#This Row],[Precio Final]]*10%</f>
        <v>0</v>
      </c>
      <c r="N1009" s="12">
        <v>0</v>
      </c>
      <c r="O1009" s="12">
        <v>0</v>
      </c>
      <c r="P1009" s="12">
        <v>0</v>
      </c>
      <c r="Q1009" s="87">
        <v>0</v>
      </c>
      <c r="R1009" s="12">
        <v>0</v>
      </c>
      <c r="S1009" s="12">
        <v>0</v>
      </c>
      <c r="T1009" s="12">
        <f>STOCK[[#This Row],[Costo Unitario (USD)]]+STOCK[[#This Row],[Costo Envío (USD)]]+STOCK[[#This Row],[Comisión 10%]]</f>
        <v>0</v>
      </c>
      <c r="U1009" s="12">
        <f>STOCK[[#This Row],[Costo total]]*1.5</f>
        <v>0</v>
      </c>
      <c r="W1009" s="12">
        <f>STOCK[[#This Row],[Precio Final]]-STOCK[[#This Row],[Costo total]]</f>
        <v>0</v>
      </c>
      <c r="X1009" s="12">
        <f>STOCK[[#This Row],[Ganancia Unitaria]]*STOCK[[#This Row],[Salidas]]</f>
        <v>0</v>
      </c>
      <c r="Y1009" s="12" t="s">
        <v>1894</v>
      </c>
      <c r="AA1009" s="12">
        <f>STOCK[[#This Row],[Costo total]]*STOCK[[#This Row],[Entradas]]</f>
        <v>0</v>
      </c>
      <c r="AB1009" s="12">
        <f>STOCK[[#This Row],[Stock Actual]]*STOCK[[#This Row],[Costo total]]</f>
        <v>0</v>
      </c>
    </row>
    <row r="1010" spans="1:28" s="7" customFormat="1" ht="50" customHeight="1" x14ac:dyDescent="0.15">
      <c r="A1010" s="7" t="s">
        <v>2024</v>
      </c>
      <c r="B1010" s="70"/>
      <c r="C1010" s="7" t="s">
        <v>4</v>
      </c>
      <c r="D1010" s="7" t="s">
        <v>2199</v>
      </c>
      <c r="E1010" s="7" t="s">
        <v>2018</v>
      </c>
      <c r="F1010" s="7" t="s">
        <v>2200</v>
      </c>
      <c r="G1010" s="7" t="s">
        <v>2015</v>
      </c>
      <c r="H1010" s="7">
        <f>STOCK[[#This Row],[Precio Final]]</f>
        <v>0</v>
      </c>
      <c r="I1010" s="7">
        <f>STOCK[[#This Row],[Precio Venta Ideal (x1.5)]]</f>
        <v>0</v>
      </c>
      <c r="J1010" s="87">
        <v>0</v>
      </c>
      <c r="K1010" s="8">
        <f>SUMIFS(VENTAS[Cantidad],VENTAS[Código del producto Vendido],STOCK[[#This Row],[Code]])</f>
        <v>0</v>
      </c>
      <c r="L1010" s="8">
        <f>STOCK[[#This Row],[Entradas]]-STOCK[[#This Row],[Salidas]]</f>
        <v>0</v>
      </c>
      <c r="M1010" s="7">
        <f>STOCK[[#This Row],[Precio Final]]*10%</f>
        <v>0</v>
      </c>
      <c r="N1010" s="7">
        <v>0</v>
      </c>
      <c r="O1010" s="7">
        <v>0</v>
      </c>
      <c r="P1010" s="7">
        <v>0</v>
      </c>
      <c r="Q1010" s="8">
        <v>0</v>
      </c>
      <c r="R1010" s="7">
        <v>0</v>
      </c>
      <c r="S1010" s="7">
        <v>0</v>
      </c>
      <c r="T1010" s="12">
        <f>STOCK[[#This Row],[Costo Unitario (USD)]]+STOCK[[#This Row],[Costo Envío (USD)]]+STOCK[[#This Row],[Comisión 10%]]</f>
        <v>0</v>
      </c>
      <c r="U1010" s="7">
        <f>STOCK[[#This Row],[Costo total]]*1.5</f>
        <v>0</v>
      </c>
      <c r="W1010" s="7">
        <f>STOCK[[#This Row],[Precio Final]]-STOCK[[#This Row],[Costo total]]</f>
        <v>0</v>
      </c>
      <c r="X1010" s="7">
        <f>STOCK[[#This Row],[Ganancia Unitaria]]*STOCK[[#This Row],[Salidas]]</f>
        <v>0</v>
      </c>
      <c r="Y1010" s="7" t="s">
        <v>1894</v>
      </c>
      <c r="AA1010" s="7">
        <f>STOCK[[#This Row],[Costo total]]*STOCK[[#This Row],[Entradas]]</f>
        <v>0</v>
      </c>
      <c r="AB1010" s="7">
        <f>STOCK[[#This Row],[Stock Actual]]*STOCK[[#This Row],[Costo total]]</f>
        <v>0</v>
      </c>
    </row>
    <row r="1011" spans="1:28" s="12" customFormat="1" ht="50" customHeight="1" x14ac:dyDescent="0.15">
      <c r="A1011" s="12" t="s">
        <v>2025</v>
      </c>
      <c r="B1011" s="70"/>
      <c r="C1011" s="12" t="s">
        <v>4</v>
      </c>
      <c r="D1011" s="12" t="s">
        <v>2199</v>
      </c>
      <c r="E1011" s="12" t="s">
        <v>2019</v>
      </c>
      <c r="F1011" s="12" t="s">
        <v>2201</v>
      </c>
      <c r="G1011" s="12" t="s">
        <v>2015</v>
      </c>
      <c r="H1011" s="12">
        <f>STOCK[[#This Row],[Precio Final]]</f>
        <v>0</v>
      </c>
      <c r="I1011" s="12">
        <f>STOCK[[#This Row],[Precio Venta Ideal (x1.5)]]</f>
        <v>0</v>
      </c>
      <c r="J1011" s="87">
        <v>0</v>
      </c>
      <c r="K1011" s="87">
        <f>SUMIFS(VENTAS[Cantidad],VENTAS[Código del producto Vendido],STOCK[[#This Row],[Code]])</f>
        <v>0</v>
      </c>
      <c r="L1011" s="87">
        <f>STOCK[[#This Row],[Entradas]]-STOCK[[#This Row],[Salidas]]</f>
        <v>0</v>
      </c>
      <c r="M1011" s="12">
        <f>STOCK[[#This Row],[Precio Final]]*10%</f>
        <v>0</v>
      </c>
      <c r="N1011" s="12">
        <v>0</v>
      </c>
      <c r="O1011" s="12">
        <v>0</v>
      </c>
      <c r="P1011" s="12">
        <v>0</v>
      </c>
      <c r="Q1011" s="87">
        <v>0</v>
      </c>
      <c r="R1011" s="12">
        <v>0</v>
      </c>
      <c r="S1011" s="12">
        <v>0</v>
      </c>
      <c r="T1011" s="12">
        <f>STOCK[[#This Row],[Costo Unitario (USD)]]+STOCK[[#This Row],[Costo Envío (USD)]]+STOCK[[#This Row],[Comisión 10%]]</f>
        <v>0</v>
      </c>
      <c r="U1011" s="12">
        <f>STOCK[[#This Row],[Costo total]]*1.5</f>
        <v>0</v>
      </c>
      <c r="W1011" s="12">
        <f>STOCK[[#This Row],[Precio Final]]-STOCK[[#This Row],[Costo total]]</f>
        <v>0</v>
      </c>
      <c r="X1011" s="12">
        <f>STOCK[[#This Row],[Ganancia Unitaria]]*STOCK[[#This Row],[Salidas]]</f>
        <v>0</v>
      </c>
      <c r="Y1011" s="12" t="s">
        <v>1894</v>
      </c>
      <c r="AA1011" s="12">
        <f>STOCK[[#This Row],[Costo total]]*STOCK[[#This Row],[Entradas]]</f>
        <v>0</v>
      </c>
      <c r="AB1011" s="12">
        <f>STOCK[[#This Row],[Stock Actual]]*STOCK[[#This Row],[Costo total]]</f>
        <v>0</v>
      </c>
    </row>
    <row r="1012" spans="1:28" s="7" customFormat="1" ht="50" customHeight="1" x14ac:dyDescent="0.15">
      <c r="A1012" s="7" t="s">
        <v>1971</v>
      </c>
      <c r="B1012" s="70"/>
      <c r="C1012" s="7" t="s">
        <v>4</v>
      </c>
      <c r="D1012" s="7" t="s">
        <v>1517</v>
      </c>
      <c r="E1012" s="7" t="s">
        <v>2026</v>
      </c>
      <c r="F1012" s="7" t="s">
        <v>243</v>
      </c>
      <c r="G1012" s="7" t="s">
        <v>214</v>
      </c>
      <c r="H1012" s="7">
        <f>STOCK[[#This Row],[Precio Final]]</f>
        <v>30</v>
      </c>
      <c r="I1012" s="7">
        <f>STOCK[[#This Row],[Precio Venta Ideal (x1.5)]]</f>
        <v>27</v>
      </c>
      <c r="J1012" s="87">
        <v>0</v>
      </c>
      <c r="K1012" s="8">
        <f>SUMIFS(VENTAS[Cantidad],VENTAS[Código del producto Vendido],STOCK[[#This Row],[Code]])</f>
        <v>0</v>
      </c>
      <c r="L1012" s="8">
        <f>STOCK[[#This Row],[Entradas]]-STOCK[[#This Row],[Salidas]]</f>
        <v>0</v>
      </c>
      <c r="M1012" s="7">
        <f>STOCK[[#This Row],[Precio Final]]*10%</f>
        <v>3</v>
      </c>
      <c r="N1012" s="7">
        <v>0</v>
      </c>
      <c r="O1012" s="7">
        <v>0</v>
      </c>
      <c r="P1012" s="7">
        <v>15</v>
      </c>
      <c r="Q1012" s="8">
        <v>0</v>
      </c>
      <c r="R1012" s="7">
        <v>0</v>
      </c>
      <c r="S1012" s="7">
        <v>0</v>
      </c>
      <c r="T1012" s="12">
        <f>STOCK[[#This Row],[Costo Unitario (USD)]]+STOCK[[#This Row],[Costo Envío (USD)]]+STOCK[[#This Row],[Comisión 10%]]</f>
        <v>18</v>
      </c>
      <c r="U1012" s="7">
        <f>STOCK[[#This Row],[Costo total]]*1.5</f>
        <v>27</v>
      </c>
      <c r="V1012" s="7">
        <v>30</v>
      </c>
      <c r="W1012" s="7">
        <f>STOCK[[#This Row],[Precio Final]]-STOCK[[#This Row],[Costo total]]</f>
        <v>12</v>
      </c>
      <c r="X1012" s="7">
        <f>STOCK[[#This Row],[Ganancia Unitaria]]*STOCK[[#This Row],[Salidas]]</f>
        <v>0</v>
      </c>
      <c r="Y1012" s="7" t="s">
        <v>1894</v>
      </c>
      <c r="AA1012" s="7">
        <f>STOCK[[#This Row],[Costo total]]*STOCK[[#This Row],[Entradas]]</f>
        <v>0</v>
      </c>
      <c r="AB1012" s="7">
        <f>STOCK[[#This Row],[Stock Actual]]*STOCK[[#This Row],[Costo total]]</f>
        <v>0</v>
      </c>
    </row>
    <row r="1013" spans="1:28" s="12" customFormat="1" ht="50" customHeight="1" x14ac:dyDescent="0.15">
      <c r="A1013" s="12" t="s">
        <v>1972</v>
      </c>
      <c r="B1013" s="70"/>
      <c r="C1013" s="12" t="s">
        <v>4</v>
      </c>
      <c r="D1013" s="12" t="s">
        <v>1517</v>
      </c>
      <c r="E1013" s="12" t="s">
        <v>2028</v>
      </c>
      <c r="F1013" s="12" t="s">
        <v>238</v>
      </c>
      <c r="G1013" s="12" t="s">
        <v>69</v>
      </c>
      <c r="H1013" s="12">
        <f>STOCK[[#This Row],[Precio Final]]</f>
        <v>30</v>
      </c>
      <c r="I1013" s="12">
        <f>STOCK[[#This Row],[Precio Venta Ideal (x1.5)]]</f>
        <v>27</v>
      </c>
      <c r="J1013" s="87">
        <v>0</v>
      </c>
      <c r="K1013" s="87">
        <f>SUMIFS(VENTAS[Cantidad],VENTAS[Código del producto Vendido],STOCK[[#This Row],[Code]])</f>
        <v>0</v>
      </c>
      <c r="L1013" s="87">
        <f>STOCK[[#This Row],[Entradas]]-STOCK[[#This Row],[Salidas]]</f>
        <v>0</v>
      </c>
      <c r="M1013" s="12">
        <f>STOCK[[#This Row],[Precio Final]]*10%</f>
        <v>3</v>
      </c>
      <c r="N1013" s="12">
        <v>0</v>
      </c>
      <c r="O1013" s="12">
        <v>0</v>
      </c>
      <c r="P1013" s="12">
        <v>15</v>
      </c>
      <c r="Q1013" s="87">
        <v>0</v>
      </c>
      <c r="R1013" s="12">
        <v>0</v>
      </c>
      <c r="S1013" s="12">
        <v>0</v>
      </c>
      <c r="T1013" s="12">
        <f>STOCK[[#This Row],[Costo Unitario (USD)]]+STOCK[[#This Row],[Costo Envío (USD)]]+STOCK[[#This Row],[Comisión 10%]]</f>
        <v>18</v>
      </c>
      <c r="U1013" s="12">
        <f>STOCK[[#This Row],[Costo total]]*1.5</f>
        <v>27</v>
      </c>
      <c r="V1013" s="12">
        <v>30</v>
      </c>
      <c r="W1013" s="12">
        <f>STOCK[[#This Row],[Precio Final]]-STOCK[[#This Row],[Costo total]]</f>
        <v>12</v>
      </c>
      <c r="X1013" s="12">
        <f>STOCK[[#This Row],[Ganancia Unitaria]]*STOCK[[#This Row],[Salidas]]</f>
        <v>0</v>
      </c>
      <c r="Y1013" s="12" t="s">
        <v>1894</v>
      </c>
      <c r="AA1013" s="12">
        <f>STOCK[[#This Row],[Costo total]]*STOCK[[#This Row],[Entradas]]</f>
        <v>0</v>
      </c>
      <c r="AB1013" s="12">
        <f>STOCK[[#This Row],[Stock Actual]]*STOCK[[#This Row],[Costo total]]</f>
        <v>0</v>
      </c>
    </row>
    <row r="1014" spans="1:28" s="7" customFormat="1" ht="50" customHeight="1" x14ac:dyDescent="0.15">
      <c r="A1014" s="7" t="s">
        <v>1973</v>
      </c>
      <c r="B1014" s="70"/>
      <c r="C1014" s="7" t="s">
        <v>4</v>
      </c>
      <c r="D1014" s="7" t="s">
        <v>1517</v>
      </c>
      <c r="E1014" s="7" t="s">
        <v>2032</v>
      </c>
      <c r="F1014" s="7" t="s">
        <v>1550</v>
      </c>
      <c r="G1014" s="7" t="s">
        <v>1143</v>
      </c>
      <c r="H1014" s="7">
        <f>STOCK[[#This Row],[Precio Final]]</f>
        <v>15</v>
      </c>
      <c r="I1014" s="7">
        <f>STOCK[[#This Row],[Precio Venta Ideal (x1.5)]]</f>
        <v>17.25</v>
      </c>
      <c r="J1014" s="87">
        <v>0</v>
      </c>
      <c r="K1014" s="8">
        <f>SUMIFS(VENTAS[Cantidad],VENTAS[Código del producto Vendido],STOCK[[#This Row],[Code]])</f>
        <v>0</v>
      </c>
      <c r="L1014" s="8">
        <f>STOCK[[#This Row],[Entradas]]-STOCK[[#This Row],[Salidas]]</f>
        <v>0</v>
      </c>
      <c r="M1014" s="7">
        <f>STOCK[[#This Row],[Precio Final]]*10%</f>
        <v>1.5</v>
      </c>
      <c r="N1014" s="7">
        <v>0</v>
      </c>
      <c r="O1014" s="7">
        <v>0</v>
      </c>
      <c r="P1014" s="7">
        <v>10</v>
      </c>
      <c r="Q1014" s="8">
        <v>0</v>
      </c>
      <c r="R1014" s="7">
        <v>0</v>
      </c>
      <c r="S1014" s="7">
        <v>0</v>
      </c>
      <c r="T1014" s="12">
        <f>STOCK[[#This Row],[Costo Unitario (USD)]]+STOCK[[#This Row],[Costo Envío (USD)]]+STOCK[[#This Row],[Comisión 10%]]</f>
        <v>11.5</v>
      </c>
      <c r="U1014" s="7">
        <f>STOCK[[#This Row],[Costo total]]*1.5</f>
        <v>17.25</v>
      </c>
      <c r="V1014" s="7">
        <v>15</v>
      </c>
      <c r="W1014" s="7">
        <f>STOCK[[#This Row],[Precio Final]]-STOCK[[#This Row],[Costo total]]</f>
        <v>3.5</v>
      </c>
      <c r="X1014" s="7">
        <f>STOCK[[#This Row],[Ganancia Unitaria]]*STOCK[[#This Row],[Salidas]]</f>
        <v>0</v>
      </c>
      <c r="Y1014" s="7" t="s">
        <v>1894</v>
      </c>
      <c r="AA1014" s="7">
        <f>STOCK[[#This Row],[Costo total]]*STOCK[[#This Row],[Entradas]]</f>
        <v>0</v>
      </c>
      <c r="AB1014" s="7">
        <f>STOCK[[#This Row],[Stock Actual]]*STOCK[[#This Row],[Costo total]]</f>
        <v>0</v>
      </c>
    </row>
    <row r="1015" spans="1:28" s="12" customFormat="1" ht="50" customHeight="1" x14ac:dyDescent="0.15">
      <c r="A1015" s="12" t="s">
        <v>2037</v>
      </c>
      <c r="B1015" s="70"/>
      <c r="C1015" s="12" t="s">
        <v>4</v>
      </c>
      <c r="D1015" s="12" t="s">
        <v>101</v>
      </c>
      <c r="E1015" s="12" t="s">
        <v>2038</v>
      </c>
      <c r="F1015" s="12" t="s">
        <v>550</v>
      </c>
      <c r="G1015" s="12" t="s">
        <v>1479</v>
      </c>
      <c r="H1015" s="12">
        <f>STOCK[[#This Row],[Precio Final]]</f>
        <v>40</v>
      </c>
      <c r="I1015" s="12">
        <f>STOCK[[#This Row],[Precio Venta Ideal (x1.5)]]</f>
        <v>39.630000000000003</v>
      </c>
      <c r="J1015" s="87">
        <v>1</v>
      </c>
      <c r="K1015" s="87">
        <f>SUMIFS(VENTAS[Cantidad],VENTAS[Código del producto Vendido],STOCK[[#This Row],[Code]])</f>
        <v>1</v>
      </c>
      <c r="L1015" s="87">
        <f>STOCK[[#This Row],[Entradas]]-STOCK[[#This Row],[Salidas]]</f>
        <v>0</v>
      </c>
      <c r="M1015" s="12">
        <f>STOCK[[#This Row],[Precio Final]]*10%</f>
        <v>4</v>
      </c>
      <c r="N1015" s="12">
        <v>0</v>
      </c>
      <c r="O1015" s="12">
        <v>0</v>
      </c>
      <c r="P1015" s="12">
        <v>20.92</v>
      </c>
      <c r="Q1015" s="87">
        <v>0</v>
      </c>
      <c r="R1015" s="12">
        <v>0</v>
      </c>
      <c r="S1015" s="12">
        <v>1.5</v>
      </c>
      <c r="T1015" s="12">
        <f>STOCK[[#This Row],[Costo Unitario (USD)]]+STOCK[[#This Row],[Costo Envío (USD)]]+STOCK[[#This Row],[Comisión 10%]]</f>
        <v>26.42</v>
      </c>
      <c r="U1015" s="12">
        <f>STOCK[[#This Row],[Costo total]]*1.5</f>
        <v>39.630000000000003</v>
      </c>
      <c r="V1015" s="12">
        <v>40</v>
      </c>
      <c r="W1015" s="12">
        <f>STOCK[[#This Row],[Precio Final]]-STOCK[[#This Row],[Costo total]]</f>
        <v>13.579999999999998</v>
      </c>
      <c r="X1015" s="12">
        <f>STOCK[[#This Row],[Ganancia Unitaria]]*STOCK[[#This Row],[Salidas]]</f>
        <v>13.579999999999998</v>
      </c>
      <c r="Y1015" s="12" t="s">
        <v>1478</v>
      </c>
      <c r="AA1015" s="12">
        <f>STOCK[[#This Row],[Costo total]]*STOCK[[#This Row],[Entradas]]</f>
        <v>26.42</v>
      </c>
      <c r="AB1015" s="12">
        <f>STOCK[[#This Row],[Stock Actual]]*STOCK[[#This Row],[Costo total]]</f>
        <v>0</v>
      </c>
    </row>
    <row r="1016" spans="1:28" s="7" customFormat="1" ht="50" customHeight="1" x14ac:dyDescent="0.15">
      <c r="A1016" s="7" t="s">
        <v>2039</v>
      </c>
      <c r="B1016" s="70"/>
      <c r="C1016" s="7" t="s">
        <v>4</v>
      </c>
      <c r="D1016" s="7" t="s">
        <v>2167</v>
      </c>
      <c r="E1016" s="7" t="s">
        <v>1865</v>
      </c>
      <c r="F1016" s="7" t="s">
        <v>239</v>
      </c>
      <c r="G1016" s="7" t="s">
        <v>1863</v>
      </c>
      <c r="H1016" s="7">
        <f>STOCK[[#This Row],[Precio Final]]</f>
        <v>14</v>
      </c>
      <c r="I1016" s="7">
        <f>STOCK[[#This Row],[Precio Venta Ideal (x1.5)]]</f>
        <v>15.899999999999999</v>
      </c>
      <c r="J1016" s="8">
        <v>2</v>
      </c>
      <c r="K1016" s="8">
        <f>SUMIFS(VENTAS[Cantidad],VENTAS[Código del producto Vendido],STOCK[[#This Row],[Code]])</f>
        <v>0</v>
      </c>
      <c r="L1016" s="8">
        <f>STOCK[[#This Row],[Entradas]]-STOCK[[#This Row],[Salidas]]</f>
        <v>2</v>
      </c>
      <c r="M1016" s="7">
        <f>STOCK[[#This Row],[Precio Final]]*10%</f>
        <v>1.4000000000000001</v>
      </c>
      <c r="N1016" s="7">
        <v>0</v>
      </c>
      <c r="O1016" s="7">
        <v>0</v>
      </c>
      <c r="P1016" s="7">
        <v>8.6999999999999993</v>
      </c>
      <c r="Q1016" s="8">
        <v>0</v>
      </c>
      <c r="R1016" s="7">
        <v>0</v>
      </c>
      <c r="S1016" s="7">
        <v>0.5</v>
      </c>
      <c r="T1016" s="12">
        <f>STOCK[[#This Row],[Costo Unitario (USD)]]+STOCK[[#This Row],[Costo Envío (USD)]]+STOCK[[#This Row],[Comisión 10%]]</f>
        <v>10.6</v>
      </c>
      <c r="U1016" s="7">
        <f>STOCK[[#This Row],[Costo total]]*1.5</f>
        <v>15.899999999999999</v>
      </c>
      <c r="V1016" s="7">
        <v>14</v>
      </c>
      <c r="W1016" s="7">
        <f>STOCK[[#This Row],[Precio Final]]-STOCK[[#This Row],[Costo total]]</f>
        <v>3.4000000000000004</v>
      </c>
      <c r="X1016" s="7">
        <f>STOCK[[#This Row],[Ganancia Unitaria]]*STOCK[[#This Row],[Salidas]]</f>
        <v>0</v>
      </c>
      <c r="Y1016" s="7" t="s">
        <v>1869</v>
      </c>
      <c r="AA1016" s="7">
        <f>STOCK[[#This Row],[Costo total]]*STOCK[[#This Row],[Entradas]]</f>
        <v>21.2</v>
      </c>
      <c r="AB1016" s="7">
        <f>STOCK[[#This Row],[Stock Actual]]*STOCK[[#This Row],[Costo total]]</f>
        <v>21.2</v>
      </c>
    </row>
    <row r="1017" spans="1:28" s="12" customFormat="1" ht="50" customHeight="1" x14ac:dyDescent="0.15">
      <c r="A1017" s="12" t="s">
        <v>2050</v>
      </c>
      <c r="B1017" s="70"/>
      <c r="C1017" s="12" t="s">
        <v>4</v>
      </c>
      <c r="D1017" s="12" t="s">
        <v>2149</v>
      </c>
      <c r="E1017" s="12" t="s">
        <v>2051</v>
      </c>
      <c r="F1017" s="12" t="s">
        <v>2052</v>
      </c>
      <c r="G1017" s="12" t="s">
        <v>69</v>
      </c>
      <c r="H1017" s="12">
        <f>STOCK[[#This Row],[Precio Final]]</f>
        <v>8</v>
      </c>
      <c r="I1017" s="12">
        <f>STOCK[[#This Row],[Precio Venta Ideal (x1.5)]]</f>
        <v>4.1999999999999993</v>
      </c>
      <c r="J1017" s="87">
        <v>0</v>
      </c>
      <c r="K1017" s="87">
        <f>SUMIFS(VENTAS[Cantidad],VENTAS[Código del producto Vendido],STOCK[[#This Row],[Code]])</f>
        <v>0</v>
      </c>
      <c r="L1017" s="87">
        <f>STOCK[[#This Row],[Entradas]]-STOCK[[#This Row],[Salidas]]</f>
        <v>0</v>
      </c>
      <c r="M1017" s="12">
        <f>STOCK[[#This Row],[Precio Final]]*10%</f>
        <v>0.8</v>
      </c>
      <c r="N1017" s="12">
        <v>0</v>
      </c>
      <c r="O1017" s="12">
        <v>0</v>
      </c>
      <c r="P1017" s="12">
        <v>1</v>
      </c>
      <c r="Q1017" s="87">
        <v>0</v>
      </c>
      <c r="R1017" s="12">
        <v>0</v>
      </c>
      <c r="S1017" s="12">
        <v>1</v>
      </c>
      <c r="T1017" s="12">
        <f>STOCK[[#This Row],[Costo Unitario (USD)]]+STOCK[[#This Row],[Costo Envío (USD)]]+STOCK[[#This Row],[Comisión 10%]]</f>
        <v>2.8</v>
      </c>
      <c r="U1017" s="12">
        <f>STOCK[[#This Row],[Costo total]]*1.5</f>
        <v>4.1999999999999993</v>
      </c>
      <c r="V1017" s="12">
        <v>8</v>
      </c>
      <c r="W1017" s="12">
        <f>STOCK[[#This Row],[Precio Final]]-STOCK[[#This Row],[Costo total]]</f>
        <v>5.2</v>
      </c>
      <c r="X1017" s="12">
        <f>STOCK[[#This Row],[Ganancia Unitaria]]*STOCK[[#This Row],[Salidas]]</f>
        <v>0</v>
      </c>
      <c r="AA1017" s="12">
        <f>STOCK[[#This Row],[Costo total]]*STOCK[[#This Row],[Entradas]]</f>
        <v>0</v>
      </c>
      <c r="AB1017" s="12">
        <f>STOCK[[#This Row],[Stock Actual]]*STOCK[[#This Row],[Costo total]]</f>
        <v>0</v>
      </c>
    </row>
    <row r="1018" spans="1:28" s="7" customFormat="1" ht="50" customHeight="1" x14ac:dyDescent="0.15">
      <c r="A1018" s="7" t="s">
        <v>2053</v>
      </c>
      <c r="B1018" s="70" t="s">
        <v>2116</v>
      </c>
      <c r="C1018" s="7" t="s">
        <v>4</v>
      </c>
      <c r="D1018" s="7" t="s">
        <v>1898</v>
      </c>
      <c r="E1018" s="7" t="s">
        <v>1657</v>
      </c>
      <c r="F1018" s="7" t="s">
        <v>238</v>
      </c>
      <c r="G1018" s="7" t="s">
        <v>69</v>
      </c>
      <c r="H1018" s="7">
        <f>STOCK[[#This Row],[Precio Final]]</f>
        <v>22</v>
      </c>
      <c r="I1018" s="7">
        <f>STOCK[[#This Row],[Precio Venta Ideal (x1.5)]]</f>
        <v>10.8</v>
      </c>
      <c r="J1018" s="8">
        <v>2</v>
      </c>
      <c r="K1018" s="8">
        <f>SUMIFS(VENTAS[Cantidad],VENTAS[Código del producto Vendido],STOCK[[#This Row],[Code]])</f>
        <v>0</v>
      </c>
      <c r="L1018" s="8">
        <f>STOCK[[#This Row],[Entradas]]-STOCK[[#This Row],[Salidas]]</f>
        <v>2</v>
      </c>
      <c r="M1018" s="7">
        <f>STOCK[[#This Row],[Precio Final]]*10%</f>
        <v>2.2000000000000002</v>
      </c>
      <c r="N1018" s="7">
        <v>0</v>
      </c>
      <c r="O1018" s="7">
        <v>0</v>
      </c>
      <c r="P1018" s="7">
        <v>5</v>
      </c>
      <c r="Q1018" s="8">
        <v>0</v>
      </c>
      <c r="R1018" s="7">
        <v>0</v>
      </c>
      <c r="S1018" s="7">
        <v>0</v>
      </c>
      <c r="T1018" s="12">
        <f>STOCK[[#This Row],[Costo Unitario (USD)]]+STOCK[[#This Row],[Costo Envío (USD)]]+STOCK[[#This Row],[Comisión 10%]]</f>
        <v>7.2</v>
      </c>
      <c r="U1018" s="7">
        <f>STOCK[[#This Row],[Costo total]]*1.5</f>
        <v>10.8</v>
      </c>
      <c r="V1018" s="7">
        <v>22</v>
      </c>
      <c r="W1018" s="7">
        <f>STOCK[[#This Row],[Precio Final]]-STOCK[[#This Row],[Costo total]]</f>
        <v>14.8</v>
      </c>
      <c r="X1018" s="7">
        <f>STOCK[[#This Row],[Ganancia Unitaria]]*STOCK[[#This Row],[Salidas]]</f>
        <v>0</v>
      </c>
      <c r="AA1018" s="7">
        <f>STOCK[[#This Row],[Costo total]]*STOCK[[#This Row],[Entradas]]</f>
        <v>14.4</v>
      </c>
      <c r="AB1018" s="7">
        <f>STOCK[[#This Row],[Stock Actual]]*STOCK[[#This Row],[Costo total]]</f>
        <v>14.4</v>
      </c>
    </row>
    <row r="1019" spans="1:28" s="12" customFormat="1" ht="50" customHeight="1" x14ac:dyDescent="0.15">
      <c r="A1019" s="12" t="s">
        <v>2054</v>
      </c>
      <c r="B1019" s="70"/>
      <c r="C1019" s="12" t="s">
        <v>4</v>
      </c>
      <c r="D1019" s="12" t="s">
        <v>1898</v>
      </c>
      <c r="E1019" s="12" t="s">
        <v>3014</v>
      </c>
      <c r="F1019" s="12" t="s">
        <v>241</v>
      </c>
      <c r="G1019" s="12" t="s">
        <v>69</v>
      </c>
      <c r="H1019" s="12">
        <f>STOCK[[#This Row],[Precio Final]]</f>
        <v>22</v>
      </c>
      <c r="I1019" s="12">
        <f>STOCK[[#This Row],[Precio Venta Ideal (x1.5)]]</f>
        <v>19.799999999999997</v>
      </c>
      <c r="J1019" s="87">
        <v>1</v>
      </c>
      <c r="K1019" s="87">
        <f>SUMIFS(VENTAS[Cantidad],VENTAS[Código del producto Vendido],STOCK[[#This Row],[Code]])</f>
        <v>0</v>
      </c>
      <c r="L1019" s="87">
        <f>STOCK[[#This Row],[Entradas]]-STOCK[[#This Row],[Salidas]]</f>
        <v>1</v>
      </c>
      <c r="M1019" s="12">
        <f>STOCK[[#This Row],[Precio Final]]*10%</f>
        <v>2.2000000000000002</v>
      </c>
      <c r="N1019" s="12">
        <v>0</v>
      </c>
      <c r="O1019" s="12">
        <v>0</v>
      </c>
      <c r="P1019" s="12">
        <v>10</v>
      </c>
      <c r="Q1019" s="87">
        <v>0</v>
      </c>
      <c r="R1019" s="12">
        <v>0</v>
      </c>
      <c r="S1019" s="12">
        <v>1</v>
      </c>
      <c r="T1019" s="12">
        <f>STOCK[[#This Row],[Costo Unitario (USD)]]+STOCK[[#This Row],[Costo Envío (USD)]]+STOCK[[#This Row],[Comisión 10%]]</f>
        <v>13.2</v>
      </c>
      <c r="U1019" s="12">
        <f>STOCK[[#This Row],[Costo total]]*1.5</f>
        <v>19.799999999999997</v>
      </c>
      <c r="V1019" s="12">
        <v>22</v>
      </c>
      <c r="W1019" s="12">
        <f>STOCK[[#This Row],[Precio Final]]-STOCK[[#This Row],[Costo total]]</f>
        <v>8.8000000000000007</v>
      </c>
      <c r="X1019" s="12">
        <f>STOCK[[#This Row],[Ganancia Unitaria]]*STOCK[[#This Row],[Salidas]]</f>
        <v>0</v>
      </c>
      <c r="AA1019" s="12">
        <f>STOCK[[#This Row],[Costo total]]*STOCK[[#This Row],[Entradas]]</f>
        <v>13.2</v>
      </c>
      <c r="AB1019" s="12">
        <f>STOCK[[#This Row],[Stock Actual]]*STOCK[[#This Row],[Costo total]]</f>
        <v>13.2</v>
      </c>
    </row>
    <row r="1020" spans="1:28" s="7" customFormat="1" ht="50" customHeight="1" x14ac:dyDescent="0.15">
      <c r="A1020" s="7" t="s">
        <v>2055</v>
      </c>
      <c r="B1020" s="70"/>
      <c r="C1020" s="7" t="s">
        <v>4</v>
      </c>
      <c r="D1020" s="7" t="s">
        <v>1898</v>
      </c>
      <c r="E1020" s="7" t="s">
        <v>3014</v>
      </c>
      <c r="F1020" s="7" t="s">
        <v>243</v>
      </c>
      <c r="G1020" s="7" t="s">
        <v>69</v>
      </c>
      <c r="H1020" s="7">
        <f>STOCK[[#This Row],[Precio Final]]</f>
        <v>22</v>
      </c>
      <c r="I1020" s="7">
        <f>STOCK[[#This Row],[Precio Venta Ideal (x1.5)]]</f>
        <v>18.299999999999997</v>
      </c>
      <c r="J1020" s="8">
        <v>1</v>
      </c>
      <c r="K1020" s="8">
        <f>SUMIFS(VENTAS[Cantidad],VENTAS[Código del producto Vendido],STOCK[[#This Row],[Code]])</f>
        <v>0</v>
      </c>
      <c r="L1020" s="8">
        <f>STOCK[[#This Row],[Entradas]]-STOCK[[#This Row],[Salidas]]</f>
        <v>1</v>
      </c>
      <c r="M1020" s="7">
        <f>STOCK[[#This Row],[Precio Final]]*10%</f>
        <v>2.2000000000000002</v>
      </c>
      <c r="N1020" s="7">
        <v>0</v>
      </c>
      <c r="O1020" s="7">
        <v>0</v>
      </c>
      <c r="P1020" s="7">
        <v>10</v>
      </c>
      <c r="Q1020" s="8">
        <v>0</v>
      </c>
      <c r="R1020" s="7">
        <v>0</v>
      </c>
      <c r="S1020" s="7">
        <v>0</v>
      </c>
      <c r="T1020" s="12">
        <f>STOCK[[#This Row],[Costo Unitario (USD)]]+STOCK[[#This Row],[Costo Envío (USD)]]+STOCK[[#This Row],[Comisión 10%]]</f>
        <v>12.2</v>
      </c>
      <c r="U1020" s="7">
        <f>STOCK[[#This Row],[Costo total]]*1.5</f>
        <v>18.299999999999997</v>
      </c>
      <c r="V1020" s="7">
        <v>22</v>
      </c>
      <c r="W1020" s="7">
        <f>STOCK[[#This Row],[Precio Final]]-STOCK[[#This Row],[Costo total]]</f>
        <v>9.8000000000000007</v>
      </c>
      <c r="X1020" s="7">
        <f>STOCK[[#This Row],[Ganancia Unitaria]]*STOCK[[#This Row],[Salidas]]</f>
        <v>0</v>
      </c>
      <c r="AA1020" s="7">
        <f>STOCK[[#This Row],[Costo total]]*STOCK[[#This Row],[Entradas]]</f>
        <v>12.2</v>
      </c>
      <c r="AB1020" s="7">
        <f>STOCK[[#This Row],[Stock Actual]]*STOCK[[#This Row],[Costo total]]</f>
        <v>12.2</v>
      </c>
    </row>
    <row r="1021" spans="1:28" s="12" customFormat="1" ht="50" customHeight="1" x14ac:dyDescent="0.15">
      <c r="A1021" s="12" t="s">
        <v>2073</v>
      </c>
      <c r="B1021" s="70"/>
      <c r="C1021" s="12" t="s">
        <v>4</v>
      </c>
      <c r="D1021" s="12" t="s">
        <v>26</v>
      </c>
      <c r="E1021" s="12" t="s">
        <v>1532</v>
      </c>
      <c r="F1021" s="12" t="s">
        <v>2074</v>
      </c>
      <c r="G1021" s="12" t="s">
        <v>69</v>
      </c>
      <c r="H1021" s="12">
        <f>STOCK[[#This Row],[Precio Final]]</f>
        <v>27</v>
      </c>
      <c r="I1021" s="12">
        <f>STOCK[[#This Row],[Precio Venta Ideal (x1.5)]]</f>
        <v>31.200000000000003</v>
      </c>
      <c r="J1021" s="87">
        <v>1</v>
      </c>
      <c r="K1021" s="87">
        <f>SUMIFS(VENTAS[Cantidad],VENTAS[Código del producto Vendido],STOCK[[#This Row],[Code]])</f>
        <v>1</v>
      </c>
      <c r="L1021" s="87">
        <f>STOCK[[#This Row],[Entradas]]-STOCK[[#This Row],[Salidas]]</f>
        <v>0</v>
      </c>
      <c r="M1021" s="12">
        <f>STOCK[[#This Row],[Precio Final]]*10%</f>
        <v>2.7</v>
      </c>
      <c r="N1021" s="12">
        <v>0</v>
      </c>
      <c r="O1021" s="12">
        <v>0</v>
      </c>
      <c r="P1021" s="12">
        <v>16.600000000000001</v>
      </c>
      <c r="Q1021" s="87">
        <v>0</v>
      </c>
      <c r="R1021" s="12">
        <v>0</v>
      </c>
      <c r="S1021" s="12">
        <v>1.5</v>
      </c>
      <c r="T1021" s="12">
        <f>STOCK[[#This Row],[Costo Unitario (USD)]]+STOCK[[#This Row],[Costo Envío (USD)]]+STOCK[[#This Row],[Comisión 10%]]</f>
        <v>20.8</v>
      </c>
      <c r="U1021" s="12">
        <f>STOCK[[#This Row],[Costo total]]*1.5</f>
        <v>31.200000000000003</v>
      </c>
      <c r="V1021" s="12">
        <v>27</v>
      </c>
      <c r="W1021" s="12">
        <f>STOCK[[#This Row],[Precio Final]]-STOCK[[#This Row],[Costo total]]</f>
        <v>6.1999999999999993</v>
      </c>
      <c r="X1021" s="12">
        <f>STOCK[[#This Row],[Ganancia Unitaria]]*STOCK[[#This Row],[Salidas]]</f>
        <v>6.1999999999999993</v>
      </c>
      <c r="AA1021" s="12">
        <f>STOCK[[#This Row],[Costo total]]*STOCK[[#This Row],[Entradas]]</f>
        <v>20.8</v>
      </c>
      <c r="AB1021" s="12">
        <f>STOCK[[#This Row],[Stock Actual]]*STOCK[[#This Row],[Costo total]]</f>
        <v>0</v>
      </c>
    </row>
    <row r="1022" spans="1:28" s="7" customFormat="1" ht="50" customHeight="1" x14ac:dyDescent="0.15">
      <c r="A1022" s="7" t="s">
        <v>2114</v>
      </c>
      <c r="B1022" s="70" t="s">
        <v>2116</v>
      </c>
      <c r="C1022" s="7" t="s">
        <v>4</v>
      </c>
      <c r="D1022" s="7" t="s">
        <v>26</v>
      </c>
      <c r="E1022" s="7" t="s">
        <v>2110</v>
      </c>
      <c r="F1022" s="7" t="s">
        <v>239</v>
      </c>
      <c r="H1022" s="7">
        <f>STOCK[[#This Row],[Precio Final]]</f>
        <v>20</v>
      </c>
      <c r="I1022" s="7">
        <f>STOCK[[#This Row],[Precio Venta Ideal (x1.5)]]</f>
        <v>4.5</v>
      </c>
      <c r="J1022" s="8">
        <v>1</v>
      </c>
      <c r="K1022" s="8">
        <f>SUMIFS(VENTAS[Cantidad],VENTAS[Código del producto Vendido],STOCK[[#This Row],[Code]])</f>
        <v>0</v>
      </c>
      <c r="L1022" s="8">
        <f>STOCK[[#This Row],[Entradas]]-STOCK[[#This Row],[Salidas]]</f>
        <v>1</v>
      </c>
      <c r="M1022" s="7">
        <f>STOCK[[#This Row],[Precio Final]]*10%</f>
        <v>2</v>
      </c>
      <c r="N1022" s="7">
        <v>0</v>
      </c>
      <c r="O1022" s="7">
        <v>0</v>
      </c>
      <c r="P1022" s="7">
        <v>1</v>
      </c>
      <c r="Q1022" s="8">
        <v>0</v>
      </c>
      <c r="R1022" s="7">
        <v>0</v>
      </c>
      <c r="S1022" s="7">
        <v>0</v>
      </c>
      <c r="T1022" s="12">
        <f>STOCK[[#This Row],[Costo Unitario (USD)]]+STOCK[[#This Row],[Costo Envío (USD)]]+STOCK[[#This Row],[Comisión 10%]]</f>
        <v>3</v>
      </c>
      <c r="U1022" s="7">
        <f>STOCK[[#This Row],[Costo total]]*1.5</f>
        <v>4.5</v>
      </c>
      <c r="V1022" s="7">
        <v>20</v>
      </c>
      <c r="W1022" s="7">
        <f>STOCK[[#This Row],[Precio Final]]-STOCK[[#This Row],[Costo total]]</f>
        <v>17</v>
      </c>
      <c r="X1022" s="7">
        <f>STOCK[[#This Row],[Ganancia Unitaria]]*STOCK[[#This Row],[Salidas]]</f>
        <v>0</v>
      </c>
      <c r="AA1022" s="7">
        <f>STOCK[[#This Row],[Costo total]]*STOCK[[#This Row],[Entradas]]</f>
        <v>3</v>
      </c>
      <c r="AB1022" s="7">
        <f>STOCK[[#This Row],[Stock Actual]]*STOCK[[#This Row],[Costo total]]</f>
        <v>3</v>
      </c>
    </row>
    <row r="1023" spans="1:28" s="12" customFormat="1" ht="50" customHeight="1" x14ac:dyDescent="0.15">
      <c r="A1023" s="7" t="s">
        <v>2957</v>
      </c>
      <c r="B1023" s="70"/>
      <c r="C1023" s="12" t="s">
        <v>4</v>
      </c>
      <c r="D1023" s="12" t="s">
        <v>26</v>
      </c>
      <c r="E1023" s="12" t="s">
        <v>2115</v>
      </c>
      <c r="F1023" s="12" t="s">
        <v>239</v>
      </c>
      <c r="H1023" s="12">
        <f>STOCK[[#This Row],[Precio Final]]</f>
        <v>15</v>
      </c>
      <c r="I1023" s="12">
        <f>STOCK[[#This Row],[Precio Venta Ideal (x1.5)]]</f>
        <v>5.25</v>
      </c>
      <c r="J1023" s="87">
        <v>1</v>
      </c>
      <c r="K1023" s="87">
        <f>SUMIFS(VENTAS[Cantidad],VENTAS[Código del producto Vendido],STOCK[[#This Row],[Code]])</f>
        <v>0</v>
      </c>
      <c r="L1023" s="87">
        <f>STOCK[[#This Row],[Entradas]]-STOCK[[#This Row],[Salidas]]</f>
        <v>1</v>
      </c>
      <c r="M1023" s="12">
        <f>STOCK[[#This Row],[Precio Final]]*10%</f>
        <v>1.5</v>
      </c>
      <c r="N1023" s="12">
        <v>0</v>
      </c>
      <c r="O1023" s="12">
        <v>0</v>
      </c>
      <c r="P1023" s="12">
        <v>2</v>
      </c>
      <c r="Q1023" s="87">
        <v>0</v>
      </c>
      <c r="R1023" s="12">
        <v>0</v>
      </c>
      <c r="S1023" s="12">
        <v>0</v>
      </c>
      <c r="T1023" s="12">
        <f>STOCK[[#This Row],[Costo Unitario (USD)]]+STOCK[[#This Row],[Costo Envío (USD)]]+STOCK[[#This Row],[Comisión 10%]]</f>
        <v>3.5</v>
      </c>
      <c r="U1023" s="12">
        <f>STOCK[[#This Row],[Costo total]]*1.5</f>
        <v>5.25</v>
      </c>
      <c r="V1023" s="12">
        <v>15</v>
      </c>
      <c r="W1023" s="12">
        <f>STOCK[[#This Row],[Precio Final]]-STOCK[[#This Row],[Costo total]]</f>
        <v>11.5</v>
      </c>
      <c r="X1023" s="12">
        <f>STOCK[[#This Row],[Ganancia Unitaria]]*STOCK[[#This Row],[Salidas]]</f>
        <v>0</v>
      </c>
      <c r="AA1023" s="12">
        <f>STOCK[[#This Row],[Costo total]]*STOCK[[#This Row],[Entradas]]</f>
        <v>3.5</v>
      </c>
      <c r="AB1023" s="12">
        <f>STOCK[[#This Row],[Stock Actual]]*STOCK[[#This Row],[Costo total]]</f>
        <v>3.5</v>
      </c>
    </row>
    <row r="1024" spans="1:28" s="7" customFormat="1" ht="50" customHeight="1" x14ac:dyDescent="0.15">
      <c r="A1024" s="7" t="s">
        <v>2185</v>
      </c>
      <c r="B1024" s="70"/>
      <c r="C1024" s="7" t="s">
        <v>4</v>
      </c>
      <c r="D1024" s="7" t="s">
        <v>101</v>
      </c>
      <c r="E1024" s="7" t="s">
        <v>1286</v>
      </c>
      <c r="F1024" s="7" t="s">
        <v>2133</v>
      </c>
      <c r="G1024" s="7" t="s">
        <v>1143</v>
      </c>
      <c r="H1024" s="7">
        <f>STOCK[[#This Row],[Precio Final]]</f>
        <v>30</v>
      </c>
      <c r="I1024" s="7">
        <f>STOCK[[#This Row],[Precio Venta Ideal (x1.5)]]</f>
        <v>30</v>
      </c>
      <c r="J1024" s="8">
        <v>1</v>
      </c>
      <c r="K1024" s="8">
        <f>SUMIFS(VENTAS[Cantidad],VENTAS[Código del producto Vendido],STOCK[[#This Row],[Code]])</f>
        <v>1</v>
      </c>
      <c r="L1024" s="8">
        <f>STOCK[[#This Row],[Entradas]]-STOCK[[#This Row],[Salidas]]</f>
        <v>0</v>
      </c>
      <c r="M1024" s="7">
        <f>STOCK[[#This Row],[Precio Final]]*10%</f>
        <v>3</v>
      </c>
      <c r="N1024" s="7">
        <v>0</v>
      </c>
      <c r="O1024" s="7">
        <v>17</v>
      </c>
      <c r="P1024" s="7">
        <v>7</v>
      </c>
      <c r="Q1024" s="8">
        <v>0</v>
      </c>
      <c r="R1024" s="7">
        <v>0</v>
      </c>
      <c r="S1024" s="7">
        <v>10</v>
      </c>
      <c r="T1024" s="12">
        <f>STOCK[[#This Row],[Costo Unitario (USD)]]+STOCK[[#This Row],[Costo Envío (USD)]]+STOCK[[#This Row],[Comisión 10%]]</f>
        <v>20</v>
      </c>
      <c r="U1024" s="7">
        <f>STOCK[[#This Row],[Costo total]]*1.5</f>
        <v>30</v>
      </c>
      <c r="V1024" s="7">
        <v>30</v>
      </c>
      <c r="W1024" s="7">
        <f>STOCK[[#This Row],[Precio Final]]-STOCK[[#This Row],[Costo total]]</f>
        <v>10</v>
      </c>
      <c r="X1024" s="7">
        <f>STOCK[[#This Row],[Ganancia Unitaria]]*STOCK[[#This Row],[Salidas]]</f>
        <v>10</v>
      </c>
      <c r="Y1024" s="7" t="s">
        <v>1477</v>
      </c>
      <c r="AA1024" s="7">
        <f>STOCK[[#This Row],[Costo total]]*STOCK[[#This Row],[Entradas]]</f>
        <v>20</v>
      </c>
      <c r="AB1024" s="7">
        <f>STOCK[[#This Row],[Stock Actual]]*STOCK[[#This Row],[Costo total]]</f>
        <v>0</v>
      </c>
    </row>
    <row r="1025" spans="1:28" s="12" customFormat="1" ht="50" customHeight="1" x14ac:dyDescent="0.15">
      <c r="A1025" s="12" t="s">
        <v>1748</v>
      </c>
      <c r="B1025" s="70"/>
      <c r="C1025" s="12" t="s">
        <v>4</v>
      </c>
      <c r="D1025" s="12" t="s">
        <v>101</v>
      </c>
      <c r="E1025" s="12" t="s">
        <v>2984</v>
      </c>
      <c r="F1025" s="12" t="s">
        <v>250</v>
      </c>
      <c r="G1025" s="12" t="s">
        <v>1143</v>
      </c>
      <c r="H1025" s="12">
        <f>STOCK[[#This Row],[Precio Final]]</f>
        <v>15</v>
      </c>
      <c r="I1025" s="12">
        <f>STOCK[[#This Row],[Precio Venta Ideal (x1.5)]]</f>
        <v>16.484999999999999</v>
      </c>
      <c r="J1025" s="87">
        <v>1</v>
      </c>
      <c r="K1025" s="87">
        <f>SUMIFS(VENTAS[Cantidad],VENTAS[Código del producto Vendido],STOCK[[#This Row],[Code]])</f>
        <v>0</v>
      </c>
      <c r="L1025" s="87">
        <f>STOCK[[#This Row],[Entradas]]-STOCK[[#This Row],[Salidas]]</f>
        <v>1</v>
      </c>
      <c r="M1025" s="12">
        <f>STOCK[[#This Row],[Precio Final]]*10%</f>
        <v>1.5</v>
      </c>
      <c r="N1025" s="12">
        <v>0</v>
      </c>
      <c r="O1025" s="12">
        <v>0</v>
      </c>
      <c r="P1025" s="12">
        <v>6.49</v>
      </c>
      <c r="Q1025" s="87">
        <v>0</v>
      </c>
      <c r="R1025" s="12">
        <v>0</v>
      </c>
      <c r="S1025" s="12">
        <v>3</v>
      </c>
      <c r="T1025" s="12">
        <f>STOCK[[#This Row],[Costo Unitario (USD)]]+STOCK[[#This Row],[Costo Envío (USD)]]+STOCK[[#This Row],[Comisión 10%]]</f>
        <v>10.99</v>
      </c>
      <c r="U1025" s="12">
        <f>STOCK[[#This Row],[Costo total]]*1.5</f>
        <v>16.484999999999999</v>
      </c>
      <c r="V1025" s="12">
        <v>15</v>
      </c>
      <c r="W1025" s="12">
        <f>STOCK[[#This Row],[Precio Final]]-STOCK[[#This Row],[Costo total]]</f>
        <v>4.01</v>
      </c>
      <c r="X1025" s="12">
        <f>STOCK[[#This Row],[Ganancia Unitaria]]*STOCK[[#This Row],[Salidas]]</f>
        <v>0</v>
      </c>
      <c r="AA1025" s="12">
        <f>STOCK[[#This Row],[Costo total]]*STOCK[[#This Row],[Entradas]]</f>
        <v>10.99</v>
      </c>
      <c r="AB1025" s="12">
        <f>STOCK[[#This Row],[Stock Actual]]*STOCK[[#This Row],[Costo total]]</f>
        <v>10.99</v>
      </c>
    </row>
    <row r="1026" spans="1:28" s="7" customFormat="1" ht="50" customHeight="1" x14ac:dyDescent="0.15">
      <c r="A1026" s="7" t="s">
        <v>2296</v>
      </c>
      <c r="B1026" s="70"/>
      <c r="C1026" s="7" t="s">
        <v>4</v>
      </c>
      <c r="D1026" s="7" t="s">
        <v>2040</v>
      </c>
      <c r="E1026" s="7" t="s">
        <v>2234</v>
      </c>
      <c r="F1026" s="7" t="s">
        <v>2500</v>
      </c>
      <c r="G1026" s="7" t="s">
        <v>1863</v>
      </c>
      <c r="H1026" s="7">
        <f>STOCK[[#This Row],[Precio Final]]</f>
        <v>18</v>
      </c>
      <c r="I1026" s="7">
        <f>STOCK[[#This Row],[Precio Venta Ideal (x1.5)]]</f>
        <v>14.085000000000001</v>
      </c>
      <c r="J1026" s="8">
        <v>3</v>
      </c>
      <c r="K1026" s="8">
        <f>SUMIFS(VENTAS[Cantidad],VENTAS[Código del producto Vendido],STOCK[[#This Row],[Code]])</f>
        <v>1</v>
      </c>
      <c r="L1026" s="8">
        <f>STOCK[[#This Row],[Entradas]]-STOCK[[#This Row],[Salidas]]</f>
        <v>2</v>
      </c>
      <c r="M1026" s="7">
        <f>STOCK[[#This Row],[Precio Final]]*10%</f>
        <v>1.8</v>
      </c>
      <c r="N1026" s="7">
        <v>0</v>
      </c>
      <c r="O1026" s="7">
        <v>0</v>
      </c>
      <c r="P1026" s="7">
        <v>6.99</v>
      </c>
      <c r="Q1026" s="8">
        <v>0</v>
      </c>
      <c r="R1026" s="7">
        <v>0</v>
      </c>
      <c r="S1026" s="7">
        <v>0.6</v>
      </c>
      <c r="T1026" s="12">
        <f>STOCK[[#This Row],[Costo Unitario (USD)]]+STOCK[[#This Row],[Costo Envío (USD)]]+STOCK[[#This Row],[Comisión 10%]]</f>
        <v>9.39</v>
      </c>
      <c r="U1026" s="7">
        <f>STOCK[[#This Row],[Costo total]]*1.5</f>
        <v>14.085000000000001</v>
      </c>
      <c r="V1026" s="7">
        <v>18</v>
      </c>
      <c r="W1026" s="7">
        <f>STOCK[[#This Row],[Precio Final]]-STOCK[[#This Row],[Costo total]]</f>
        <v>8.61</v>
      </c>
      <c r="X1026" s="7">
        <f>STOCK[[#This Row],[Ganancia Unitaria]]*STOCK[[#This Row],[Salidas]]</f>
        <v>8.61</v>
      </c>
      <c r="Y1026" s="7" t="s">
        <v>2391</v>
      </c>
      <c r="AA1026" s="7">
        <f>STOCK[[#This Row],[Costo total]]*STOCK[[#This Row],[Entradas]]</f>
        <v>28.17</v>
      </c>
      <c r="AB1026" s="7">
        <f>STOCK[[#This Row],[Stock Actual]]*STOCK[[#This Row],[Costo total]]</f>
        <v>18.78</v>
      </c>
    </row>
    <row r="1027" spans="1:28" s="12" customFormat="1" ht="50" customHeight="1" x14ac:dyDescent="0.15">
      <c r="A1027" s="12" t="s">
        <v>2297</v>
      </c>
      <c r="B1027" s="70"/>
      <c r="C1027" s="12" t="s">
        <v>4</v>
      </c>
      <c r="D1027" s="12" t="s">
        <v>2608</v>
      </c>
      <c r="E1027" s="12" t="s">
        <v>2235</v>
      </c>
      <c r="F1027" s="12" t="s">
        <v>2500</v>
      </c>
      <c r="G1027" s="12" t="s">
        <v>1863</v>
      </c>
      <c r="H1027" s="12">
        <f>STOCK[[#This Row],[Precio Final]]</f>
        <v>12</v>
      </c>
      <c r="I1027" s="12">
        <f>STOCK[[#This Row],[Precio Venta Ideal (x1.5)]]</f>
        <v>10.17</v>
      </c>
      <c r="J1027" s="87">
        <v>2</v>
      </c>
      <c r="K1027" s="87">
        <f>SUMIFS(VENTAS[Cantidad],VENTAS[Código del producto Vendido],STOCK[[#This Row],[Code]])</f>
        <v>2</v>
      </c>
      <c r="L1027" s="87">
        <f>STOCK[[#This Row],[Entradas]]-STOCK[[#This Row],[Salidas]]</f>
        <v>0</v>
      </c>
      <c r="M1027" s="12">
        <f>STOCK[[#This Row],[Precio Final]]*10%</f>
        <v>1.2000000000000002</v>
      </c>
      <c r="N1027" s="12">
        <v>0</v>
      </c>
      <c r="O1027" s="12">
        <v>0</v>
      </c>
      <c r="P1027" s="12">
        <v>4.9800000000000004</v>
      </c>
      <c r="Q1027" s="87">
        <v>0</v>
      </c>
      <c r="R1027" s="12">
        <v>0</v>
      </c>
      <c r="S1027" s="12">
        <v>0.6</v>
      </c>
      <c r="T1027" s="12">
        <f>STOCK[[#This Row],[Costo Unitario (USD)]]+STOCK[[#This Row],[Costo Envío (USD)]]+STOCK[[#This Row],[Comisión 10%]]</f>
        <v>6.78</v>
      </c>
      <c r="U1027" s="12">
        <f>STOCK[[#This Row],[Costo total]]*1.5</f>
        <v>10.17</v>
      </c>
      <c r="V1027" s="12">
        <v>12</v>
      </c>
      <c r="W1027" s="12">
        <f>STOCK[[#This Row],[Precio Final]]-STOCK[[#This Row],[Costo total]]</f>
        <v>5.22</v>
      </c>
      <c r="X1027" s="12">
        <f>STOCK[[#This Row],[Ganancia Unitaria]]*STOCK[[#This Row],[Salidas]]</f>
        <v>10.44</v>
      </c>
      <c r="Y1027" s="12" t="s">
        <v>2392</v>
      </c>
      <c r="AA1027" s="12">
        <f>STOCK[[#This Row],[Costo total]]*STOCK[[#This Row],[Entradas]]</f>
        <v>13.56</v>
      </c>
      <c r="AB1027" s="12">
        <f>STOCK[[#This Row],[Stock Actual]]*STOCK[[#This Row],[Costo total]]</f>
        <v>0</v>
      </c>
    </row>
    <row r="1028" spans="1:28" s="7" customFormat="1" ht="50" customHeight="1" x14ac:dyDescent="0.15">
      <c r="A1028" s="7" t="s">
        <v>2298</v>
      </c>
      <c r="B1028" s="70"/>
      <c r="C1028" s="7" t="s">
        <v>4</v>
      </c>
      <c r="D1028" s="7" t="s">
        <v>2608</v>
      </c>
      <c r="E1028" s="7" t="s">
        <v>2236</v>
      </c>
      <c r="F1028" s="7" t="s">
        <v>2500</v>
      </c>
      <c r="G1028" s="7" t="s">
        <v>1863</v>
      </c>
      <c r="H1028" s="7">
        <f>STOCK[[#This Row],[Precio Final]]</f>
        <v>12</v>
      </c>
      <c r="I1028" s="7">
        <f>STOCK[[#This Row],[Precio Venta Ideal (x1.5)]]</f>
        <v>7.455000000000001</v>
      </c>
      <c r="J1028" s="8">
        <v>2</v>
      </c>
      <c r="K1028" s="8">
        <f>SUMIFS(VENTAS[Cantidad],VENTAS[Código del producto Vendido],STOCK[[#This Row],[Code]])</f>
        <v>0</v>
      </c>
      <c r="L1028" s="8">
        <f>STOCK[[#This Row],[Entradas]]-STOCK[[#This Row],[Salidas]]</f>
        <v>2</v>
      </c>
      <c r="M1028" s="7">
        <f>STOCK[[#This Row],[Precio Final]]*10%</f>
        <v>1.2000000000000002</v>
      </c>
      <c r="N1028" s="7">
        <v>0</v>
      </c>
      <c r="O1028" s="7">
        <v>0</v>
      </c>
      <c r="P1028" s="7">
        <v>3.17</v>
      </c>
      <c r="Q1028" s="8">
        <v>0</v>
      </c>
      <c r="R1028" s="7">
        <v>0</v>
      </c>
      <c r="S1028" s="7">
        <v>0.6</v>
      </c>
      <c r="T1028" s="12">
        <f>STOCK[[#This Row],[Costo Unitario (USD)]]+STOCK[[#This Row],[Costo Envío (USD)]]+STOCK[[#This Row],[Comisión 10%]]</f>
        <v>4.9700000000000006</v>
      </c>
      <c r="U1028" s="7">
        <f>STOCK[[#This Row],[Costo total]]*1.5</f>
        <v>7.455000000000001</v>
      </c>
      <c r="V1028" s="7">
        <v>12</v>
      </c>
      <c r="W1028" s="7">
        <f>STOCK[[#This Row],[Precio Final]]-STOCK[[#This Row],[Costo total]]</f>
        <v>7.0299999999999994</v>
      </c>
      <c r="X1028" s="7">
        <f>STOCK[[#This Row],[Ganancia Unitaria]]*STOCK[[#This Row],[Salidas]]</f>
        <v>0</v>
      </c>
      <c r="Y1028" s="7" t="s">
        <v>2393</v>
      </c>
      <c r="AA1028" s="7">
        <f>STOCK[[#This Row],[Costo total]]*STOCK[[#This Row],[Entradas]]</f>
        <v>9.9400000000000013</v>
      </c>
      <c r="AB1028" s="7">
        <f>STOCK[[#This Row],[Stock Actual]]*STOCK[[#This Row],[Costo total]]</f>
        <v>9.9400000000000013</v>
      </c>
    </row>
    <row r="1029" spans="1:28" s="12" customFormat="1" ht="50" customHeight="1" x14ac:dyDescent="0.15">
      <c r="A1029" s="12" t="s">
        <v>2299</v>
      </c>
      <c r="B1029" s="70"/>
      <c r="C1029" s="12" t="s">
        <v>4</v>
      </c>
      <c r="D1029" s="12" t="s">
        <v>2237</v>
      </c>
      <c r="E1029" s="12" t="s">
        <v>2238</v>
      </c>
      <c r="F1029" s="12" t="s">
        <v>241</v>
      </c>
      <c r="G1029" s="12" t="s">
        <v>1863</v>
      </c>
      <c r="H1029" s="12">
        <f>STOCK[[#This Row],[Precio Final]]</f>
        <v>25</v>
      </c>
      <c r="I1029" s="12">
        <f>STOCK[[#This Row],[Precio Venta Ideal (x1.5)]]</f>
        <v>16.995000000000001</v>
      </c>
      <c r="J1029" s="87">
        <v>1</v>
      </c>
      <c r="K1029" s="87">
        <f>SUMIFS(VENTAS[Cantidad],VENTAS[Código del producto Vendido],STOCK[[#This Row],[Code]])</f>
        <v>1</v>
      </c>
      <c r="L1029" s="87">
        <f>STOCK[[#This Row],[Entradas]]-STOCK[[#This Row],[Salidas]]</f>
        <v>0</v>
      </c>
      <c r="M1029" s="12">
        <f>STOCK[[#This Row],[Precio Final]]*10%</f>
        <v>2.5</v>
      </c>
      <c r="N1029" s="12">
        <v>0</v>
      </c>
      <c r="O1029" s="12">
        <v>0</v>
      </c>
      <c r="P1029" s="12">
        <v>8.23</v>
      </c>
      <c r="Q1029" s="87">
        <v>0</v>
      </c>
      <c r="R1029" s="12">
        <v>0</v>
      </c>
      <c r="S1029" s="12">
        <v>0.6</v>
      </c>
      <c r="T1029" s="12">
        <f>STOCK[[#This Row],[Costo Unitario (USD)]]+STOCK[[#This Row],[Costo Envío (USD)]]+STOCK[[#This Row],[Comisión 10%]]</f>
        <v>11.33</v>
      </c>
      <c r="U1029" s="12">
        <f>STOCK[[#This Row],[Costo total]]*1.5</f>
        <v>16.995000000000001</v>
      </c>
      <c r="V1029" s="12">
        <v>25</v>
      </c>
      <c r="W1029" s="12">
        <f>STOCK[[#This Row],[Precio Final]]-STOCK[[#This Row],[Costo total]]</f>
        <v>13.67</v>
      </c>
      <c r="X1029" s="12">
        <f>STOCK[[#This Row],[Ganancia Unitaria]]*STOCK[[#This Row],[Salidas]]</f>
        <v>13.67</v>
      </c>
      <c r="Y1029" s="12" t="s">
        <v>2394</v>
      </c>
      <c r="AA1029" s="12">
        <f>STOCK[[#This Row],[Costo total]]*STOCK[[#This Row],[Entradas]]</f>
        <v>11.33</v>
      </c>
      <c r="AB1029" s="12">
        <f>STOCK[[#This Row],[Stock Actual]]*STOCK[[#This Row],[Costo total]]</f>
        <v>0</v>
      </c>
    </row>
    <row r="1030" spans="1:28" s="7" customFormat="1" ht="50" customHeight="1" x14ac:dyDescent="0.15">
      <c r="A1030" s="7" t="s">
        <v>2300</v>
      </c>
      <c r="B1030" s="70"/>
      <c r="C1030" s="7" t="s">
        <v>4</v>
      </c>
      <c r="D1030" s="7" t="s">
        <v>2237</v>
      </c>
      <c r="E1030" s="7" t="s">
        <v>2238</v>
      </c>
      <c r="F1030" s="7" t="s">
        <v>243</v>
      </c>
      <c r="G1030" s="7" t="s">
        <v>1863</v>
      </c>
      <c r="H1030" s="7">
        <f>STOCK[[#This Row],[Precio Final]]</f>
        <v>25</v>
      </c>
      <c r="I1030" s="7">
        <f>STOCK[[#This Row],[Precio Venta Ideal (x1.5)]]</f>
        <v>16.995000000000001</v>
      </c>
      <c r="J1030" s="8">
        <v>1</v>
      </c>
      <c r="K1030" s="8">
        <f>SUMIFS(VENTAS[Cantidad],VENTAS[Código del producto Vendido],STOCK[[#This Row],[Code]])</f>
        <v>1</v>
      </c>
      <c r="L1030" s="8">
        <f>STOCK[[#This Row],[Entradas]]-STOCK[[#This Row],[Salidas]]</f>
        <v>0</v>
      </c>
      <c r="M1030" s="7">
        <f>STOCK[[#This Row],[Precio Final]]*10%</f>
        <v>2.5</v>
      </c>
      <c r="N1030" s="7">
        <v>0</v>
      </c>
      <c r="O1030" s="7">
        <v>0</v>
      </c>
      <c r="P1030" s="7">
        <v>8.23</v>
      </c>
      <c r="Q1030" s="8">
        <v>0</v>
      </c>
      <c r="R1030" s="7">
        <v>0</v>
      </c>
      <c r="S1030" s="7">
        <v>0.6</v>
      </c>
      <c r="T1030" s="12">
        <f>STOCK[[#This Row],[Costo Unitario (USD)]]+STOCK[[#This Row],[Costo Envío (USD)]]+STOCK[[#This Row],[Comisión 10%]]</f>
        <v>11.33</v>
      </c>
      <c r="U1030" s="7">
        <f>STOCK[[#This Row],[Costo total]]*1.5</f>
        <v>16.995000000000001</v>
      </c>
      <c r="V1030" s="7">
        <v>25</v>
      </c>
      <c r="W1030" s="7">
        <f>STOCK[[#This Row],[Precio Final]]-STOCK[[#This Row],[Costo total]]</f>
        <v>13.67</v>
      </c>
      <c r="X1030" s="7">
        <f>STOCK[[#This Row],[Ganancia Unitaria]]*STOCK[[#This Row],[Salidas]]</f>
        <v>13.67</v>
      </c>
      <c r="Y1030" s="7" t="s">
        <v>2395</v>
      </c>
      <c r="AA1030" s="7">
        <f>STOCK[[#This Row],[Costo total]]*STOCK[[#This Row],[Entradas]]</f>
        <v>11.33</v>
      </c>
      <c r="AB1030" s="7">
        <f>STOCK[[#This Row],[Stock Actual]]*STOCK[[#This Row],[Costo total]]</f>
        <v>0</v>
      </c>
    </row>
    <row r="1031" spans="1:28" s="12" customFormat="1" ht="50" customHeight="1" x14ac:dyDescent="0.15">
      <c r="A1031" s="12" t="s">
        <v>2301</v>
      </c>
      <c r="B1031" s="70"/>
      <c r="C1031" s="12" t="s">
        <v>4</v>
      </c>
      <c r="D1031" s="12" t="s">
        <v>2239</v>
      </c>
      <c r="E1031" s="12" t="s">
        <v>2240</v>
      </c>
      <c r="F1031" s="12" t="s">
        <v>244</v>
      </c>
      <c r="G1031" s="12" t="s">
        <v>1863</v>
      </c>
      <c r="H1031" s="12">
        <f>STOCK[[#This Row],[Precio Final]]</f>
        <v>25</v>
      </c>
      <c r="I1031" s="12">
        <f>STOCK[[#This Row],[Precio Venta Ideal (x1.5)]]</f>
        <v>20.564999999999998</v>
      </c>
      <c r="J1031" s="87">
        <v>1</v>
      </c>
      <c r="K1031" s="87">
        <f>SUMIFS(VENTAS[Cantidad],VENTAS[Código del producto Vendido],STOCK[[#This Row],[Code]])</f>
        <v>1</v>
      </c>
      <c r="L1031" s="87">
        <f>STOCK[[#This Row],[Entradas]]-STOCK[[#This Row],[Salidas]]</f>
        <v>0</v>
      </c>
      <c r="M1031" s="12">
        <f>STOCK[[#This Row],[Precio Final]]*10%</f>
        <v>2.5</v>
      </c>
      <c r="N1031" s="12">
        <v>0</v>
      </c>
      <c r="O1031" s="12">
        <v>0</v>
      </c>
      <c r="P1031" s="12">
        <v>10.61</v>
      </c>
      <c r="Q1031" s="87">
        <v>0</v>
      </c>
      <c r="R1031" s="12">
        <v>0</v>
      </c>
      <c r="S1031" s="12">
        <v>0.6</v>
      </c>
      <c r="T1031" s="12">
        <f>STOCK[[#This Row],[Costo Unitario (USD)]]+STOCK[[#This Row],[Costo Envío (USD)]]+STOCK[[#This Row],[Comisión 10%]]</f>
        <v>13.709999999999999</v>
      </c>
      <c r="U1031" s="12">
        <f>STOCK[[#This Row],[Costo total]]*1.5</f>
        <v>20.564999999999998</v>
      </c>
      <c r="V1031" s="12">
        <v>25</v>
      </c>
      <c r="W1031" s="12">
        <f>STOCK[[#This Row],[Precio Final]]-STOCK[[#This Row],[Costo total]]</f>
        <v>11.290000000000001</v>
      </c>
      <c r="X1031" s="12">
        <f>STOCK[[#This Row],[Ganancia Unitaria]]*STOCK[[#This Row],[Salidas]]</f>
        <v>11.290000000000001</v>
      </c>
      <c r="Y1031" s="12" t="s">
        <v>2396</v>
      </c>
      <c r="AA1031" s="12">
        <f>STOCK[[#This Row],[Costo total]]*STOCK[[#This Row],[Entradas]]</f>
        <v>13.709999999999999</v>
      </c>
      <c r="AB1031" s="12">
        <f>STOCK[[#This Row],[Stock Actual]]*STOCK[[#This Row],[Costo total]]</f>
        <v>0</v>
      </c>
    </row>
    <row r="1032" spans="1:28" s="7" customFormat="1" ht="50" customHeight="1" x14ac:dyDescent="0.15">
      <c r="A1032" s="7" t="s">
        <v>2302</v>
      </c>
      <c r="B1032" s="70"/>
      <c r="C1032" s="7" t="s">
        <v>4</v>
      </c>
      <c r="D1032" s="7" t="s">
        <v>2241</v>
      </c>
      <c r="E1032" s="7" t="s">
        <v>2240</v>
      </c>
      <c r="F1032" s="7" t="s">
        <v>241</v>
      </c>
      <c r="G1032" s="7" t="s">
        <v>1863</v>
      </c>
      <c r="H1032" s="7">
        <f>STOCK[[#This Row],[Precio Final]]</f>
        <v>25</v>
      </c>
      <c r="I1032" s="7">
        <f>STOCK[[#This Row],[Precio Venta Ideal (x1.5)]]</f>
        <v>20.564999999999998</v>
      </c>
      <c r="J1032" s="8">
        <v>1</v>
      </c>
      <c r="K1032" s="8">
        <f>SUMIFS(VENTAS[Cantidad],VENTAS[Código del producto Vendido],STOCK[[#This Row],[Code]])</f>
        <v>0</v>
      </c>
      <c r="L1032" s="8">
        <f>STOCK[[#This Row],[Entradas]]-STOCK[[#This Row],[Salidas]]</f>
        <v>1</v>
      </c>
      <c r="M1032" s="7">
        <f>STOCK[[#This Row],[Precio Final]]*10%</f>
        <v>2.5</v>
      </c>
      <c r="N1032" s="7">
        <v>0</v>
      </c>
      <c r="O1032" s="7">
        <v>0</v>
      </c>
      <c r="P1032" s="7">
        <v>10.61</v>
      </c>
      <c r="Q1032" s="8">
        <v>0</v>
      </c>
      <c r="R1032" s="7">
        <v>0</v>
      </c>
      <c r="S1032" s="7">
        <v>0.6</v>
      </c>
      <c r="T1032" s="12">
        <f>STOCK[[#This Row],[Costo Unitario (USD)]]+STOCK[[#This Row],[Costo Envío (USD)]]+STOCK[[#This Row],[Comisión 10%]]</f>
        <v>13.709999999999999</v>
      </c>
      <c r="U1032" s="7">
        <f>STOCK[[#This Row],[Costo total]]*1.5</f>
        <v>20.564999999999998</v>
      </c>
      <c r="V1032" s="7">
        <v>25</v>
      </c>
      <c r="W1032" s="7">
        <f>STOCK[[#This Row],[Precio Final]]-STOCK[[#This Row],[Costo total]]</f>
        <v>11.290000000000001</v>
      </c>
      <c r="X1032" s="7">
        <f>STOCK[[#This Row],[Ganancia Unitaria]]*STOCK[[#This Row],[Salidas]]</f>
        <v>0</v>
      </c>
      <c r="Y1032" s="7" t="s">
        <v>2397</v>
      </c>
      <c r="AA1032" s="7">
        <f>STOCK[[#This Row],[Costo total]]*STOCK[[#This Row],[Entradas]]</f>
        <v>13.709999999999999</v>
      </c>
      <c r="AB1032" s="7">
        <f>STOCK[[#This Row],[Stock Actual]]*STOCK[[#This Row],[Costo total]]</f>
        <v>13.709999999999999</v>
      </c>
    </row>
    <row r="1033" spans="1:28" s="12" customFormat="1" ht="50" customHeight="1" x14ac:dyDescent="0.15">
      <c r="A1033" s="12" t="s">
        <v>2303</v>
      </c>
      <c r="B1033" s="70"/>
      <c r="C1033" s="12" t="s">
        <v>4</v>
      </c>
      <c r="D1033" s="12" t="s">
        <v>1938</v>
      </c>
      <c r="E1033" s="12" t="s">
        <v>2242</v>
      </c>
      <c r="F1033" s="12" t="s">
        <v>244</v>
      </c>
      <c r="G1033" s="12" t="s">
        <v>1863</v>
      </c>
      <c r="H1033" s="12">
        <f>STOCK[[#This Row],[Precio Final]]</f>
        <v>22</v>
      </c>
      <c r="I1033" s="12">
        <f>STOCK[[#This Row],[Precio Venta Ideal (x1.5)]]</f>
        <v>19.559999999999999</v>
      </c>
      <c r="J1033" s="87">
        <v>1</v>
      </c>
      <c r="K1033" s="87">
        <f>SUMIFS(VENTAS[Cantidad],VENTAS[Código del producto Vendido],STOCK[[#This Row],[Code]])</f>
        <v>1</v>
      </c>
      <c r="L1033" s="87">
        <f>STOCK[[#This Row],[Entradas]]-STOCK[[#This Row],[Salidas]]</f>
        <v>0</v>
      </c>
      <c r="M1033" s="12">
        <f>STOCK[[#This Row],[Precio Final]]*10%</f>
        <v>2.2000000000000002</v>
      </c>
      <c r="N1033" s="12">
        <v>0</v>
      </c>
      <c r="O1033" s="12">
        <v>0</v>
      </c>
      <c r="P1033" s="12">
        <v>10.24</v>
      </c>
      <c r="Q1033" s="87">
        <v>0</v>
      </c>
      <c r="R1033" s="12">
        <v>0</v>
      </c>
      <c r="S1033" s="12">
        <v>0.6</v>
      </c>
      <c r="T1033" s="12">
        <f>STOCK[[#This Row],[Costo Unitario (USD)]]+STOCK[[#This Row],[Costo Envío (USD)]]+STOCK[[#This Row],[Comisión 10%]]</f>
        <v>13.04</v>
      </c>
      <c r="U1033" s="12">
        <f>STOCK[[#This Row],[Costo total]]*1.5</f>
        <v>19.559999999999999</v>
      </c>
      <c r="V1033" s="12">
        <v>22</v>
      </c>
      <c r="W1033" s="12">
        <f>STOCK[[#This Row],[Precio Final]]-STOCK[[#This Row],[Costo total]]</f>
        <v>8.9600000000000009</v>
      </c>
      <c r="X1033" s="12">
        <f>STOCK[[#This Row],[Ganancia Unitaria]]*STOCK[[#This Row],[Salidas]]</f>
        <v>8.9600000000000009</v>
      </c>
      <c r="Y1033" s="12" t="s">
        <v>2398</v>
      </c>
      <c r="AA1033" s="12">
        <f>STOCK[[#This Row],[Costo total]]*STOCK[[#This Row],[Entradas]]</f>
        <v>13.04</v>
      </c>
      <c r="AB1033" s="12">
        <f>STOCK[[#This Row],[Stock Actual]]*STOCK[[#This Row],[Costo total]]</f>
        <v>0</v>
      </c>
    </row>
    <row r="1034" spans="1:28" s="7" customFormat="1" ht="50" customHeight="1" x14ac:dyDescent="0.15">
      <c r="A1034" s="7" t="s">
        <v>2304</v>
      </c>
      <c r="B1034" s="70"/>
      <c r="C1034" s="7" t="s">
        <v>4</v>
      </c>
      <c r="D1034" s="7" t="s">
        <v>2243</v>
      </c>
      <c r="E1034" s="7" t="s">
        <v>2244</v>
      </c>
      <c r="F1034" s="7" t="s">
        <v>244</v>
      </c>
      <c r="G1034" s="7" t="s">
        <v>1863</v>
      </c>
      <c r="H1034" s="7">
        <f>STOCK[[#This Row],[Precio Final]]</f>
        <v>25</v>
      </c>
      <c r="I1034" s="7">
        <f>STOCK[[#This Row],[Precio Venta Ideal (x1.5)]]</f>
        <v>21.434999999999999</v>
      </c>
      <c r="J1034" s="8">
        <v>1</v>
      </c>
      <c r="K1034" s="8">
        <f>SUMIFS(VENTAS[Cantidad],VENTAS[Código del producto Vendido],STOCK[[#This Row],[Code]])</f>
        <v>1</v>
      </c>
      <c r="L1034" s="8">
        <f>STOCK[[#This Row],[Entradas]]-STOCK[[#This Row],[Salidas]]</f>
        <v>0</v>
      </c>
      <c r="M1034" s="7">
        <f>STOCK[[#This Row],[Precio Final]]*10%</f>
        <v>2.5</v>
      </c>
      <c r="N1034" s="7">
        <v>0</v>
      </c>
      <c r="O1034" s="7">
        <v>0</v>
      </c>
      <c r="P1034" s="7">
        <v>11.19</v>
      </c>
      <c r="Q1034" s="8">
        <v>0</v>
      </c>
      <c r="R1034" s="7">
        <v>0</v>
      </c>
      <c r="S1034" s="7">
        <v>0.6</v>
      </c>
      <c r="T1034" s="12">
        <f>STOCK[[#This Row],[Costo Unitario (USD)]]+STOCK[[#This Row],[Costo Envío (USD)]]+STOCK[[#This Row],[Comisión 10%]]</f>
        <v>14.29</v>
      </c>
      <c r="U1034" s="7">
        <f>STOCK[[#This Row],[Costo total]]*1.5</f>
        <v>21.434999999999999</v>
      </c>
      <c r="V1034" s="7">
        <v>25</v>
      </c>
      <c r="W1034" s="7">
        <f>STOCK[[#This Row],[Precio Final]]-STOCK[[#This Row],[Costo total]]</f>
        <v>10.71</v>
      </c>
      <c r="X1034" s="7">
        <f>STOCK[[#This Row],[Ganancia Unitaria]]*STOCK[[#This Row],[Salidas]]</f>
        <v>10.71</v>
      </c>
      <c r="Y1034" s="7" t="s">
        <v>2399</v>
      </c>
      <c r="AA1034" s="7">
        <f>STOCK[[#This Row],[Costo total]]*STOCK[[#This Row],[Entradas]]</f>
        <v>14.29</v>
      </c>
      <c r="AB1034" s="7">
        <f>STOCK[[#This Row],[Stock Actual]]*STOCK[[#This Row],[Costo total]]</f>
        <v>0</v>
      </c>
    </row>
    <row r="1035" spans="1:28" s="12" customFormat="1" ht="50" customHeight="1" x14ac:dyDescent="0.15">
      <c r="A1035" s="12" t="s">
        <v>2493</v>
      </c>
      <c r="B1035" s="70"/>
      <c r="C1035" s="12" t="s">
        <v>4</v>
      </c>
      <c r="D1035" s="12" t="s">
        <v>2245</v>
      </c>
      <c r="E1035" s="12" t="s">
        <v>2246</v>
      </c>
      <c r="F1035" s="12" t="s">
        <v>3076</v>
      </c>
      <c r="G1035" s="12" t="s">
        <v>1863</v>
      </c>
      <c r="H1035" s="12">
        <f>STOCK[[#This Row],[Precio Final]]</f>
        <v>30</v>
      </c>
      <c r="I1035" s="12">
        <f>STOCK[[#This Row],[Precio Venta Ideal (x1.5)]]</f>
        <v>15.075000000000001</v>
      </c>
      <c r="J1035" s="87">
        <v>2</v>
      </c>
      <c r="K1035" s="87">
        <f>SUMIFS(VENTAS[Cantidad],VENTAS[Código del producto Vendido],STOCK[[#This Row],[Code]])</f>
        <v>1</v>
      </c>
      <c r="L1035" s="87">
        <f>STOCK[[#This Row],[Entradas]]-STOCK[[#This Row],[Salidas]]</f>
        <v>1</v>
      </c>
      <c r="M1035" s="12">
        <f>STOCK[[#This Row],[Precio Final]]*10%</f>
        <v>3</v>
      </c>
      <c r="N1035" s="12">
        <v>0</v>
      </c>
      <c r="O1035" s="12">
        <v>0</v>
      </c>
      <c r="P1035" s="12">
        <v>6.45</v>
      </c>
      <c r="Q1035" s="87">
        <v>0</v>
      </c>
      <c r="R1035" s="12">
        <v>0</v>
      </c>
      <c r="S1035" s="12">
        <v>0.6</v>
      </c>
      <c r="T1035" s="12">
        <f>STOCK[[#This Row],[Costo Unitario (USD)]]+STOCK[[#This Row],[Costo Envío (USD)]]+STOCK[[#This Row],[Comisión 10%]]</f>
        <v>10.050000000000001</v>
      </c>
      <c r="U1035" s="12">
        <f>STOCK[[#This Row],[Costo total]]*1.5</f>
        <v>15.075000000000001</v>
      </c>
      <c r="V1035" s="12">
        <v>30</v>
      </c>
      <c r="W1035" s="12">
        <f>STOCK[[#This Row],[Precio Final]]-STOCK[[#This Row],[Costo total]]</f>
        <v>19.95</v>
      </c>
      <c r="X1035" s="12">
        <f>STOCK[[#This Row],[Ganancia Unitaria]]*STOCK[[#This Row],[Salidas]]</f>
        <v>19.95</v>
      </c>
      <c r="Y1035" s="12" t="s">
        <v>2400</v>
      </c>
      <c r="AA1035" s="12">
        <f>STOCK[[#This Row],[Costo total]]*STOCK[[#This Row],[Entradas]]</f>
        <v>20.100000000000001</v>
      </c>
      <c r="AB1035" s="12">
        <f>STOCK[[#This Row],[Stock Actual]]*STOCK[[#This Row],[Costo total]]</f>
        <v>10.050000000000001</v>
      </c>
    </row>
    <row r="1036" spans="1:28" s="7" customFormat="1" ht="50" customHeight="1" x14ac:dyDescent="0.15">
      <c r="A1036" s="7" t="s">
        <v>2305</v>
      </c>
      <c r="B1036" s="70"/>
      <c r="C1036" s="7" t="s">
        <v>4</v>
      </c>
      <c r="D1036" s="7" t="s">
        <v>2247</v>
      </c>
      <c r="E1036" s="7" t="s">
        <v>2246</v>
      </c>
      <c r="F1036" s="7" t="s">
        <v>2248</v>
      </c>
      <c r="G1036" s="7" t="s">
        <v>1863</v>
      </c>
      <c r="H1036" s="7">
        <f>STOCK[[#This Row],[Precio Final]]</f>
        <v>30</v>
      </c>
      <c r="I1036" s="7">
        <f>STOCK[[#This Row],[Precio Venta Ideal (x1.5)]]</f>
        <v>15.075000000000001</v>
      </c>
      <c r="J1036" s="8">
        <v>2</v>
      </c>
      <c r="K1036" s="8">
        <f>SUMIFS(VENTAS[Cantidad],VENTAS[Código del producto Vendido],STOCK[[#This Row],[Code]])</f>
        <v>2</v>
      </c>
      <c r="L1036" s="8">
        <f>STOCK[[#This Row],[Entradas]]-STOCK[[#This Row],[Salidas]]</f>
        <v>0</v>
      </c>
      <c r="M1036" s="7">
        <f>STOCK[[#This Row],[Precio Final]]*10%</f>
        <v>3</v>
      </c>
      <c r="N1036" s="7">
        <v>0</v>
      </c>
      <c r="O1036" s="7">
        <v>0</v>
      </c>
      <c r="P1036" s="7">
        <v>6.45</v>
      </c>
      <c r="Q1036" s="8">
        <v>0</v>
      </c>
      <c r="R1036" s="7">
        <v>0</v>
      </c>
      <c r="S1036" s="7">
        <v>0.6</v>
      </c>
      <c r="T1036" s="12">
        <f>STOCK[[#This Row],[Costo Unitario (USD)]]+STOCK[[#This Row],[Costo Envío (USD)]]+STOCK[[#This Row],[Comisión 10%]]</f>
        <v>10.050000000000001</v>
      </c>
      <c r="U1036" s="7">
        <f>STOCK[[#This Row],[Costo total]]*1.5</f>
        <v>15.075000000000001</v>
      </c>
      <c r="V1036" s="7">
        <v>30</v>
      </c>
      <c r="W1036" s="7">
        <f>STOCK[[#This Row],[Precio Final]]-STOCK[[#This Row],[Costo total]]</f>
        <v>19.95</v>
      </c>
      <c r="X1036" s="7">
        <f>STOCK[[#This Row],[Ganancia Unitaria]]*STOCK[[#This Row],[Salidas]]</f>
        <v>39.9</v>
      </c>
      <c r="Y1036" s="7" t="s">
        <v>2401</v>
      </c>
      <c r="AA1036" s="7">
        <f>STOCK[[#This Row],[Costo total]]*STOCK[[#This Row],[Entradas]]</f>
        <v>20.100000000000001</v>
      </c>
      <c r="AB1036" s="7">
        <f>STOCK[[#This Row],[Stock Actual]]*STOCK[[#This Row],[Costo total]]</f>
        <v>0</v>
      </c>
    </row>
    <row r="1037" spans="1:28" s="12" customFormat="1" ht="50" customHeight="1" x14ac:dyDescent="0.15">
      <c r="A1037" s="12" t="s">
        <v>2306</v>
      </c>
      <c r="B1037" s="70"/>
      <c r="C1037" s="12" t="s">
        <v>4</v>
      </c>
      <c r="D1037" s="12" t="s">
        <v>2247</v>
      </c>
      <c r="E1037" s="12" t="s">
        <v>2246</v>
      </c>
      <c r="F1037" s="12" t="s">
        <v>3075</v>
      </c>
      <c r="G1037" s="12" t="s">
        <v>1863</v>
      </c>
      <c r="H1037" s="12">
        <f>STOCK[[#This Row],[Precio Final]]</f>
        <v>30</v>
      </c>
      <c r="I1037" s="12">
        <f>STOCK[[#This Row],[Precio Venta Ideal (x1.5)]]</f>
        <v>15.075000000000001</v>
      </c>
      <c r="J1037" s="87">
        <v>2</v>
      </c>
      <c r="K1037" s="87">
        <f>SUMIFS(VENTAS[Cantidad],VENTAS[Código del producto Vendido],STOCK[[#This Row],[Code]])</f>
        <v>1</v>
      </c>
      <c r="L1037" s="87">
        <f>STOCK[[#This Row],[Entradas]]-STOCK[[#This Row],[Salidas]]</f>
        <v>1</v>
      </c>
      <c r="M1037" s="12">
        <f>STOCK[[#This Row],[Precio Final]]*10%</f>
        <v>3</v>
      </c>
      <c r="N1037" s="12">
        <v>0</v>
      </c>
      <c r="O1037" s="12">
        <v>0</v>
      </c>
      <c r="P1037" s="12">
        <v>6.45</v>
      </c>
      <c r="Q1037" s="87">
        <v>0</v>
      </c>
      <c r="R1037" s="12">
        <v>0</v>
      </c>
      <c r="S1037" s="12">
        <v>0.6</v>
      </c>
      <c r="T1037" s="12">
        <f>STOCK[[#This Row],[Costo Unitario (USD)]]+STOCK[[#This Row],[Costo Envío (USD)]]+STOCK[[#This Row],[Comisión 10%]]</f>
        <v>10.050000000000001</v>
      </c>
      <c r="U1037" s="12">
        <f>STOCK[[#This Row],[Costo total]]*1.5</f>
        <v>15.075000000000001</v>
      </c>
      <c r="V1037" s="12">
        <v>30</v>
      </c>
      <c r="W1037" s="12">
        <f>STOCK[[#This Row],[Precio Final]]-STOCK[[#This Row],[Costo total]]</f>
        <v>19.95</v>
      </c>
      <c r="X1037" s="12">
        <f>STOCK[[#This Row],[Ganancia Unitaria]]*STOCK[[#This Row],[Salidas]]</f>
        <v>19.95</v>
      </c>
      <c r="Y1037" s="12" t="s">
        <v>2402</v>
      </c>
      <c r="AA1037" s="12">
        <f>STOCK[[#This Row],[Costo total]]*STOCK[[#This Row],[Entradas]]</f>
        <v>20.100000000000001</v>
      </c>
      <c r="AB1037" s="12">
        <f>STOCK[[#This Row],[Stock Actual]]*STOCK[[#This Row],[Costo total]]</f>
        <v>10.050000000000001</v>
      </c>
    </row>
    <row r="1038" spans="1:28" s="7" customFormat="1" ht="50" customHeight="1" x14ac:dyDescent="0.15">
      <c r="A1038" s="7" t="s">
        <v>2307</v>
      </c>
      <c r="B1038" s="70"/>
      <c r="C1038" s="7" t="s">
        <v>4</v>
      </c>
      <c r="D1038" s="7" t="s">
        <v>2239</v>
      </c>
      <c r="E1038" s="7" t="s">
        <v>2249</v>
      </c>
      <c r="F1038" s="7" t="s">
        <v>244</v>
      </c>
      <c r="G1038" s="7" t="s">
        <v>1863</v>
      </c>
      <c r="H1038" s="7">
        <f>STOCK[[#This Row],[Precio Final]]</f>
        <v>25</v>
      </c>
      <c r="I1038" s="7">
        <f>STOCK[[#This Row],[Precio Venta Ideal (x1.5)]]</f>
        <v>18.254999999999999</v>
      </c>
      <c r="J1038" s="8">
        <v>1</v>
      </c>
      <c r="K1038" s="8">
        <f>SUMIFS(VENTAS[Cantidad],VENTAS[Código del producto Vendido],STOCK[[#This Row],[Code]])</f>
        <v>1</v>
      </c>
      <c r="L1038" s="8">
        <f>STOCK[[#This Row],[Entradas]]-STOCK[[#This Row],[Salidas]]</f>
        <v>0</v>
      </c>
      <c r="M1038" s="7">
        <f>STOCK[[#This Row],[Precio Final]]*10%</f>
        <v>2.5</v>
      </c>
      <c r="N1038" s="7">
        <v>0</v>
      </c>
      <c r="O1038" s="7">
        <v>0</v>
      </c>
      <c r="P1038" s="7">
        <v>9.07</v>
      </c>
      <c r="Q1038" s="8">
        <v>0</v>
      </c>
      <c r="R1038" s="7">
        <v>0</v>
      </c>
      <c r="S1038" s="7">
        <v>0.6</v>
      </c>
      <c r="T1038" s="12">
        <f>STOCK[[#This Row],[Costo Unitario (USD)]]+STOCK[[#This Row],[Costo Envío (USD)]]+STOCK[[#This Row],[Comisión 10%]]</f>
        <v>12.17</v>
      </c>
      <c r="U1038" s="7">
        <f>STOCK[[#This Row],[Costo total]]*1.5</f>
        <v>18.254999999999999</v>
      </c>
      <c r="V1038" s="7">
        <v>25</v>
      </c>
      <c r="W1038" s="7">
        <f>STOCK[[#This Row],[Precio Final]]-STOCK[[#This Row],[Costo total]]</f>
        <v>12.83</v>
      </c>
      <c r="X1038" s="7">
        <f>STOCK[[#This Row],[Ganancia Unitaria]]*STOCK[[#This Row],[Salidas]]</f>
        <v>12.83</v>
      </c>
      <c r="Y1038" s="7" t="s">
        <v>2403</v>
      </c>
      <c r="AA1038" s="7">
        <f>STOCK[[#This Row],[Costo total]]*STOCK[[#This Row],[Entradas]]</f>
        <v>12.17</v>
      </c>
      <c r="AB1038" s="7">
        <f>STOCK[[#This Row],[Stock Actual]]*STOCK[[#This Row],[Costo total]]</f>
        <v>0</v>
      </c>
    </row>
    <row r="1039" spans="1:28" s="12" customFormat="1" ht="50" customHeight="1" x14ac:dyDescent="0.15">
      <c r="A1039" s="12" t="s">
        <v>2308</v>
      </c>
      <c r="B1039" s="70"/>
      <c r="C1039" s="12" t="s">
        <v>4</v>
      </c>
      <c r="D1039" s="12" t="s">
        <v>2241</v>
      </c>
      <c r="E1039" s="12" t="s">
        <v>2249</v>
      </c>
      <c r="F1039" s="12" t="s">
        <v>243</v>
      </c>
      <c r="G1039" s="12" t="s">
        <v>1863</v>
      </c>
      <c r="H1039" s="12">
        <f>STOCK[[#This Row],[Precio Final]]</f>
        <v>25</v>
      </c>
      <c r="I1039" s="12">
        <f>STOCK[[#This Row],[Precio Venta Ideal (x1.5)]]</f>
        <v>18.254999999999999</v>
      </c>
      <c r="J1039" s="87">
        <v>1</v>
      </c>
      <c r="K1039" s="87">
        <f>SUMIFS(VENTAS[Cantidad],VENTAS[Código del producto Vendido],STOCK[[#This Row],[Code]])</f>
        <v>1</v>
      </c>
      <c r="L1039" s="87">
        <f>STOCK[[#This Row],[Entradas]]-STOCK[[#This Row],[Salidas]]</f>
        <v>0</v>
      </c>
      <c r="M1039" s="12">
        <f>STOCK[[#This Row],[Precio Final]]*10%</f>
        <v>2.5</v>
      </c>
      <c r="N1039" s="12">
        <v>0</v>
      </c>
      <c r="O1039" s="12">
        <v>0</v>
      </c>
      <c r="P1039" s="12">
        <v>9.07</v>
      </c>
      <c r="Q1039" s="87">
        <v>0</v>
      </c>
      <c r="R1039" s="12">
        <v>0</v>
      </c>
      <c r="S1039" s="12">
        <v>0.6</v>
      </c>
      <c r="T1039" s="12">
        <f>STOCK[[#This Row],[Costo Unitario (USD)]]+STOCK[[#This Row],[Costo Envío (USD)]]+STOCK[[#This Row],[Comisión 10%]]</f>
        <v>12.17</v>
      </c>
      <c r="U1039" s="12">
        <f>STOCK[[#This Row],[Costo total]]*1.5</f>
        <v>18.254999999999999</v>
      </c>
      <c r="V1039" s="12">
        <v>25</v>
      </c>
      <c r="W1039" s="12">
        <f>STOCK[[#This Row],[Precio Final]]-STOCK[[#This Row],[Costo total]]</f>
        <v>12.83</v>
      </c>
      <c r="X1039" s="12">
        <f>STOCK[[#This Row],[Ganancia Unitaria]]*STOCK[[#This Row],[Salidas]]</f>
        <v>12.83</v>
      </c>
      <c r="Y1039" s="12" t="s">
        <v>2404</v>
      </c>
      <c r="AA1039" s="12">
        <f>STOCK[[#This Row],[Costo total]]*STOCK[[#This Row],[Entradas]]</f>
        <v>12.17</v>
      </c>
      <c r="AB1039" s="12">
        <f>STOCK[[#This Row],[Stock Actual]]*STOCK[[#This Row],[Costo total]]</f>
        <v>0</v>
      </c>
    </row>
    <row r="1040" spans="1:28" s="7" customFormat="1" ht="50" customHeight="1" x14ac:dyDescent="0.15">
      <c r="A1040" s="7" t="s">
        <v>2309</v>
      </c>
      <c r="B1040" s="70"/>
      <c r="C1040" s="7" t="s">
        <v>4</v>
      </c>
      <c r="D1040" s="7" t="s">
        <v>2241</v>
      </c>
      <c r="E1040" s="7" t="s">
        <v>2249</v>
      </c>
      <c r="F1040" s="7" t="s">
        <v>241</v>
      </c>
      <c r="G1040" s="7" t="s">
        <v>1863</v>
      </c>
      <c r="H1040" s="7">
        <f>STOCK[[#This Row],[Precio Final]]</f>
        <v>25</v>
      </c>
      <c r="I1040" s="7">
        <f>STOCK[[#This Row],[Precio Venta Ideal (x1.5)]]</f>
        <v>18.254999999999999</v>
      </c>
      <c r="J1040" s="8">
        <v>1</v>
      </c>
      <c r="K1040" s="8">
        <f>SUMIFS(VENTAS[Cantidad],VENTAS[Código del producto Vendido],STOCK[[#This Row],[Code]])</f>
        <v>1</v>
      </c>
      <c r="L1040" s="8">
        <f>STOCK[[#This Row],[Entradas]]-STOCK[[#This Row],[Salidas]]</f>
        <v>0</v>
      </c>
      <c r="M1040" s="7">
        <f>STOCK[[#This Row],[Precio Final]]*10%</f>
        <v>2.5</v>
      </c>
      <c r="N1040" s="7">
        <v>0</v>
      </c>
      <c r="O1040" s="7">
        <v>0</v>
      </c>
      <c r="P1040" s="7">
        <v>9.07</v>
      </c>
      <c r="Q1040" s="8">
        <v>0</v>
      </c>
      <c r="R1040" s="7">
        <v>0</v>
      </c>
      <c r="S1040" s="7">
        <v>0.6</v>
      </c>
      <c r="T1040" s="12">
        <f>STOCK[[#This Row],[Costo Unitario (USD)]]+STOCK[[#This Row],[Costo Envío (USD)]]+STOCK[[#This Row],[Comisión 10%]]</f>
        <v>12.17</v>
      </c>
      <c r="U1040" s="7">
        <f>STOCK[[#This Row],[Costo total]]*1.5</f>
        <v>18.254999999999999</v>
      </c>
      <c r="V1040" s="7">
        <v>25</v>
      </c>
      <c r="W1040" s="7">
        <f>STOCK[[#This Row],[Precio Final]]-STOCK[[#This Row],[Costo total]]</f>
        <v>12.83</v>
      </c>
      <c r="X1040" s="7">
        <f>STOCK[[#This Row],[Ganancia Unitaria]]*STOCK[[#This Row],[Salidas]]</f>
        <v>12.83</v>
      </c>
      <c r="Y1040" s="7" t="s">
        <v>2405</v>
      </c>
      <c r="AA1040" s="7">
        <f>STOCK[[#This Row],[Costo total]]*STOCK[[#This Row],[Entradas]]</f>
        <v>12.17</v>
      </c>
      <c r="AB1040" s="7">
        <f>STOCK[[#This Row],[Stock Actual]]*STOCK[[#This Row],[Costo total]]</f>
        <v>0</v>
      </c>
    </row>
    <row r="1041" spans="1:28" s="12" customFormat="1" ht="50" customHeight="1" x14ac:dyDescent="0.15">
      <c r="A1041" s="12" t="s">
        <v>2310</v>
      </c>
      <c r="B1041" s="70"/>
      <c r="C1041" s="12" t="s">
        <v>4</v>
      </c>
      <c r="D1041" s="12" t="s">
        <v>2241</v>
      </c>
      <c r="E1041" s="12" t="s">
        <v>2250</v>
      </c>
      <c r="F1041" s="12" t="s">
        <v>241</v>
      </c>
      <c r="G1041" s="12" t="s">
        <v>1863</v>
      </c>
      <c r="H1041" s="12">
        <f>STOCK[[#This Row],[Precio Final]]</f>
        <v>25</v>
      </c>
      <c r="I1041" s="12">
        <f>STOCK[[#This Row],[Precio Venta Ideal (x1.5)]]</f>
        <v>15.704999999999998</v>
      </c>
      <c r="J1041" s="87">
        <v>1</v>
      </c>
      <c r="K1041" s="87">
        <f>SUMIFS(VENTAS[Cantidad],VENTAS[Código del producto Vendido],STOCK[[#This Row],[Code]])</f>
        <v>0</v>
      </c>
      <c r="L1041" s="87">
        <f>STOCK[[#This Row],[Entradas]]-STOCK[[#This Row],[Salidas]]</f>
        <v>1</v>
      </c>
      <c r="M1041" s="12">
        <f>STOCK[[#This Row],[Precio Final]]*10%</f>
        <v>2.5</v>
      </c>
      <c r="N1041" s="12">
        <v>0</v>
      </c>
      <c r="O1041" s="12">
        <v>0</v>
      </c>
      <c r="P1041" s="12">
        <v>7.37</v>
      </c>
      <c r="Q1041" s="87">
        <v>0</v>
      </c>
      <c r="R1041" s="12">
        <v>0</v>
      </c>
      <c r="S1041" s="12">
        <v>0.6</v>
      </c>
      <c r="T1041" s="12">
        <f>STOCK[[#This Row],[Costo Unitario (USD)]]+STOCK[[#This Row],[Costo Envío (USD)]]+STOCK[[#This Row],[Comisión 10%]]</f>
        <v>10.469999999999999</v>
      </c>
      <c r="U1041" s="12">
        <f>STOCK[[#This Row],[Costo total]]*1.5</f>
        <v>15.704999999999998</v>
      </c>
      <c r="V1041" s="12">
        <v>25</v>
      </c>
      <c r="W1041" s="12">
        <f>STOCK[[#This Row],[Precio Final]]-STOCK[[#This Row],[Costo total]]</f>
        <v>14.530000000000001</v>
      </c>
      <c r="X1041" s="12">
        <f>STOCK[[#This Row],[Ganancia Unitaria]]*STOCK[[#This Row],[Salidas]]</f>
        <v>0</v>
      </c>
      <c r="Y1041" s="12" t="s">
        <v>2406</v>
      </c>
      <c r="AA1041" s="12">
        <f>STOCK[[#This Row],[Costo total]]*STOCK[[#This Row],[Entradas]]</f>
        <v>10.469999999999999</v>
      </c>
      <c r="AB1041" s="12">
        <f>STOCK[[#This Row],[Stock Actual]]*STOCK[[#This Row],[Costo total]]</f>
        <v>10.469999999999999</v>
      </c>
    </row>
    <row r="1042" spans="1:28" s="7" customFormat="1" ht="50" customHeight="1" x14ac:dyDescent="0.15">
      <c r="A1042" s="7" t="s">
        <v>2311</v>
      </c>
      <c r="B1042" s="70"/>
      <c r="C1042" s="7" t="s">
        <v>4</v>
      </c>
      <c r="D1042" s="7" t="s">
        <v>2239</v>
      </c>
      <c r="E1042" s="7" t="s">
        <v>2251</v>
      </c>
      <c r="F1042" s="7" t="s">
        <v>244</v>
      </c>
      <c r="G1042" s="7" t="s">
        <v>1863</v>
      </c>
      <c r="H1042" s="7">
        <f>STOCK[[#This Row],[Precio Final]]</f>
        <v>25</v>
      </c>
      <c r="I1042" s="7">
        <f>STOCK[[#This Row],[Precio Venta Ideal (x1.5)]]</f>
        <v>19.395</v>
      </c>
      <c r="J1042" s="8">
        <v>1</v>
      </c>
      <c r="K1042" s="8">
        <f>SUMIFS(VENTAS[Cantidad],VENTAS[Código del producto Vendido],STOCK[[#This Row],[Code]])</f>
        <v>1</v>
      </c>
      <c r="L1042" s="8">
        <f>STOCK[[#This Row],[Entradas]]-STOCK[[#This Row],[Salidas]]</f>
        <v>0</v>
      </c>
      <c r="M1042" s="7">
        <f>STOCK[[#This Row],[Precio Final]]*10%</f>
        <v>2.5</v>
      </c>
      <c r="N1042" s="7">
        <v>0</v>
      </c>
      <c r="O1042" s="7">
        <v>0</v>
      </c>
      <c r="P1042" s="7">
        <v>9.83</v>
      </c>
      <c r="Q1042" s="8">
        <v>0</v>
      </c>
      <c r="R1042" s="7">
        <v>0</v>
      </c>
      <c r="S1042" s="7">
        <v>0.6</v>
      </c>
      <c r="T1042" s="12">
        <f>STOCK[[#This Row],[Costo Unitario (USD)]]+STOCK[[#This Row],[Costo Envío (USD)]]+STOCK[[#This Row],[Comisión 10%]]</f>
        <v>12.93</v>
      </c>
      <c r="U1042" s="7">
        <f>STOCK[[#This Row],[Costo total]]*1.5</f>
        <v>19.395</v>
      </c>
      <c r="V1042" s="7">
        <v>25</v>
      </c>
      <c r="W1042" s="7">
        <f>STOCK[[#This Row],[Precio Final]]-STOCK[[#This Row],[Costo total]]</f>
        <v>12.07</v>
      </c>
      <c r="X1042" s="7">
        <f>STOCK[[#This Row],[Ganancia Unitaria]]*STOCK[[#This Row],[Salidas]]</f>
        <v>12.07</v>
      </c>
      <c r="Y1042" s="7" t="s">
        <v>2407</v>
      </c>
      <c r="AA1042" s="7">
        <f>STOCK[[#This Row],[Costo total]]*STOCK[[#This Row],[Entradas]]</f>
        <v>12.93</v>
      </c>
      <c r="AB1042" s="7">
        <f>STOCK[[#This Row],[Stock Actual]]*STOCK[[#This Row],[Costo total]]</f>
        <v>0</v>
      </c>
    </row>
    <row r="1043" spans="1:28" s="12" customFormat="1" ht="50" customHeight="1" x14ac:dyDescent="0.15">
      <c r="A1043" s="12" t="s">
        <v>2312</v>
      </c>
      <c r="B1043" s="70"/>
      <c r="C1043" s="12" t="s">
        <v>4</v>
      </c>
      <c r="D1043" s="12" t="s">
        <v>2241</v>
      </c>
      <c r="E1043" s="12" t="s">
        <v>2251</v>
      </c>
      <c r="F1043" s="12" t="s">
        <v>243</v>
      </c>
      <c r="G1043" s="12" t="s">
        <v>1863</v>
      </c>
      <c r="H1043" s="12">
        <f>STOCK[[#This Row],[Precio Final]]</f>
        <v>25</v>
      </c>
      <c r="I1043" s="12">
        <f>STOCK[[#This Row],[Precio Venta Ideal (x1.5)]]</f>
        <v>19.395</v>
      </c>
      <c r="J1043" s="87">
        <v>1</v>
      </c>
      <c r="K1043" s="87">
        <f>SUMIFS(VENTAS[Cantidad],VENTAS[Código del producto Vendido],STOCK[[#This Row],[Code]])</f>
        <v>1</v>
      </c>
      <c r="L1043" s="87">
        <f>STOCK[[#This Row],[Entradas]]-STOCK[[#This Row],[Salidas]]</f>
        <v>0</v>
      </c>
      <c r="M1043" s="12">
        <f>STOCK[[#This Row],[Precio Final]]*10%</f>
        <v>2.5</v>
      </c>
      <c r="N1043" s="12">
        <v>0</v>
      </c>
      <c r="O1043" s="12">
        <v>0</v>
      </c>
      <c r="P1043" s="12">
        <v>9.83</v>
      </c>
      <c r="Q1043" s="87">
        <v>0</v>
      </c>
      <c r="R1043" s="12">
        <v>0</v>
      </c>
      <c r="S1043" s="12">
        <v>0.6</v>
      </c>
      <c r="T1043" s="12">
        <f>STOCK[[#This Row],[Costo Unitario (USD)]]+STOCK[[#This Row],[Costo Envío (USD)]]+STOCK[[#This Row],[Comisión 10%]]</f>
        <v>12.93</v>
      </c>
      <c r="U1043" s="12">
        <f>STOCK[[#This Row],[Costo total]]*1.5</f>
        <v>19.395</v>
      </c>
      <c r="V1043" s="12">
        <v>25</v>
      </c>
      <c r="W1043" s="12">
        <f>STOCK[[#This Row],[Precio Final]]-STOCK[[#This Row],[Costo total]]</f>
        <v>12.07</v>
      </c>
      <c r="X1043" s="12">
        <f>STOCK[[#This Row],[Ganancia Unitaria]]*STOCK[[#This Row],[Salidas]]</f>
        <v>12.07</v>
      </c>
      <c r="Y1043" s="12" t="s">
        <v>2408</v>
      </c>
      <c r="AA1043" s="12">
        <f>STOCK[[#This Row],[Costo total]]*STOCK[[#This Row],[Entradas]]</f>
        <v>12.93</v>
      </c>
      <c r="AB1043" s="12">
        <f>STOCK[[#This Row],[Stock Actual]]*STOCK[[#This Row],[Costo total]]</f>
        <v>0</v>
      </c>
    </row>
    <row r="1044" spans="1:28" s="7" customFormat="1" ht="50" customHeight="1" x14ac:dyDescent="0.15">
      <c r="A1044" s="7" t="s">
        <v>2313</v>
      </c>
      <c r="B1044" s="70"/>
      <c r="C1044" s="7" t="s">
        <v>4</v>
      </c>
      <c r="D1044" s="7" t="s">
        <v>2252</v>
      </c>
      <c r="E1044" s="7" t="s">
        <v>2253</v>
      </c>
      <c r="F1044" s="7" t="s">
        <v>244</v>
      </c>
      <c r="G1044" s="7" t="s">
        <v>1863</v>
      </c>
      <c r="H1044" s="7">
        <f>STOCK[[#This Row],[Precio Final]]</f>
        <v>20</v>
      </c>
      <c r="I1044" s="7">
        <f>STOCK[[#This Row],[Precio Venta Ideal (x1.5)]]</f>
        <v>15.36</v>
      </c>
      <c r="J1044" s="8">
        <v>2</v>
      </c>
      <c r="K1044" s="8">
        <f>SUMIFS(VENTAS[Cantidad],VENTAS[Código del producto Vendido],STOCK[[#This Row],[Code]])</f>
        <v>2</v>
      </c>
      <c r="L1044" s="8">
        <f>STOCK[[#This Row],[Entradas]]-STOCK[[#This Row],[Salidas]]</f>
        <v>0</v>
      </c>
      <c r="M1044" s="7">
        <f>STOCK[[#This Row],[Precio Final]]*10%</f>
        <v>2</v>
      </c>
      <c r="N1044" s="7">
        <v>0</v>
      </c>
      <c r="O1044" s="7">
        <v>0</v>
      </c>
      <c r="P1044" s="7">
        <v>7.64</v>
      </c>
      <c r="Q1044" s="8">
        <v>0</v>
      </c>
      <c r="R1044" s="7">
        <v>0</v>
      </c>
      <c r="S1044" s="7">
        <v>0.6</v>
      </c>
      <c r="T1044" s="12">
        <f>STOCK[[#This Row],[Costo Unitario (USD)]]+STOCK[[#This Row],[Costo Envío (USD)]]+STOCK[[#This Row],[Comisión 10%]]</f>
        <v>10.24</v>
      </c>
      <c r="U1044" s="7">
        <f>STOCK[[#This Row],[Costo total]]*1.5</f>
        <v>15.36</v>
      </c>
      <c r="V1044" s="7">
        <v>20</v>
      </c>
      <c r="W1044" s="7">
        <f>STOCK[[#This Row],[Precio Final]]-STOCK[[#This Row],[Costo total]]</f>
        <v>9.76</v>
      </c>
      <c r="X1044" s="7">
        <f>STOCK[[#This Row],[Ganancia Unitaria]]*STOCK[[#This Row],[Salidas]]</f>
        <v>19.52</v>
      </c>
      <c r="Y1044" s="7" t="s">
        <v>2409</v>
      </c>
      <c r="AA1044" s="7">
        <f>STOCK[[#This Row],[Costo total]]*STOCK[[#This Row],[Entradas]]</f>
        <v>20.48</v>
      </c>
      <c r="AB1044" s="7">
        <f>STOCK[[#This Row],[Stock Actual]]*STOCK[[#This Row],[Costo total]]</f>
        <v>0</v>
      </c>
    </row>
    <row r="1045" spans="1:28" s="12" customFormat="1" ht="50" customHeight="1" x14ac:dyDescent="0.15">
      <c r="A1045" s="12" t="s">
        <v>2494</v>
      </c>
      <c r="B1045" s="70"/>
      <c r="C1045" s="12" t="s">
        <v>4</v>
      </c>
      <c r="D1045" s="12" t="s">
        <v>2252</v>
      </c>
      <c r="E1045" s="12" t="s">
        <v>2253</v>
      </c>
      <c r="F1045" s="12" t="s">
        <v>243</v>
      </c>
      <c r="G1045" s="12" t="s">
        <v>1863</v>
      </c>
      <c r="H1045" s="12">
        <f>STOCK[[#This Row],[Precio Final]]</f>
        <v>20</v>
      </c>
      <c r="I1045" s="12">
        <f>STOCK[[#This Row],[Precio Venta Ideal (x1.5)]]</f>
        <v>15.36</v>
      </c>
      <c r="J1045" s="87">
        <v>2</v>
      </c>
      <c r="K1045" s="87">
        <f>SUMIFS(VENTAS[Cantidad],VENTAS[Código del producto Vendido],STOCK[[#This Row],[Code]])</f>
        <v>2</v>
      </c>
      <c r="L1045" s="87">
        <f>STOCK[[#This Row],[Entradas]]-STOCK[[#This Row],[Salidas]]</f>
        <v>0</v>
      </c>
      <c r="M1045" s="12">
        <f>STOCK[[#This Row],[Precio Final]]*10%</f>
        <v>2</v>
      </c>
      <c r="N1045" s="12">
        <v>0</v>
      </c>
      <c r="O1045" s="12">
        <v>0</v>
      </c>
      <c r="P1045" s="12">
        <v>7.64</v>
      </c>
      <c r="Q1045" s="87">
        <v>0</v>
      </c>
      <c r="R1045" s="12">
        <v>0</v>
      </c>
      <c r="S1045" s="12">
        <v>0.6</v>
      </c>
      <c r="T1045" s="12">
        <f>STOCK[[#This Row],[Costo Unitario (USD)]]+STOCK[[#This Row],[Costo Envío (USD)]]+STOCK[[#This Row],[Comisión 10%]]</f>
        <v>10.24</v>
      </c>
      <c r="U1045" s="12">
        <f>STOCK[[#This Row],[Costo total]]*1.5</f>
        <v>15.36</v>
      </c>
      <c r="V1045" s="12">
        <v>20</v>
      </c>
      <c r="W1045" s="12">
        <f>STOCK[[#This Row],[Precio Final]]-STOCK[[#This Row],[Costo total]]</f>
        <v>9.76</v>
      </c>
      <c r="X1045" s="12">
        <f>STOCK[[#This Row],[Ganancia Unitaria]]*STOCK[[#This Row],[Salidas]]</f>
        <v>19.52</v>
      </c>
      <c r="Y1045" s="12" t="s">
        <v>2410</v>
      </c>
      <c r="AA1045" s="12">
        <f>STOCK[[#This Row],[Costo total]]*STOCK[[#This Row],[Entradas]]</f>
        <v>20.48</v>
      </c>
      <c r="AB1045" s="12">
        <f>STOCK[[#This Row],[Stock Actual]]*STOCK[[#This Row],[Costo total]]</f>
        <v>0</v>
      </c>
    </row>
    <row r="1046" spans="1:28" s="7" customFormat="1" ht="50" customHeight="1" x14ac:dyDescent="0.15">
      <c r="A1046" s="7" t="s">
        <v>2314</v>
      </c>
      <c r="B1046" s="70"/>
      <c r="C1046" s="7" t="s">
        <v>4</v>
      </c>
      <c r="D1046" s="7" t="s">
        <v>2252</v>
      </c>
      <c r="E1046" s="7" t="s">
        <v>2253</v>
      </c>
      <c r="F1046" s="7" t="s">
        <v>241</v>
      </c>
      <c r="G1046" s="7" t="s">
        <v>1863</v>
      </c>
      <c r="H1046" s="7">
        <f>STOCK[[#This Row],[Precio Final]]</f>
        <v>20</v>
      </c>
      <c r="I1046" s="7">
        <f>STOCK[[#This Row],[Precio Venta Ideal (x1.5)]]</f>
        <v>15.36</v>
      </c>
      <c r="J1046" s="8">
        <v>2</v>
      </c>
      <c r="K1046" s="8">
        <f>SUMIFS(VENTAS[Cantidad],VENTAS[Código del producto Vendido],STOCK[[#This Row],[Code]])</f>
        <v>2</v>
      </c>
      <c r="L1046" s="8">
        <f>STOCK[[#This Row],[Entradas]]-STOCK[[#This Row],[Salidas]]</f>
        <v>0</v>
      </c>
      <c r="M1046" s="7">
        <f>STOCK[[#This Row],[Precio Final]]*10%</f>
        <v>2</v>
      </c>
      <c r="N1046" s="7">
        <v>0</v>
      </c>
      <c r="O1046" s="7">
        <v>0</v>
      </c>
      <c r="P1046" s="7">
        <v>7.64</v>
      </c>
      <c r="Q1046" s="8">
        <v>0</v>
      </c>
      <c r="R1046" s="7">
        <v>0</v>
      </c>
      <c r="S1046" s="7">
        <v>0.6</v>
      </c>
      <c r="T1046" s="12">
        <f>STOCK[[#This Row],[Costo Unitario (USD)]]+STOCK[[#This Row],[Costo Envío (USD)]]+STOCK[[#This Row],[Comisión 10%]]</f>
        <v>10.24</v>
      </c>
      <c r="U1046" s="7">
        <f>STOCK[[#This Row],[Costo total]]*1.5</f>
        <v>15.36</v>
      </c>
      <c r="V1046" s="7">
        <v>20</v>
      </c>
      <c r="W1046" s="7">
        <f>STOCK[[#This Row],[Precio Final]]-STOCK[[#This Row],[Costo total]]</f>
        <v>9.76</v>
      </c>
      <c r="X1046" s="7">
        <f>STOCK[[#This Row],[Ganancia Unitaria]]*STOCK[[#This Row],[Salidas]]</f>
        <v>19.52</v>
      </c>
      <c r="Y1046" s="7" t="s">
        <v>2411</v>
      </c>
      <c r="AA1046" s="7">
        <f>STOCK[[#This Row],[Costo total]]*STOCK[[#This Row],[Entradas]]</f>
        <v>20.48</v>
      </c>
      <c r="AB1046" s="7">
        <f>STOCK[[#This Row],[Stock Actual]]*STOCK[[#This Row],[Costo total]]</f>
        <v>0</v>
      </c>
    </row>
    <row r="1047" spans="1:28" s="12" customFormat="1" ht="50" customHeight="1" x14ac:dyDescent="0.15">
      <c r="A1047" s="12" t="s">
        <v>2315</v>
      </c>
      <c r="B1047" s="70"/>
      <c r="C1047" s="12" t="s">
        <v>4</v>
      </c>
      <c r="D1047" s="12" t="s">
        <v>2252</v>
      </c>
      <c r="E1047" s="12" t="s">
        <v>2254</v>
      </c>
      <c r="F1047" s="12" t="s">
        <v>244</v>
      </c>
      <c r="G1047" s="12" t="s">
        <v>1863</v>
      </c>
      <c r="H1047" s="12">
        <f>STOCK[[#This Row],[Precio Final]]</f>
        <v>18</v>
      </c>
      <c r="I1047" s="12">
        <f>STOCK[[#This Row],[Precio Venta Ideal (x1.5)]]</f>
        <v>11.864999999999998</v>
      </c>
      <c r="J1047" s="87">
        <v>2</v>
      </c>
      <c r="K1047" s="87">
        <f>SUMIFS(VENTAS[Cantidad],VENTAS[Código del producto Vendido],STOCK[[#This Row],[Code]])</f>
        <v>1</v>
      </c>
      <c r="L1047" s="87">
        <f>STOCK[[#This Row],[Entradas]]-STOCK[[#This Row],[Salidas]]</f>
        <v>1</v>
      </c>
      <c r="M1047" s="12">
        <f>STOCK[[#This Row],[Precio Final]]*10%</f>
        <v>1.8</v>
      </c>
      <c r="N1047" s="12">
        <v>0</v>
      </c>
      <c r="O1047" s="12">
        <v>0</v>
      </c>
      <c r="P1047" s="12">
        <v>5.51</v>
      </c>
      <c r="Q1047" s="87">
        <v>0</v>
      </c>
      <c r="R1047" s="12">
        <v>0</v>
      </c>
      <c r="S1047" s="12">
        <v>0.6</v>
      </c>
      <c r="T1047" s="12">
        <f>STOCK[[#This Row],[Costo Unitario (USD)]]+STOCK[[#This Row],[Costo Envío (USD)]]+STOCK[[#This Row],[Comisión 10%]]</f>
        <v>7.9099999999999993</v>
      </c>
      <c r="U1047" s="12">
        <f>STOCK[[#This Row],[Costo total]]*1.5</f>
        <v>11.864999999999998</v>
      </c>
      <c r="V1047" s="12">
        <v>18</v>
      </c>
      <c r="W1047" s="12">
        <f>STOCK[[#This Row],[Precio Final]]-STOCK[[#This Row],[Costo total]]</f>
        <v>10.09</v>
      </c>
      <c r="X1047" s="12">
        <f>STOCK[[#This Row],[Ganancia Unitaria]]*STOCK[[#This Row],[Salidas]]</f>
        <v>10.09</v>
      </c>
      <c r="Y1047" s="12" t="s">
        <v>2412</v>
      </c>
      <c r="AA1047" s="12">
        <f>STOCK[[#This Row],[Costo total]]*STOCK[[#This Row],[Entradas]]</f>
        <v>15.819999999999999</v>
      </c>
      <c r="AB1047" s="12">
        <f>STOCK[[#This Row],[Stock Actual]]*STOCK[[#This Row],[Costo total]]</f>
        <v>7.9099999999999993</v>
      </c>
    </row>
    <row r="1048" spans="1:28" s="7" customFormat="1" ht="50" customHeight="1" x14ac:dyDescent="0.15">
      <c r="A1048" s="7" t="s">
        <v>2316</v>
      </c>
      <c r="B1048" s="70"/>
      <c r="C1048" s="7" t="s">
        <v>4</v>
      </c>
      <c r="D1048" s="7" t="s">
        <v>2252</v>
      </c>
      <c r="E1048" s="7" t="s">
        <v>2254</v>
      </c>
      <c r="F1048" s="7" t="s">
        <v>243</v>
      </c>
      <c r="G1048" s="7" t="s">
        <v>1863</v>
      </c>
      <c r="H1048" s="7">
        <f>STOCK[[#This Row],[Precio Final]]</f>
        <v>18</v>
      </c>
      <c r="I1048" s="7">
        <f>STOCK[[#This Row],[Precio Venta Ideal (x1.5)]]</f>
        <v>11.864999999999998</v>
      </c>
      <c r="J1048" s="8">
        <v>2</v>
      </c>
      <c r="K1048" s="8">
        <f>SUMIFS(VENTAS[Cantidad],VENTAS[Código del producto Vendido],STOCK[[#This Row],[Code]])</f>
        <v>2</v>
      </c>
      <c r="L1048" s="8">
        <f>STOCK[[#This Row],[Entradas]]-STOCK[[#This Row],[Salidas]]</f>
        <v>0</v>
      </c>
      <c r="M1048" s="7">
        <f>STOCK[[#This Row],[Precio Final]]*10%</f>
        <v>1.8</v>
      </c>
      <c r="N1048" s="7">
        <v>0</v>
      </c>
      <c r="O1048" s="7">
        <v>0</v>
      </c>
      <c r="P1048" s="7">
        <v>5.51</v>
      </c>
      <c r="Q1048" s="8">
        <v>0</v>
      </c>
      <c r="R1048" s="7">
        <v>0</v>
      </c>
      <c r="S1048" s="7">
        <v>0.6</v>
      </c>
      <c r="T1048" s="12">
        <f>STOCK[[#This Row],[Costo Unitario (USD)]]+STOCK[[#This Row],[Costo Envío (USD)]]+STOCK[[#This Row],[Comisión 10%]]</f>
        <v>7.9099999999999993</v>
      </c>
      <c r="U1048" s="7">
        <f>STOCK[[#This Row],[Costo total]]*1.5</f>
        <v>11.864999999999998</v>
      </c>
      <c r="V1048" s="7">
        <v>18</v>
      </c>
      <c r="W1048" s="7">
        <f>STOCK[[#This Row],[Precio Final]]-STOCK[[#This Row],[Costo total]]</f>
        <v>10.09</v>
      </c>
      <c r="X1048" s="7">
        <f>STOCK[[#This Row],[Ganancia Unitaria]]*STOCK[[#This Row],[Salidas]]</f>
        <v>20.18</v>
      </c>
      <c r="Y1048" s="7" t="s">
        <v>2413</v>
      </c>
      <c r="AA1048" s="7">
        <f>STOCK[[#This Row],[Costo total]]*STOCK[[#This Row],[Entradas]]</f>
        <v>15.819999999999999</v>
      </c>
      <c r="AB1048" s="7">
        <f>STOCK[[#This Row],[Stock Actual]]*STOCK[[#This Row],[Costo total]]</f>
        <v>0</v>
      </c>
    </row>
    <row r="1049" spans="1:28" s="12" customFormat="1" ht="50" customHeight="1" x14ac:dyDescent="0.15">
      <c r="A1049" s="12" t="s">
        <v>2317</v>
      </c>
      <c r="B1049" s="70"/>
      <c r="C1049" s="12" t="s">
        <v>4</v>
      </c>
      <c r="D1049" s="12" t="s">
        <v>2252</v>
      </c>
      <c r="E1049" s="12" t="s">
        <v>2254</v>
      </c>
      <c r="F1049" s="12" t="s">
        <v>241</v>
      </c>
      <c r="G1049" s="12" t="s">
        <v>1863</v>
      </c>
      <c r="H1049" s="12">
        <f>STOCK[[#This Row],[Precio Final]]</f>
        <v>18</v>
      </c>
      <c r="I1049" s="12">
        <f>STOCK[[#This Row],[Precio Venta Ideal (x1.5)]]</f>
        <v>11.864999999999998</v>
      </c>
      <c r="J1049" s="87">
        <v>2</v>
      </c>
      <c r="K1049" s="87">
        <f>SUMIFS(VENTAS[Cantidad],VENTAS[Código del producto Vendido],STOCK[[#This Row],[Code]])</f>
        <v>2</v>
      </c>
      <c r="L1049" s="87">
        <f>STOCK[[#This Row],[Entradas]]-STOCK[[#This Row],[Salidas]]</f>
        <v>0</v>
      </c>
      <c r="M1049" s="12">
        <f>STOCK[[#This Row],[Precio Final]]*10%</f>
        <v>1.8</v>
      </c>
      <c r="N1049" s="12">
        <v>0</v>
      </c>
      <c r="O1049" s="12">
        <v>0</v>
      </c>
      <c r="P1049" s="12">
        <v>5.51</v>
      </c>
      <c r="Q1049" s="87">
        <v>0</v>
      </c>
      <c r="R1049" s="12">
        <v>0</v>
      </c>
      <c r="S1049" s="12">
        <v>0.6</v>
      </c>
      <c r="T1049" s="12">
        <f>STOCK[[#This Row],[Costo Unitario (USD)]]+STOCK[[#This Row],[Costo Envío (USD)]]+STOCK[[#This Row],[Comisión 10%]]</f>
        <v>7.9099999999999993</v>
      </c>
      <c r="U1049" s="12">
        <f>STOCK[[#This Row],[Costo total]]*1.5</f>
        <v>11.864999999999998</v>
      </c>
      <c r="V1049" s="12">
        <v>18</v>
      </c>
      <c r="W1049" s="12">
        <f>STOCK[[#This Row],[Precio Final]]-STOCK[[#This Row],[Costo total]]</f>
        <v>10.09</v>
      </c>
      <c r="X1049" s="12">
        <f>STOCK[[#This Row],[Ganancia Unitaria]]*STOCK[[#This Row],[Salidas]]</f>
        <v>20.18</v>
      </c>
      <c r="Y1049" s="12" t="s">
        <v>2414</v>
      </c>
      <c r="AA1049" s="12">
        <f>STOCK[[#This Row],[Costo total]]*STOCK[[#This Row],[Entradas]]</f>
        <v>15.819999999999999</v>
      </c>
      <c r="AB1049" s="12">
        <f>STOCK[[#This Row],[Stock Actual]]*STOCK[[#This Row],[Costo total]]</f>
        <v>0</v>
      </c>
    </row>
    <row r="1050" spans="1:28" s="7" customFormat="1" ht="50" customHeight="1" x14ac:dyDescent="0.15">
      <c r="A1050" s="7" t="s">
        <v>2318</v>
      </c>
      <c r="B1050" s="70"/>
      <c r="C1050" s="7" t="s">
        <v>4</v>
      </c>
      <c r="D1050" s="7" t="s">
        <v>2252</v>
      </c>
      <c r="E1050" s="7" t="s">
        <v>2255</v>
      </c>
      <c r="F1050" s="7" t="s">
        <v>244</v>
      </c>
      <c r="G1050" s="7" t="s">
        <v>1863</v>
      </c>
      <c r="H1050" s="7">
        <f>STOCK[[#This Row],[Precio Final]]</f>
        <v>18</v>
      </c>
      <c r="I1050" s="7">
        <f>STOCK[[#This Row],[Precio Venta Ideal (x1.5)]]</f>
        <v>9.3449999999999989</v>
      </c>
      <c r="J1050" s="8">
        <v>1</v>
      </c>
      <c r="K1050" s="8">
        <f>SUMIFS(VENTAS[Cantidad],VENTAS[Código del producto Vendido],STOCK[[#This Row],[Code]])</f>
        <v>1</v>
      </c>
      <c r="L1050" s="8">
        <f>STOCK[[#This Row],[Entradas]]-STOCK[[#This Row],[Salidas]]</f>
        <v>0</v>
      </c>
      <c r="M1050" s="7">
        <f>STOCK[[#This Row],[Precio Final]]*10%</f>
        <v>1.8</v>
      </c>
      <c r="N1050" s="7">
        <v>0</v>
      </c>
      <c r="O1050" s="7">
        <v>0</v>
      </c>
      <c r="P1050" s="7">
        <v>3.83</v>
      </c>
      <c r="Q1050" s="8">
        <v>0</v>
      </c>
      <c r="R1050" s="7">
        <v>0</v>
      </c>
      <c r="S1050" s="7">
        <v>0.6</v>
      </c>
      <c r="T1050" s="12">
        <f>STOCK[[#This Row],[Costo Unitario (USD)]]+STOCK[[#This Row],[Costo Envío (USD)]]+STOCK[[#This Row],[Comisión 10%]]</f>
        <v>6.2299999999999995</v>
      </c>
      <c r="U1050" s="7">
        <f>STOCK[[#This Row],[Costo total]]*1.5</f>
        <v>9.3449999999999989</v>
      </c>
      <c r="V1050" s="7">
        <v>18</v>
      </c>
      <c r="W1050" s="7">
        <f>STOCK[[#This Row],[Precio Final]]-STOCK[[#This Row],[Costo total]]</f>
        <v>11.77</v>
      </c>
      <c r="X1050" s="7">
        <f>STOCK[[#This Row],[Ganancia Unitaria]]*STOCK[[#This Row],[Salidas]]</f>
        <v>11.77</v>
      </c>
      <c r="Y1050" s="7" t="s">
        <v>2415</v>
      </c>
      <c r="AA1050" s="7">
        <f>STOCK[[#This Row],[Costo total]]*STOCK[[#This Row],[Entradas]]</f>
        <v>6.2299999999999995</v>
      </c>
      <c r="AB1050" s="7">
        <f>STOCK[[#This Row],[Stock Actual]]*STOCK[[#This Row],[Costo total]]</f>
        <v>0</v>
      </c>
    </row>
    <row r="1051" spans="1:28" s="12" customFormat="1" ht="50" customHeight="1" x14ac:dyDescent="0.15">
      <c r="A1051" s="12" t="s">
        <v>2319</v>
      </c>
      <c r="B1051" s="70"/>
      <c r="C1051" s="12" t="s">
        <v>4</v>
      </c>
      <c r="D1051" s="12" t="s">
        <v>2241</v>
      </c>
      <c r="E1051" s="12" t="s">
        <v>2256</v>
      </c>
      <c r="F1051" s="12" t="s">
        <v>244</v>
      </c>
      <c r="G1051" s="12" t="s">
        <v>1863</v>
      </c>
      <c r="H1051" s="12">
        <f>STOCK[[#This Row],[Precio Final]]</f>
        <v>20</v>
      </c>
      <c r="I1051" s="12">
        <f>STOCK[[#This Row],[Precio Venta Ideal (x1.5)]]</f>
        <v>12.93</v>
      </c>
      <c r="J1051" s="87">
        <v>1</v>
      </c>
      <c r="K1051" s="87">
        <f>SUMIFS(VENTAS[Cantidad],VENTAS[Código del producto Vendido],STOCK[[#This Row],[Code]])</f>
        <v>1</v>
      </c>
      <c r="L1051" s="87">
        <f>STOCK[[#This Row],[Entradas]]-STOCK[[#This Row],[Salidas]]</f>
        <v>0</v>
      </c>
      <c r="M1051" s="12">
        <f>STOCK[[#This Row],[Precio Final]]*10%</f>
        <v>2</v>
      </c>
      <c r="N1051" s="12">
        <v>0</v>
      </c>
      <c r="O1051" s="12">
        <v>0</v>
      </c>
      <c r="P1051" s="12">
        <v>6.02</v>
      </c>
      <c r="Q1051" s="87">
        <v>0</v>
      </c>
      <c r="R1051" s="12">
        <v>0</v>
      </c>
      <c r="S1051" s="12">
        <v>0.6</v>
      </c>
      <c r="T1051" s="12">
        <f>STOCK[[#This Row],[Costo Unitario (USD)]]+STOCK[[#This Row],[Costo Envío (USD)]]+STOCK[[#This Row],[Comisión 10%]]</f>
        <v>8.6199999999999992</v>
      </c>
      <c r="U1051" s="12">
        <f>STOCK[[#This Row],[Costo total]]*1.5</f>
        <v>12.93</v>
      </c>
      <c r="V1051" s="12">
        <v>20</v>
      </c>
      <c r="W1051" s="12">
        <f>STOCK[[#This Row],[Precio Final]]-STOCK[[#This Row],[Costo total]]</f>
        <v>11.38</v>
      </c>
      <c r="X1051" s="12">
        <f>STOCK[[#This Row],[Ganancia Unitaria]]*STOCK[[#This Row],[Salidas]]</f>
        <v>11.38</v>
      </c>
      <c r="Y1051" s="12" t="s">
        <v>2416</v>
      </c>
      <c r="AA1051" s="12">
        <f>STOCK[[#This Row],[Costo total]]*STOCK[[#This Row],[Entradas]]</f>
        <v>8.6199999999999992</v>
      </c>
      <c r="AB1051" s="12">
        <f>STOCK[[#This Row],[Stock Actual]]*STOCK[[#This Row],[Costo total]]</f>
        <v>0</v>
      </c>
    </row>
    <row r="1052" spans="1:28" s="7" customFormat="1" ht="50" customHeight="1" x14ac:dyDescent="0.15">
      <c r="A1052" s="7" t="s">
        <v>2320</v>
      </c>
      <c r="B1052" s="70"/>
      <c r="C1052" s="7" t="s">
        <v>4</v>
      </c>
      <c r="D1052" s="7" t="s">
        <v>2241</v>
      </c>
      <c r="E1052" s="7" t="s">
        <v>2256</v>
      </c>
      <c r="F1052" s="7" t="s">
        <v>243</v>
      </c>
      <c r="G1052" s="7" t="s">
        <v>1863</v>
      </c>
      <c r="H1052" s="7">
        <f>STOCK[[#This Row],[Precio Final]]</f>
        <v>20</v>
      </c>
      <c r="I1052" s="7">
        <f>STOCK[[#This Row],[Precio Venta Ideal (x1.5)]]</f>
        <v>12.93</v>
      </c>
      <c r="J1052" s="8">
        <v>2</v>
      </c>
      <c r="K1052" s="8">
        <f>SUMIFS(VENTAS[Cantidad],VENTAS[Código del producto Vendido],STOCK[[#This Row],[Code]])</f>
        <v>2</v>
      </c>
      <c r="L1052" s="8">
        <f>STOCK[[#This Row],[Entradas]]-STOCK[[#This Row],[Salidas]]</f>
        <v>0</v>
      </c>
      <c r="M1052" s="7">
        <f>STOCK[[#This Row],[Precio Final]]*10%</f>
        <v>2</v>
      </c>
      <c r="N1052" s="7">
        <v>0</v>
      </c>
      <c r="O1052" s="7">
        <v>0</v>
      </c>
      <c r="P1052" s="7">
        <v>6.02</v>
      </c>
      <c r="Q1052" s="8">
        <v>0</v>
      </c>
      <c r="R1052" s="7">
        <v>0</v>
      </c>
      <c r="S1052" s="7">
        <v>0.6</v>
      </c>
      <c r="T1052" s="12">
        <f>STOCK[[#This Row],[Costo Unitario (USD)]]+STOCK[[#This Row],[Costo Envío (USD)]]+STOCK[[#This Row],[Comisión 10%]]</f>
        <v>8.6199999999999992</v>
      </c>
      <c r="U1052" s="7">
        <f>STOCK[[#This Row],[Costo total]]*1.5</f>
        <v>12.93</v>
      </c>
      <c r="V1052" s="7">
        <v>20</v>
      </c>
      <c r="W1052" s="7">
        <f>STOCK[[#This Row],[Precio Final]]-STOCK[[#This Row],[Costo total]]</f>
        <v>11.38</v>
      </c>
      <c r="X1052" s="7">
        <f>STOCK[[#This Row],[Ganancia Unitaria]]*STOCK[[#This Row],[Salidas]]</f>
        <v>22.76</v>
      </c>
      <c r="Y1052" s="7" t="s">
        <v>2417</v>
      </c>
      <c r="AA1052" s="7">
        <f>STOCK[[#This Row],[Costo total]]*STOCK[[#This Row],[Entradas]]</f>
        <v>17.239999999999998</v>
      </c>
      <c r="AB1052" s="7">
        <f>STOCK[[#This Row],[Stock Actual]]*STOCK[[#This Row],[Costo total]]</f>
        <v>0</v>
      </c>
    </row>
    <row r="1053" spans="1:28" s="12" customFormat="1" ht="50" customHeight="1" x14ac:dyDescent="0.15">
      <c r="A1053" s="12" t="s">
        <v>2321</v>
      </c>
      <c r="B1053" s="70"/>
      <c r="C1053" s="12" t="s">
        <v>4</v>
      </c>
      <c r="D1053" s="12" t="s">
        <v>2241</v>
      </c>
      <c r="E1053" s="12" t="s">
        <v>2256</v>
      </c>
      <c r="F1053" s="12" t="s">
        <v>241</v>
      </c>
      <c r="G1053" s="12" t="s">
        <v>1863</v>
      </c>
      <c r="H1053" s="12">
        <f>STOCK[[#This Row],[Precio Final]]</f>
        <v>20</v>
      </c>
      <c r="I1053" s="12">
        <f>STOCK[[#This Row],[Precio Venta Ideal (x1.5)]]</f>
        <v>12.93</v>
      </c>
      <c r="J1053" s="87">
        <v>2</v>
      </c>
      <c r="K1053" s="87">
        <f>SUMIFS(VENTAS[Cantidad],VENTAS[Código del producto Vendido],STOCK[[#This Row],[Code]])</f>
        <v>2</v>
      </c>
      <c r="L1053" s="87">
        <f>STOCK[[#This Row],[Entradas]]-STOCK[[#This Row],[Salidas]]</f>
        <v>0</v>
      </c>
      <c r="M1053" s="12">
        <f>STOCK[[#This Row],[Precio Final]]*10%</f>
        <v>2</v>
      </c>
      <c r="N1053" s="12">
        <v>0</v>
      </c>
      <c r="O1053" s="12">
        <v>0</v>
      </c>
      <c r="P1053" s="12">
        <v>6.02</v>
      </c>
      <c r="Q1053" s="87">
        <v>0</v>
      </c>
      <c r="R1053" s="12">
        <v>0</v>
      </c>
      <c r="S1053" s="12">
        <v>0.6</v>
      </c>
      <c r="T1053" s="12">
        <f>STOCK[[#This Row],[Costo Unitario (USD)]]+STOCK[[#This Row],[Costo Envío (USD)]]+STOCK[[#This Row],[Comisión 10%]]</f>
        <v>8.6199999999999992</v>
      </c>
      <c r="U1053" s="12">
        <f>STOCK[[#This Row],[Costo total]]*1.5</f>
        <v>12.93</v>
      </c>
      <c r="V1053" s="12">
        <v>20</v>
      </c>
      <c r="W1053" s="12">
        <f>STOCK[[#This Row],[Precio Final]]-STOCK[[#This Row],[Costo total]]</f>
        <v>11.38</v>
      </c>
      <c r="X1053" s="12">
        <f>STOCK[[#This Row],[Ganancia Unitaria]]*STOCK[[#This Row],[Salidas]]</f>
        <v>22.76</v>
      </c>
      <c r="Y1053" s="12" t="s">
        <v>2418</v>
      </c>
      <c r="AA1053" s="12">
        <f>STOCK[[#This Row],[Costo total]]*STOCK[[#This Row],[Entradas]]</f>
        <v>17.239999999999998</v>
      </c>
      <c r="AB1053" s="12">
        <f>STOCK[[#This Row],[Stock Actual]]*STOCK[[#This Row],[Costo total]]</f>
        <v>0</v>
      </c>
    </row>
    <row r="1054" spans="1:28" s="7" customFormat="1" ht="50" customHeight="1" x14ac:dyDescent="0.15">
      <c r="A1054" s="7" t="s">
        <v>2322</v>
      </c>
      <c r="B1054" s="70"/>
      <c r="C1054" s="7" t="s">
        <v>4</v>
      </c>
      <c r="D1054" s="7" t="s">
        <v>2241</v>
      </c>
      <c r="E1054" s="7" t="s">
        <v>2256</v>
      </c>
      <c r="F1054" s="7" t="s">
        <v>238</v>
      </c>
      <c r="G1054" s="7" t="s">
        <v>1863</v>
      </c>
      <c r="H1054" s="7">
        <f>STOCK[[#This Row],[Precio Final]]</f>
        <v>20</v>
      </c>
      <c r="I1054" s="7">
        <f>STOCK[[#This Row],[Precio Venta Ideal (x1.5)]]</f>
        <v>12.93</v>
      </c>
      <c r="J1054" s="8">
        <v>2</v>
      </c>
      <c r="K1054" s="8">
        <f>SUMIFS(VENTAS[Cantidad],VENTAS[Código del producto Vendido],STOCK[[#This Row],[Code]])</f>
        <v>2</v>
      </c>
      <c r="L1054" s="8">
        <f>STOCK[[#This Row],[Entradas]]-STOCK[[#This Row],[Salidas]]</f>
        <v>0</v>
      </c>
      <c r="M1054" s="7">
        <f>STOCK[[#This Row],[Precio Final]]*10%</f>
        <v>2</v>
      </c>
      <c r="N1054" s="7">
        <v>0</v>
      </c>
      <c r="O1054" s="7">
        <v>0</v>
      </c>
      <c r="P1054" s="7">
        <v>6.02</v>
      </c>
      <c r="Q1054" s="8">
        <v>0</v>
      </c>
      <c r="R1054" s="7">
        <v>0</v>
      </c>
      <c r="S1054" s="7">
        <v>0.6</v>
      </c>
      <c r="T1054" s="12">
        <f>STOCK[[#This Row],[Costo Unitario (USD)]]+STOCK[[#This Row],[Costo Envío (USD)]]+STOCK[[#This Row],[Comisión 10%]]</f>
        <v>8.6199999999999992</v>
      </c>
      <c r="U1054" s="7">
        <f>STOCK[[#This Row],[Costo total]]*1.5</f>
        <v>12.93</v>
      </c>
      <c r="V1054" s="7">
        <v>20</v>
      </c>
      <c r="W1054" s="7">
        <f>STOCK[[#This Row],[Precio Final]]-STOCK[[#This Row],[Costo total]]</f>
        <v>11.38</v>
      </c>
      <c r="X1054" s="7">
        <f>STOCK[[#This Row],[Ganancia Unitaria]]*STOCK[[#This Row],[Salidas]]</f>
        <v>22.76</v>
      </c>
      <c r="Y1054" s="7" t="s">
        <v>2419</v>
      </c>
      <c r="AA1054" s="7">
        <f>STOCK[[#This Row],[Costo total]]*STOCK[[#This Row],[Entradas]]</f>
        <v>17.239999999999998</v>
      </c>
      <c r="AB1054" s="7">
        <f>STOCK[[#This Row],[Stock Actual]]*STOCK[[#This Row],[Costo total]]</f>
        <v>0</v>
      </c>
    </row>
    <row r="1055" spans="1:28" s="12" customFormat="1" ht="50" customHeight="1" x14ac:dyDescent="0.15">
      <c r="A1055" s="12" t="s">
        <v>2495</v>
      </c>
      <c r="B1055" s="70"/>
      <c r="C1055" s="12" t="s">
        <v>4</v>
      </c>
      <c r="D1055" s="12" t="s">
        <v>2243</v>
      </c>
      <c r="E1055" s="12" t="s">
        <v>2257</v>
      </c>
      <c r="F1055" s="12" t="s">
        <v>244</v>
      </c>
      <c r="G1055" s="12" t="s">
        <v>1863</v>
      </c>
      <c r="H1055" s="12">
        <f>STOCK[[#This Row],[Precio Final]]</f>
        <v>25</v>
      </c>
      <c r="I1055" s="12">
        <f>STOCK[[#This Row],[Precio Venta Ideal (x1.5)]]</f>
        <v>22.47</v>
      </c>
      <c r="J1055" s="87">
        <v>2</v>
      </c>
      <c r="K1055" s="87">
        <f>SUMIFS(VENTAS[Cantidad],VENTAS[Código del producto Vendido],STOCK[[#This Row],[Code]])</f>
        <v>1</v>
      </c>
      <c r="L1055" s="87">
        <f>STOCK[[#This Row],[Entradas]]-STOCK[[#This Row],[Salidas]]</f>
        <v>1</v>
      </c>
      <c r="M1055" s="12">
        <f>STOCK[[#This Row],[Precio Final]]*10%</f>
        <v>2.5</v>
      </c>
      <c r="N1055" s="12">
        <v>0</v>
      </c>
      <c r="O1055" s="12">
        <v>0</v>
      </c>
      <c r="P1055" s="12">
        <v>11.88</v>
      </c>
      <c r="Q1055" s="87">
        <v>0</v>
      </c>
      <c r="R1055" s="12">
        <v>0</v>
      </c>
      <c r="S1055" s="12">
        <v>0.6</v>
      </c>
      <c r="T1055" s="12">
        <f>STOCK[[#This Row],[Costo Unitario (USD)]]+STOCK[[#This Row],[Costo Envío (USD)]]+STOCK[[#This Row],[Comisión 10%]]</f>
        <v>14.98</v>
      </c>
      <c r="U1055" s="12">
        <f>STOCK[[#This Row],[Costo total]]*1.5</f>
        <v>22.47</v>
      </c>
      <c r="V1055" s="12">
        <v>25</v>
      </c>
      <c r="W1055" s="12">
        <f>STOCK[[#This Row],[Precio Final]]-STOCK[[#This Row],[Costo total]]</f>
        <v>10.02</v>
      </c>
      <c r="X1055" s="12">
        <f>STOCK[[#This Row],[Ganancia Unitaria]]*STOCK[[#This Row],[Salidas]]</f>
        <v>10.02</v>
      </c>
      <c r="Y1055" s="12" t="s">
        <v>2420</v>
      </c>
      <c r="AA1055" s="12">
        <f>STOCK[[#This Row],[Costo total]]*STOCK[[#This Row],[Entradas]]</f>
        <v>29.96</v>
      </c>
      <c r="AB1055" s="12">
        <f>STOCK[[#This Row],[Stock Actual]]*STOCK[[#This Row],[Costo total]]</f>
        <v>14.98</v>
      </c>
    </row>
    <row r="1056" spans="1:28" s="7" customFormat="1" ht="50" customHeight="1" x14ac:dyDescent="0.15">
      <c r="A1056" s="7" t="s">
        <v>2323</v>
      </c>
      <c r="B1056" s="70"/>
      <c r="C1056" s="7" t="s">
        <v>4</v>
      </c>
      <c r="D1056" s="7" t="s">
        <v>2243</v>
      </c>
      <c r="E1056" s="7" t="s">
        <v>2257</v>
      </c>
      <c r="F1056" s="7" t="s">
        <v>243</v>
      </c>
      <c r="G1056" s="7" t="s">
        <v>1863</v>
      </c>
      <c r="H1056" s="7">
        <f>STOCK[[#This Row],[Precio Final]]</f>
        <v>25</v>
      </c>
      <c r="I1056" s="7">
        <f>STOCK[[#This Row],[Precio Venta Ideal (x1.5)]]</f>
        <v>22.47</v>
      </c>
      <c r="J1056" s="8">
        <v>2</v>
      </c>
      <c r="K1056" s="8">
        <f>SUMIFS(VENTAS[Cantidad],VENTAS[Código del producto Vendido],STOCK[[#This Row],[Code]])</f>
        <v>0</v>
      </c>
      <c r="L1056" s="8">
        <f>STOCK[[#This Row],[Entradas]]-STOCK[[#This Row],[Salidas]]</f>
        <v>2</v>
      </c>
      <c r="M1056" s="7">
        <f>STOCK[[#This Row],[Precio Final]]*10%</f>
        <v>2.5</v>
      </c>
      <c r="N1056" s="7">
        <v>0</v>
      </c>
      <c r="O1056" s="7">
        <v>0</v>
      </c>
      <c r="P1056" s="7">
        <v>11.88</v>
      </c>
      <c r="Q1056" s="8">
        <v>0</v>
      </c>
      <c r="R1056" s="7">
        <v>0</v>
      </c>
      <c r="S1056" s="7">
        <v>0.6</v>
      </c>
      <c r="T1056" s="12">
        <f>STOCK[[#This Row],[Costo Unitario (USD)]]+STOCK[[#This Row],[Costo Envío (USD)]]+STOCK[[#This Row],[Comisión 10%]]</f>
        <v>14.98</v>
      </c>
      <c r="U1056" s="7">
        <f>STOCK[[#This Row],[Costo total]]*1.5</f>
        <v>22.47</v>
      </c>
      <c r="V1056" s="7">
        <v>25</v>
      </c>
      <c r="W1056" s="7">
        <f>STOCK[[#This Row],[Precio Final]]-STOCK[[#This Row],[Costo total]]</f>
        <v>10.02</v>
      </c>
      <c r="X1056" s="7">
        <f>STOCK[[#This Row],[Ganancia Unitaria]]*STOCK[[#This Row],[Salidas]]</f>
        <v>0</v>
      </c>
      <c r="Y1056" s="7" t="s">
        <v>2421</v>
      </c>
      <c r="AA1056" s="7">
        <f>STOCK[[#This Row],[Costo total]]*STOCK[[#This Row],[Entradas]]</f>
        <v>29.96</v>
      </c>
      <c r="AB1056" s="7">
        <f>STOCK[[#This Row],[Stock Actual]]*STOCK[[#This Row],[Costo total]]</f>
        <v>29.96</v>
      </c>
    </row>
    <row r="1057" spans="1:28" s="12" customFormat="1" ht="50" customHeight="1" x14ac:dyDescent="0.15">
      <c r="A1057" s="12" t="s">
        <v>2324</v>
      </c>
      <c r="B1057" s="70"/>
      <c r="C1057" s="12" t="s">
        <v>4</v>
      </c>
      <c r="D1057" s="12" t="s">
        <v>2241</v>
      </c>
      <c r="E1057" s="12" t="s">
        <v>2240</v>
      </c>
      <c r="F1057" s="12" t="s">
        <v>243</v>
      </c>
      <c r="G1057" s="12" t="s">
        <v>1863</v>
      </c>
      <c r="H1057" s="12">
        <f>STOCK[[#This Row],[Precio Final]]</f>
        <v>25</v>
      </c>
      <c r="I1057" s="12">
        <f>STOCK[[#This Row],[Precio Venta Ideal (x1.5)]]</f>
        <v>20.564999999999998</v>
      </c>
      <c r="J1057" s="87">
        <v>1</v>
      </c>
      <c r="K1057" s="87">
        <f>SUMIFS(VENTAS[Cantidad],VENTAS[Código del producto Vendido],STOCK[[#This Row],[Code]])</f>
        <v>0</v>
      </c>
      <c r="L1057" s="87">
        <f>STOCK[[#This Row],[Entradas]]-STOCK[[#This Row],[Salidas]]</f>
        <v>1</v>
      </c>
      <c r="M1057" s="12">
        <f>STOCK[[#This Row],[Precio Final]]*10%</f>
        <v>2.5</v>
      </c>
      <c r="N1057" s="12">
        <v>0</v>
      </c>
      <c r="O1057" s="12">
        <v>0</v>
      </c>
      <c r="P1057" s="12">
        <v>10.61</v>
      </c>
      <c r="Q1057" s="87">
        <v>0</v>
      </c>
      <c r="R1057" s="12">
        <v>0</v>
      </c>
      <c r="S1057" s="12">
        <v>0.6</v>
      </c>
      <c r="T1057" s="12">
        <f>STOCK[[#This Row],[Costo Unitario (USD)]]+STOCK[[#This Row],[Costo Envío (USD)]]+STOCK[[#This Row],[Comisión 10%]]</f>
        <v>13.709999999999999</v>
      </c>
      <c r="U1057" s="12">
        <f>STOCK[[#This Row],[Costo total]]*1.5</f>
        <v>20.564999999999998</v>
      </c>
      <c r="V1057" s="12">
        <v>25</v>
      </c>
      <c r="W1057" s="12">
        <f>STOCK[[#This Row],[Precio Final]]-STOCK[[#This Row],[Costo total]]</f>
        <v>11.290000000000001</v>
      </c>
      <c r="X1057" s="12">
        <f>STOCK[[#This Row],[Ganancia Unitaria]]*STOCK[[#This Row],[Salidas]]</f>
        <v>0</v>
      </c>
      <c r="Y1057" s="12" t="s">
        <v>2422</v>
      </c>
      <c r="AA1057" s="12">
        <f>STOCK[[#This Row],[Costo total]]*STOCK[[#This Row],[Entradas]]</f>
        <v>13.709999999999999</v>
      </c>
      <c r="AB1057" s="12">
        <f>STOCK[[#This Row],[Stock Actual]]*STOCK[[#This Row],[Costo total]]</f>
        <v>13.709999999999999</v>
      </c>
    </row>
    <row r="1058" spans="1:28" s="7" customFormat="1" ht="50" customHeight="1" x14ac:dyDescent="0.15">
      <c r="A1058" s="7" t="s">
        <v>2325</v>
      </c>
      <c r="B1058" s="70"/>
      <c r="C1058" s="7" t="s">
        <v>4</v>
      </c>
      <c r="D1058" s="7" t="s">
        <v>2241</v>
      </c>
      <c r="E1058" s="7" t="s">
        <v>2258</v>
      </c>
      <c r="F1058" s="7" t="s">
        <v>244</v>
      </c>
      <c r="G1058" s="7" t="s">
        <v>1863</v>
      </c>
      <c r="H1058" s="7">
        <f>STOCK[[#This Row],[Precio Final]]</f>
        <v>20</v>
      </c>
      <c r="I1058" s="7">
        <f>STOCK[[#This Row],[Precio Venta Ideal (x1.5)]]</f>
        <v>15.57</v>
      </c>
      <c r="J1058" s="8">
        <v>1</v>
      </c>
      <c r="K1058" s="8">
        <f>SUMIFS(VENTAS[Cantidad],VENTAS[Código del producto Vendido],STOCK[[#This Row],[Code]])</f>
        <v>0</v>
      </c>
      <c r="L1058" s="8">
        <f>STOCK[[#This Row],[Entradas]]-STOCK[[#This Row],[Salidas]]</f>
        <v>1</v>
      </c>
      <c r="M1058" s="7">
        <f>STOCK[[#This Row],[Precio Final]]*10%</f>
        <v>2</v>
      </c>
      <c r="N1058" s="7">
        <v>0</v>
      </c>
      <c r="O1058" s="7">
        <v>0</v>
      </c>
      <c r="P1058" s="7">
        <v>7.78</v>
      </c>
      <c r="Q1058" s="8">
        <v>0</v>
      </c>
      <c r="R1058" s="7">
        <v>0</v>
      </c>
      <c r="S1058" s="7">
        <v>0.6</v>
      </c>
      <c r="T1058" s="12">
        <f>STOCK[[#This Row],[Costo Unitario (USD)]]+STOCK[[#This Row],[Costo Envío (USD)]]+STOCK[[#This Row],[Comisión 10%]]</f>
        <v>10.38</v>
      </c>
      <c r="U1058" s="7">
        <f>STOCK[[#This Row],[Costo total]]*1.5</f>
        <v>15.57</v>
      </c>
      <c r="V1058" s="7">
        <v>20</v>
      </c>
      <c r="W1058" s="7">
        <f>STOCK[[#This Row],[Precio Final]]-STOCK[[#This Row],[Costo total]]</f>
        <v>9.6199999999999992</v>
      </c>
      <c r="X1058" s="7">
        <f>STOCK[[#This Row],[Ganancia Unitaria]]*STOCK[[#This Row],[Salidas]]</f>
        <v>0</v>
      </c>
      <c r="Y1058" s="7" t="s">
        <v>2423</v>
      </c>
      <c r="AA1058" s="7">
        <f>STOCK[[#This Row],[Costo total]]*STOCK[[#This Row],[Entradas]]</f>
        <v>10.38</v>
      </c>
      <c r="AB1058" s="7">
        <f>STOCK[[#This Row],[Stock Actual]]*STOCK[[#This Row],[Costo total]]</f>
        <v>10.38</v>
      </c>
    </row>
    <row r="1059" spans="1:28" s="12" customFormat="1" ht="50" customHeight="1" x14ac:dyDescent="0.15">
      <c r="A1059" s="12" t="s">
        <v>2326</v>
      </c>
      <c r="B1059" s="70"/>
      <c r="C1059" s="12" t="s">
        <v>4</v>
      </c>
      <c r="D1059" s="12" t="s">
        <v>2241</v>
      </c>
      <c r="E1059" s="12" t="s">
        <v>2258</v>
      </c>
      <c r="F1059" s="12" t="s">
        <v>243</v>
      </c>
      <c r="G1059" s="12" t="s">
        <v>1863</v>
      </c>
      <c r="H1059" s="12">
        <f>STOCK[[#This Row],[Precio Final]]</f>
        <v>20</v>
      </c>
      <c r="I1059" s="12">
        <f>STOCK[[#This Row],[Precio Venta Ideal (x1.5)]]</f>
        <v>15.57</v>
      </c>
      <c r="J1059" s="87">
        <v>1</v>
      </c>
      <c r="K1059" s="87">
        <f>SUMIFS(VENTAS[Cantidad],VENTAS[Código del producto Vendido],STOCK[[#This Row],[Code]])</f>
        <v>0</v>
      </c>
      <c r="L1059" s="87">
        <f>STOCK[[#This Row],[Entradas]]-STOCK[[#This Row],[Salidas]]</f>
        <v>1</v>
      </c>
      <c r="M1059" s="12">
        <f>STOCK[[#This Row],[Precio Final]]*10%</f>
        <v>2</v>
      </c>
      <c r="N1059" s="12">
        <v>0</v>
      </c>
      <c r="O1059" s="12">
        <v>0</v>
      </c>
      <c r="P1059" s="12">
        <v>7.78</v>
      </c>
      <c r="Q1059" s="87">
        <v>0</v>
      </c>
      <c r="R1059" s="12">
        <v>0</v>
      </c>
      <c r="S1059" s="12">
        <v>0.6</v>
      </c>
      <c r="T1059" s="12">
        <f>STOCK[[#This Row],[Costo Unitario (USD)]]+STOCK[[#This Row],[Costo Envío (USD)]]+STOCK[[#This Row],[Comisión 10%]]</f>
        <v>10.38</v>
      </c>
      <c r="U1059" s="12">
        <f>STOCK[[#This Row],[Costo total]]*1.5</f>
        <v>15.57</v>
      </c>
      <c r="V1059" s="12">
        <v>20</v>
      </c>
      <c r="W1059" s="12">
        <f>STOCK[[#This Row],[Precio Final]]-STOCK[[#This Row],[Costo total]]</f>
        <v>9.6199999999999992</v>
      </c>
      <c r="X1059" s="12">
        <f>STOCK[[#This Row],[Ganancia Unitaria]]*STOCK[[#This Row],[Salidas]]</f>
        <v>0</v>
      </c>
      <c r="Y1059" s="12" t="s">
        <v>2424</v>
      </c>
      <c r="AA1059" s="12">
        <f>STOCK[[#This Row],[Costo total]]*STOCK[[#This Row],[Entradas]]</f>
        <v>10.38</v>
      </c>
      <c r="AB1059" s="12">
        <f>STOCK[[#This Row],[Stock Actual]]*STOCK[[#This Row],[Costo total]]</f>
        <v>10.38</v>
      </c>
    </row>
    <row r="1060" spans="1:28" s="7" customFormat="1" ht="50" customHeight="1" x14ac:dyDescent="0.15">
      <c r="A1060" s="7" t="s">
        <v>2327</v>
      </c>
      <c r="B1060" s="70"/>
      <c r="C1060" s="7" t="s">
        <v>4</v>
      </c>
      <c r="D1060" s="7" t="s">
        <v>2241</v>
      </c>
      <c r="E1060" s="7" t="s">
        <v>2258</v>
      </c>
      <c r="F1060" s="7" t="s">
        <v>241</v>
      </c>
      <c r="G1060" s="7" t="s">
        <v>1863</v>
      </c>
      <c r="H1060" s="7">
        <f>STOCK[[#This Row],[Precio Final]]</f>
        <v>20</v>
      </c>
      <c r="I1060" s="7">
        <f>STOCK[[#This Row],[Precio Venta Ideal (x1.5)]]</f>
        <v>15.57</v>
      </c>
      <c r="J1060" s="8">
        <v>1</v>
      </c>
      <c r="K1060" s="8">
        <f>SUMIFS(VENTAS[Cantidad],VENTAS[Código del producto Vendido],STOCK[[#This Row],[Code]])</f>
        <v>1</v>
      </c>
      <c r="L1060" s="8">
        <f>STOCK[[#This Row],[Entradas]]-STOCK[[#This Row],[Salidas]]</f>
        <v>0</v>
      </c>
      <c r="M1060" s="7">
        <f>STOCK[[#This Row],[Precio Final]]*10%</f>
        <v>2</v>
      </c>
      <c r="N1060" s="7">
        <v>0</v>
      </c>
      <c r="O1060" s="7">
        <v>0</v>
      </c>
      <c r="P1060" s="7">
        <v>7.78</v>
      </c>
      <c r="Q1060" s="8">
        <v>0</v>
      </c>
      <c r="R1060" s="7">
        <v>0</v>
      </c>
      <c r="S1060" s="7">
        <v>0.6</v>
      </c>
      <c r="T1060" s="12">
        <f>STOCK[[#This Row],[Costo Unitario (USD)]]+STOCK[[#This Row],[Costo Envío (USD)]]+STOCK[[#This Row],[Comisión 10%]]</f>
        <v>10.38</v>
      </c>
      <c r="U1060" s="7">
        <f>STOCK[[#This Row],[Costo total]]*1.5</f>
        <v>15.57</v>
      </c>
      <c r="V1060" s="7">
        <v>20</v>
      </c>
      <c r="W1060" s="7">
        <f>STOCK[[#This Row],[Precio Final]]-STOCK[[#This Row],[Costo total]]</f>
        <v>9.6199999999999992</v>
      </c>
      <c r="X1060" s="7">
        <f>STOCK[[#This Row],[Ganancia Unitaria]]*STOCK[[#This Row],[Salidas]]</f>
        <v>9.6199999999999992</v>
      </c>
      <c r="Y1060" s="7" t="s">
        <v>2425</v>
      </c>
      <c r="AA1060" s="7">
        <f>STOCK[[#This Row],[Costo total]]*STOCK[[#This Row],[Entradas]]</f>
        <v>10.38</v>
      </c>
      <c r="AB1060" s="7">
        <f>STOCK[[#This Row],[Stock Actual]]*STOCK[[#This Row],[Costo total]]</f>
        <v>0</v>
      </c>
    </row>
    <row r="1061" spans="1:28" s="12" customFormat="1" ht="50" customHeight="1" x14ac:dyDescent="0.15">
      <c r="A1061" s="12" t="s">
        <v>2328</v>
      </c>
      <c r="B1061" s="70"/>
      <c r="C1061" s="12" t="s">
        <v>4</v>
      </c>
      <c r="D1061" s="12" t="s">
        <v>26</v>
      </c>
      <c r="E1061" s="12" t="s">
        <v>2259</v>
      </c>
      <c r="F1061" s="12" t="s">
        <v>241</v>
      </c>
      <c r="G1061" s="12" t="s">
        <v>1863</v>
      </c>
      <c r="H1061" s="12">
        <f>STOCK[[#This Row],[Precio Final]]</f>
        <v>30</v>
      </c>
      <c r="I1061" s="12">
        <f>STOCK[[#This Row],[Precio Venta Ideal (x1.5)]]</f>
        <v>26.985000000000003</v>
      </c>
      <c r="J1061" s="87">
        <v>1</v>
      </c>
      <c r="K1061" s="87">
        <f>SUMIFS(VENTAS[Cantidad],VENTAS[Código del producto Vendido],STOCK[[#This Row],[Code]])</f>
        <v>1</v>
      </c>
      <c r="L1061" s="87">
        <f>STOCK[[#This Row],[Entradas]]-STOCK[[#This Row],[Salidas]]</f>
        <v>0</v>
      </c>
      <c r="M1061" s="12">
        <f>STOCK[[#This Row],[Precio Final]]*10%</f>
        <v>3</v>
      </c>
      <c r="N1061" s="12">
        <v>0</v>
      </c>
      <c r="O1061" s="12">
        <v>0</v>
      </c>
      <c r="P1061" s="12">
        <v>14.39</v>
      </c>
      <c r="Q1061" s="87">
        <v>0</v>
      </c>
      <c r="R1061" s="12">
        <v>0</v>
      </c>
      <c r="S1061" s="12">
        <v>0.6</v>
      </c>
      <c r="T1061" s="12">
        <f>STOCK[[#This Row],[Costo Unitario (USD)]]+STOCK[[#This Row],[Costo Envío (USD)]]+STOCK[[#This Row],[Comisión 10%]]</f>
        <v>17.990000000000002</v>
      </c>
      <c r="U1061" s="12">
        <f>STOCK[[#This Row],[Costo total]]*1.5</f>
        <v>26.985000000000003</v>
      </c>
      <c r="V1061" s="12">
        <v>30</v>
      </c>
      <c r="W1061" s="12">
        <f>STOCK[[#This Row],[Precio Final]]-STOCK[[#This Row],[Costo total]]</f>
        <v>12.009999999999998</v>
      </c>
      <c r="X1061" s="12">
        <f>STOCK[[#This Row],[Ganancia Unitaria]]*STOCK[[#This Row],[Salidas]]</f>
        <v>12.009999999999998</v>
      </c>
      <c r="Y1061" s="12" t="s">
        <v>2426</v>
      </c>
      <c r="AA1061" s="12">
        <f>STOCK[[#This Row],[Costo total]]*STOCK[[#This Row],[Entradas]]</f>
        <v>17.990000000000002</v>
      </c>
      <c r="AB1061" s="12">
        <f>STOCK[[#This Row],[Stock Actual]]*STOCK[[#This Row],[Costo total]]</f>
        <v>0</v>
      </c>
    </row>
    <row r="1062" spans="1:28" s="7" customFormat="1" ht="50" customHeight="1" x14ac:dyDescent="0.15">
      <c r="A1062" s="7" t="s">
        <v>2329</v>
      </c>
      <c r="B1062" s="70"/>
      <c r="C1062" s="7" t="s">
        <v>4</v>
      </c>
      <c r="D1062" s="7" t="s">
        <v>2237</v>
      </c>
      <c r="E1062" s="7" t="s">
        <v>2260</v>
      </c>
      <c r="F1062" s="7" t="s">
        <v>243</v>
      </c>
      <c r="G1062" s="7" t="s">
        <v>1863</v>
      </c>
      <c r="H1062" s="7">
        <f>STOCK[[#This Row],[Precio Final]]</f>
        <v>25</v>
      </c>
      <c r="I1062" s="7">
        <f>STOCK[[#This Row],[Precio Venta Ideal (x1.5)]]</f>
        <v>25.634999999999998</v>
      </c>
      <c r="J1062" s="8">
        <v>1</v>
      </c>
      <c r="K1062" s="8">
        <f>SUMIFS(VENTAS[Cantidad],VENTAS[Código del producto Vendido],STOCK[[#This Row],[Code]])</f>
        <v>1</v>
      </c>
      <c r="L1062" s="8">
        <f>STOCK[[#This Row],[Entradas]]-STOCK[[#This Row],[Salidas]]</f>
        <v>0</v>
      </c>
      <c r="M1062" s="7">
        <f>STOCK[[#This Row],[Precio Final]]*10%</f>
        <v>2.5</v>
      </c>
      <c r="N1062" s="7">
        <v>0</v>
      </c>
      <c r="O1062" s="7">
        <v>0</v>
      </c>
      <c r="P1062" s="7">
        <v>13.99</v>
      </c>
      <c r="Q1062" s="8">
        <v>0</v>
      </c>
      <c r="R1062" s="7">
        <v>0</v>
      </c>
      <c r="S1062" s="7">
        <v>0.6</v>
      </c>
      <c r="T1062" s="12">
        <f>STOCK[[#This Row],[Costo Unitario (USD)]]+STOCK[[#This Row],[Costo Envío (USD)]]+STOCK[[#This Row],[Comisión 10%]]</f>
        <v>17.09</v>
      </c>
      <c r="U1062" s="7">
        <f>STOCK[[#This Row],[Costo total]]*1.5</f>
        <v>25.634999999999998</v>
      </c>
      <c r="V1062" s="7">
        <v>25</v>
      </c>
      <c r="W1062" s="7">
        <f>STOCK[[#This Row],[Precio Final]]-STOCK[[#This Row],[Costo total]]</f>
        <v>7.91</v>
      </c>
      <c r="X1062" s="7">
        <f>STOCK[[#This Row],[Ganancia Unitaria]]*STOCK[[#This Row],[Salidas]]</f>
        <v>7.91</v>
      </c>
      <c r="Y1062" s="7" t="s">
        <v>2427</v>
      </c>
      <c r="AA1062" s="7">
        <f>STOCK[[#This Row],[Costo total]]*STOCK[[#This Row],[Entradas]]</f>
        <v>17.09</v>
      </c>
      <c r="AB1062" s="7">
        <f>STOCK[[#This Row],[Stock Actual]]*STOCK[[#This Row],[Costo total]]</f>
        <v>0</v>
      </c>
    </row>
    <row r="1063" spans="1:28" s="12" customFormat="1" ht="50" customHeight="1" x14ac:dyDescent="0.15">
      <c r="A1063" s="12" t="s">
        <v>2330</v>
      </c>
      <c r="B1063" s="70"/>
      <c r="C1063" s="12" t="s">
        <v>4</v>
      </c>
      <c r="D1063" s="12" t="s">
        <v>2608</v>
      </c>
      <c r="E1063" s="12" t="s">
        <v>2261</v>
      </c>
      <c r="F1063" s="12" t="s">
        <v>1751</v>
      </c>
      <c r="G1063" s="12" t="s">
        <v>1863</v>
      </c>
      <c r="H1063" s="12">
        <f>STOCK[[#This Row],[Precio Final]]</f>
        <v>12</v>
      </c>
      <c r="I1063" s="12">
        <f>STOCK[[#This Row],[Precio Venta Ideal (x1.5)]]</f>
        <v>10.56</v>
      </c>
      <c r="J1063" s="87">
        <v>4</v>
      </c>
      <c r="K1063" s="87">
        <f>SUMIFS(VENTAS[Cantidad],VENTAS[Código del producto Vendido],STOCK[[#This Row],[Code]])</f>
        <v>2</v>
      </c>
      <c r="L1063" s="87">
        <f>STOCK[[#This Row],[Entradas]]-STOCK[[#This Row],[Salidas]]</f>
        <v>2</v>
      </c>
      <c r="M1063" s="12">
        <f>STOCK[[#This Row],[Precio Final]]*10%</f>
        <v>1.2000000000000002</v>
      </c>
      <c r="N1063" s="12">
        <v>0</v>
      </c>
      <c r="O1063" s="12">
        <v>0</v>
      </c>
      <c r="P1063" s="12">
        <v>5.24</v>
      </c>
      <c r="Q1063" s="87">
        <v>0</v>
      </c>
      <c r="R1063" s="12">
        <v>0</v>
      </c>
      <c r="S1063" s="12">
        <v>0.6</v>
      </c>
      <c r="T1063" s="12">
        <f>STOCK[[#This Row],[Costo Unitario (USD)]]+STOCK[[#This Row],[Costo Envío (USD)]]+STOCK[[#This Row],[Comisión 10%]]</f>
        <v>7.04</v>
      </c>
      <c r="U1063" s="12">
        <f>STOCK[[#This Row],[Costo total]]*1.5</f>
        <v>10.56</v>
      </c>
      <c r="V1063" s="12">
        <v>12</v>
      </c>
      <c r="W1063" s="12">
        <f>STOCK[[#This Row],[Precio Final]]-STOCK[[#This Row],[Costo total]]</f>
        <v>4.96</v>
      </c>
      <c r="X1063" s="12">
        <f>STOCK[[#This Row],[Ganancia Unitaria]]*STOCK[[#This Row],[Salidas]]</f>
        <v>9.92</v>
      </c>
      <c r="Y1063" s="12" t="s">
        <v>2428</v>
      </c>
      <c r="AA1063" s="12">
        <f>STOCK[[#This Row],[Costo total]]*STOCK[[#This Row],[Entradas]]</f>
        <v>28.16</v>
      </c>
      <c r="AB1063" s="12">
        <f>STOCK[[#This Row],[Stock Actual]]*STOCK[[#This Row],[Costo total]]</f>
        <v>14.08</v>
      </c>
    </row>
    <row r="1064" spans="1:28" s="7" customFormat="1" ht="50" customHeight="1" x14ac:dyDescent="0.15">
      <c r="A1064" s="7" t="s">
        <v>2331</v>
      </c>
      <c r="B1064" s="70"/>
      <c r="C1064" s="7" t="s">
        <v>4</v>
      </c>
      <c r="D1064" s="7" t="s">
        <v>2237</v>
      </c>
      <c r="E1064" s="7" t="s">
        <v>2262</v>
      </c>
      <c r="F1064" s="7" t="s">
        <v>241</v>
      </c>
      <c r="G1064" s="7" t="s">
        <v>1863</v>
      </c>
      <c r="H1064" s="7">
        <f>STOCK[[#This Row],[Precio Final]]</f>
        <v>35</v>
      </c>
      <c r="I1064" s="7">
        <f>STOCK[[#This Row],[Precio Venta Ideal (x1.5)]]</f>
        <v>28.335000000000001</v>
      </c>
      <c r="J1064" s="8">
        <v>2</v>
      </c>
      <c r="K1064" s="8">
        <f>SUMIFS(VENTAS[Cantidad],VENTAS[Código del producto Vendido],STOCK[[#This Row],[Code]])</f>
        <v>2</v>
      </c>
      <c r="L1064" s="8">
        <f>STOCK[[#This Row],[Entradas]]-STOCK[[#This Row],[Salidas]]</f>
        <v>0</v>
      </c>
      <c r="M1064" s="7">
        <f>STOCK[[#This Row],[Precio Final]]*10%</f>
        <v>3.5</v>
      </c>
      <c r="N1064" s="7">
        <v>0</v>
      </c>
      <c r="O1064" s="7">
        <v>0</v>
      </c>
      <c r="P1064" s="7">
        <v>14.79</v>
      </c>
      <c r="Q1064" s="8">
        <v>0</v>
      </c>
      <c r="R1064" s="7">
        <v>0</v>
      </c>
      <c r="S1064" s="7">
        <v>0.6</v>
      </c>
      <c r="T1064" s="12">
        <f>STOCK[[#This Row],[Costo Unitario (USD)]]+STOCK[[#This Row],[Costo Envío (USD)]]+STOCK[[#This Row],[Comisión 10%]]</f>
        <v>18.89</v>
      </c>
      <c r="U1064" s="7">
        <f>STOCK[[#This Row],[Costo total]]*1.5</f>
        <v>28.335000000000001</v>
      </c>
      <c r="V1064" s="7">
        <v>35</v>
      </c>
      <c r="W1064" s="7">
        <f>STOCK[[#This Row],[Precio Final]]-STOCK[[#This Row],[Costo total]]</f>
        <v>16.11</v>
      </c>
      <c r="X1064" s="7">
        <f>STOCK[[#This Row],[Ganancia Unitaria]]*STOCK[[#This Row],[Salidas]]</f>
        <v>32.22</v>
      </c>
      <c r="Y1064" s="7" t="s">
        <v>2429</v>
      </c>
      <c r="AA1064" s="7">
        <f>STOCK[[#This Row],[Costo total]]*STOCK[[#This Row],[Entradas]]</f>
        <v>37.78</v>
      </c>
      <c r="AB1064" s="7">
        <f>STOCK[[#This Row],[Stock Actual]]*STOCK[[#This Row],[Costo total]]</f>
        <v>0</v>
      </c>
    </row>
    <row r="1065" spans="1:28" s="12" customFormat="1" ht="50" customHeight="1" x14ac:dyDescent="0.15">
      <c r="A1065" s="12" t="s">
        <v>2496</v>
      </c>
      <c r="B1065" s="70"/>
      <c r="C1065" s="12" t="s">
        <v>4</v>
      </c>
      <c r="D1065" s="12" t="s">
        <v>2040</v>
      </c>
      <c r="E1065" s="12" t="s">
        <v>2263</v>
      </c>
      <c r="F1065" s="12" t="s">
        <v>2503</v>
      </c>
      <c r="G1065" s="12" t="s">
        <v>1863</v>
      </c>
      <c r="H1065" s="12">
        <f>STOCK[[#This Row],[Precio Final]]</f>
        <v>18</v>
      </c>
      <c r="I1065" s="12">
        <f>STOCK[[#This Row],[Precio Venta Ideal (x1.5)]]</f>
        <v>13.365</v>
      </c>
      <c r="J1065" s="87">
        <v>5</v>
      </c>
      <c r="K1065" s="87">
        <f>SUMIFS(VENTAS[Cantidad],VENTAS[Código del producto Vendido],STOCK[[#This Row],[Code]])</f>
        <v>5</v>
      </c>
      <c r="L1065" s="87">
        <f>STOCK[[#This Row],[Entradas]]-STOCK[[#This Row],[Salidas]]</f>
        <v>0</v>
      </c>
      <c r="M1065" s="12">
        <f>STOCK[[#This Row],[Precio Final]]*10%</f>
        <v>1.8</v>
      </c>
      <c r="N1065" s="12">
        <v>0</v>
      </c>
      <c r="O1065" s="12">
        <v>0</v>
      </c>
      <c r="P1065" s="12">
        <v>6.51</v>
      </c>
      <c r="Q1065" s="87">
        <v>0</v>
      </c>
      <c r="R1065" s="12">
        <v>0</v>
      </c>
      <c r="S1065" s="12">
        <v>0.6</v>
      </c>
      <c r="T1065" s="12">
        <f>STOCK[[#This Row],[Costo Unitario (USD)]]+STOCK[[#This Row],[Costo Envío (USD)]]+STOCK[[#This Row],[Comisión 10%]]</f>
        <v>8.91</v>
      </c>
      <c r="U1065" s="12">
        <f>STOCK[[#This Row],[Costo total]]*1.5</f>
        <v>13.365</v>
      </c>
      <c r="V1065" s="12">
        <v>18</v>
      </c>
      <c r="W1065" s="12">
        <f>STOCK[[#This Row],[Precio Final]]-STOCK[[#This Row],[Costo total]]</f>
        <v>9.09</v>
      </c>
      <c r="X1065" s="12">
        <f>STOCK[[#This Row],[Ganancia Unitaria]]*STOCK[[#This Row],[Salidas]]</f>
        <v>45.45</v>
      </c>
      <c r="Y1065" s="12" t="s">
        <v>2430</v>
      </c>
      <c r="AA1065" s="12">
        <f>STOCK[[#This Row],[Costo total]]*STOCK[[#This Row],[Entradas]]</f>
        <v>44.55</v>
      </c>
      <c r="AB1065" s="12">
        <f>STOCK[[#This Row],[Stock Actual]]*STOCK[[#This Row],[Costo total]]</f>
        <v>0</v>
      </c>
    </row>
    <row r="1066" spans="1:28" s="7" customFormat="1" ht="50" customHeight="1" x14ac:dyDescent="0.15">
      <c r="A1066" s="7" t="s">
        <v>2332</v>
      </c>
      <c r="B1066" s="70"/>
      <c r="C1066" s="7" t="s">
        <v>4</v>
      </c>
      <c r="D1066" s="7" t="s">
        <v>2237</v>
      </c>
      <c r="E1066" s="7" t="s">
        <v>2264</v>
      </c>
      <c r="F1066" s="7" t="s">
        <v>244</v>
      </c>
      <c r="G1066" s="7" t="s">
        <v>1863</v>
      </c>
      <c r="H1066" s="7">
        <f>STOCK[[#This Row],[Precio Final]]</f>
        <v>30</v>
      </c>
      <c r="I1066" s="7">
        <f>STOCK[[#This Row],[Precio Venta Ideal (x1.5)]]</f>
        <v>28.634999999999998</v>
      </c>
      <c r="J1066" s="8">
        <v>1</v>
      </c>
      <c r="K1066" s="8">
        <f>SUMIFS(VENTAS[Cantidad],VENTAS[Código del producto Vendido],STOCK[[#This Row],[Code]])</f>
        <v>1</v>
      </c>
      <c r="L1066" s="8">
        <f>STOCK[[#This Row],[Entradas]]-STOCK[[#This Row],[Salidas]]</f>
        <v>0</v>
      </c>
      <c r="M1066" s="7">
        <f>STOCK[[#This Row],[Precio Final]]*10%</f>
        <v>3</v>
      </c>
      <c r="N1066" s="7">
        <v>0</v>
      </c>
      <c r="O1066" s="7">
        <v>0</v>
      </c>
      <c r="P1066" s="7">
        <v>15.49</v>
      </c>
      <c r="Q1066" s="8">
        <v>0</v>
      </c>
      <c r="R1066" s="7">
        <v>0</v>
      </c>
      <c r="S1066" s="7">
        <v>0.6</v>
      </c>
      <c r="T1066" s="12">
        <f>STOCK[[#This Row],[Costo Unitario (USD)]]+STOCK[[#This Row],[Costo Envío (USD)]]+STOCK[[#This Row],[Comisión 10%]]</f>
        <v>19.09</v>
      </c>
      <c r="U1066" s="7">
        <f>STOCK[[#This Row],[Costo total]]*1.5</f>
        <v>28.634999999999998</v>
      </c>
      <c r="V1066" s="7">
        <v>30</v>
      </c>
      <c r="W1066" s="7">
        <f>STOCK[[#This Row],[Precio Final]]-STOCK[[#This Row],[Costo total]]</f>
        <v>10.91</v>
      </c>
      <c r="X1066" s="7">
        <f>STOCK[[#This Row],[Ganancia Unitaria]]*STOCK[[#This Row],[Salidas]]</f>
        <v>10.91</v>
      </c>
      <c r="Y1066" s="7" t="s">
        <v>2431</v>
      </c>
      <c r="AA1066" s="7">
        <f>STOCK[[#This Row],[Costo total]]*STOCK[[#This Row],[Entradas]]</f>
        <v>19.09</v>
      </c>
      <c r="AB1066" s="7">
        <f>STOCK[[#This Row],[Stock Actual]]*STOCK[[#This Row],[Costo total]]</f>
        <v>0</v>
      </c>
    </row>
    <row r="1067" spans="1:28" s="12" customFormat="1" ht="50" customHeight="1" x14ac:dyDescent="0.15">
      <c r="A1067" s="12" t="s">
        <v>2333</v>
      </c>
      <c r="B1067" s="70"/>
      <c r="C1067" s="12" t="s">
        <v>4</v>
      </c>
      <c r="D1067" s="12" t="s">
        <v>2239</v>
      </c>
      <c r="E1067" s="12" t="s">
        <v>2265</v>
      </c>
      <c r="F1067" s="12" t="s">
        <v>244</v>
      </c>
      <c r="G1067" s="12" t="s">
        <v>1863</v>
      </c>
      <c r="H1067" s="12">
        <f>STOCK[[#This Row],[Precio Final]]</f>
        <v>25</v>
      </c>
      <c r="I1067" s="12">
        <f>STOCK[[#This Row],[Precio Venta Ideal (x1.5)]]</f>
        <v>21.225000000000001</v>
      </c>
      <c r="J1067" s="87">
        <v>2</v>
      </c>
      <c r="K1067" s="87">
        <f>SUMIFS(VENTAS[Cantidad],VENTAS[Código del producto Vendido],STOCK[[#This Row],[Code]])</f>
        <v>2</v>
      </c>
      <c r="L1067" s="87">
        <f>STOCK[[#This Row],[Entradas]]-STOCK[[#This Row],[Salidas]]</f>
        <v>0</v>
      </c>
      <c r="M1067" s="12">
        <f>STOCK[[#This Row],[Precio Final]]*10%</f>
        <v>2.5</v>
      </c>
      <c r="N1067" s="12">
        <v>0</v>
      </c>
      <c r="O1067" s="12">
        <v>0</v>
      </c>
      <c r="P1067" s="12">
        <v>11.05</v>
      </c>
      <c r="Q1067" s="87">
        <v>0</v>
      </c>
      <c r="R1067" s="12">
        <v>0</v>
      </c>
      <c r="S1067" s="12">
        <v>0.6</v>
      </c>
      <c r="T1067" s="12">
        <f>STOCK[[#This Row],[Costo Unitario (USD)]]+STOCK[[#This Row],[Costo Envío (USD)]]+STOCK[[#This Row],[Comisión 10%]]</f>
        <v>14.15</v>
      </c>
      <c r="U1067" s="12">
        <f>STOCK[[#This Row],[Costo total]]*1.5</f>
        <v>21.225000000000001</v>
      </c>
      <c r="V1067" s="12">
        <v>25</v>
      </c>
      <c r="W1067" s="12">
        <f>STOCK[[#This Row],[Precio Final]]-STOCK[[#This Row],[Costo total]]</f>
        <v>10.85</v>
      </c>
      <c r="X1067" s="12">
        <f>STOCK[[#This Row],[Ganancia Unitaria]]*STOCK[[#This Row],[Salidas]]</f>
        <v>21.7</v>
      </c>
      <c r="Y1067" s="12" t="s">
        <v>2432</v>
      </c>
      <c r="AA1067" s="12">
        <f>STOCK[[#This Row],[Costo total]]*STOCK[[#This Row],[Entradas]]</f>
        <v>28.3</v>
      </c>
      <c r="AB1067" s="12">
        <f>STOCK[[#This Row],[Stock Actual]]*STOCK[[#This Row],[Costo total]]</f>
        <v>0</v>
      </c>
    </row>
    <row r="1068" spans="1:28" s="7" customFormat="1" ht="50" customHeight="1" x14ac:dyDescent="0.15">
      <c r="A1068" s="7" t="s">
        <v>2334</v>
      </c>
      <c r="B1068" s="70"/>
      <c r="C1068" s="7" t="s">
        <v>4</v>
      </c>
      <c r="D1068" s="7" t="s">
        <v>2237</v>
      </c>
      <c r="E1068" s="7" t="s">
        <v>2266</v>
      </c>
      <c r="F1068" s="7" t="s">
        <v>241</v>
      </c>
      <c r="G1068" s="7" t="s">
        <v>1863</v>
      </c>
      <c r="H1068" s="7">
        <f>STOCK[[#This Row],[Precio Final]]</f>
        <v>20</v>
      </c>
      <c r="I1068" s="7">
        <f>STOCK[[#This Row],[Precio Venta Ideal (x1.5)]]</f>
        <v>15.885</v>
      </c>
      <c r="J1068" s="8">
        <v>1</v>
      </c>
      <c r="K1068" s="8">
        <f>SUMIFS(VENTAS[Cantidad],VENTAS[Código del producto Vendido],STOCK[[#This Row],[Code]])</f>
        <v>1</v>
      </c>
      <c r="L1068" s="8">
        <f>STOCK[[#This Row],[Entradas]]-STOCK[[#This Row],[Salidas]]</f>
        <v>0</v>
      </c>
      <c r="M1068" s="7">
        <f>STOCK[[#This Row],[Precio Final]]*10%</f>
        <v>2</v>
      </c>
      <c r="N1068" s="7">
        <v>0</v>
      </c>
      <c r="O1068" s="7">
        <v>0</v>
      </c>
      <c r="P1068" s="7">
        <v>7.99</v>
      </c>
      <c r="Q1068" s="8">
        <v>0</v>
      </c>
      <c r="R1068" s="7">
        <v>0</v>
      </c>
      <c r="S1068" s="7">
        <v>0.6</v>
      </c>
      <c r="T1068" s="12">
        <f>STOCK[[#This Row],[Costo Unitario (USD)]]+STOCK[[#This Row],[Costo Envío (USD)]]+STOCK[[#This Row],[Comisión 10%]]</f>
        <v>10.59</v>
      </c>
      <c r="U1068" s="7">
        <f>STOCK[[#This Row],[Costo total]]*1.5</f>
        <v>15.885</v>
      </c>
      <c r="V1068" s="7">
        <v>20</v>
      </c>
      <c r="W1068" s="7">
        <f>STOCK[[#This Row],[Precio Final]]-STOCK[[#This Row],[Costo total]]</f>
        <v>9.41</v>
      </c>
      <c r="X1068" s="7">
        <f>STOCK[[#This Row],[Ganancia Unitaria]]*STOCK[[#This Row],[Salidas]]</f>
        <v>9.41</v>
      </c>
      <c r="Y1068" s="7" t="s">
        <v>2433</v>
      </c>
      <c r="AA1068" s="7">
        <f>STOCK[[#This Row],[Costo total]]*STOCK[[#This Row],[Entradas]]</f>
        <v>10.59</v>
      </c>
      <c r="AB1068" s="7">
        <f>STOCK[[#This Row],[Stock Actual]]*STOCK[[#This Row],[Costo total]]</f>
        <v>0</v>
      </c>
    </row>
    <row r="1069" spans="1:28" s="12" customFormat="1" ht="50" customHeight="1" x14ac:dyDescent="0.15">
      <c r="A1069" s="12" t="s">
        <v>2335</v>
      </c>
      <c r="B1069" s="70"/>
      <c r="C1069" s="12" t="s">
        <v>4</v>
      </c>
      <c r="D1069" s="12" t="s">
        <v>1943</v>
      </c>
      <c r="E1069" s="12" t="s">
        <v>2267</v>
      </c>
      <c r="F1069" s="12" t="s">
        <v>1515</v>
      </c>
      <c r="G1069" s="12" t="s">
        <v>1863</v>
      </c>
      <c r="H1069" s="12">
        <f>STOCK[[#This Row],[Precio Final]]</f>
        <v>10</v>
      </c>
      <c r="I1069" s="12">
        <f>STOCK[[#This Row],[Precio Venta Ideal (x1.5)]]</f>
        <v>6.42</v>
      </c>
      <c r="J1069" s="87">
        <v>5</v>
      </c>
      <c r="K1069" s="87">
        <f>SUMIFS(VENTAS[Cantidad],VENTAS[Código del producto Vendido],STOCK[[#This Row],[Code]])</f>
        <v>5</v>
      </c>
      <c r="L1069" s="87">
        <f>STOCK[[#This Row],[Entradas]]-STOCK[[#This Row],[Salidas]]</f>
        <v>0</v>
      </c>
      <c r="M1069" s="12">
        <f>STOCK[[#This Row],[Precio Final]]*10%</f>
        <v>1</v>
      </c>
      <c r="N1069" s="12">
        <v>0</v>
      </c>
      <c r="O1069" s="12">
        <v>0</v>
      </c>
      <c r="P1069" s="12">
        <v>2.68</v>
      </c>
      <c r="Q1069" s="87">
        <v>0</v>
      </c>
      <c r="R1069" s="12">
        <v>0</v>
      </c>
      <c r="S1069" s="12">
        <v>0.6</v>
      </c>
      <c r="T1069" s="12">
        <f>STOCK[[#This Row],[Costo Unitario (USD)]]+STOCK[[#This Row],[Costo Envío (USD)]]+STOCK[[#This Row],[Comisión 10%]]</f>
        <v>4.28</v>
      </c>
      <c r="U1069" s="12">
        <f>STOCK[[#This Row],[Costo total]]*1.5</f>
        <v>6.42</v>
      </c>
      <c r="V1069" s="12">
        <v>10</v>
      </c>
      <c r="W1069" s="12">
        <f>STOCK[[#This Row],[Precio Final]]-STOCK[[#This Row],[Costo total]]</f>
        <v>5.72</v>
      </c>
      <c r="X1069" s="12">
        <f>STOCK[[#This Row],[Ganancia Unitaria]]*STOCK[[#This Row],[Salidas]]</f>
        <v>28.599999999999998</v>
      </c>
      <c r="Y1069" s="12" t="s">
        <v>2434</v>
      </c>
      <c r="AA1069" s="12">
        <f>STOCK[[#This Row],[Costo total]]*STOCK[[#This Row],[Entradas]]</f>
        <v>21.400000000000002</v>
      </c>
      <c r="AB1069" s="12">
        <f>STOCK[[#This Row],[Stock Actual]]*STOCK[[#This Row],[Costo total]]</f>
        <v>0</v>
      </c>
    </row>
    <row r="1070" spans="1:28" s="7" customFormat="1" ht="50" customHeight="1" x14ac:dyDescent="0.15">
      <c r="A1070" s="7" t="s">
        <v>2336</v>
      </c>
      <c r="B1070" s="70"/>
      <c r="C1070" s="7" t="s">
        <v>4</v>
      </c>
      <c r="D1070" s="7" t="s">
        <v>2237</v>
      </c>
      <c r="E1070" s="7" t="s">
        <v>2268</v>
      </c>
      <c r="F1070" s="7" t="s">
        <v>244</v>
      </c>
      <c r="G1070" s="7" t="s">
        <v>1863</v>
      </c>
      <c r="H1070" s="7">
        <f>STOCK[[#This Row],[Precio Final]]</f>
        <v>25</v>
      </c>
      <c r="I1070" s="7">
        <f>STOCK[[#This Row],[Precio Venta Ideal (x1.5)]]</f>
        <v>22.035</v>
      </c>
      <c r="J1070" s="8">
        <v>1</v>
      </c>
      <c r="K1070" s="8">
        <f>SUMIFS(VENTAS[Cantidad],VENTAS[Código del producto Vendido],STOCK[[#This Row],[Code]])</f>
        <v>1</v>
      </c>
      <c r="L1070" s="8">
        <f>STOCK[[#This Row],[Entradas]]-STOCK[[#This Row],[Salidas]]</f>
        <v>0</v>
      </c>
      <c r="M1070" s="7">
        <f>STOCK[[#This Row],[Precio Final]]*10%</f>
        <v>2.5</v>
      </c>
      <c r="N1070" s="7">
        <v>0</v>
      </c>
      <c r="O1070" s="7">
        <v>0</v>
      </c>
      <c r="P1070" s="7">
        <v>11.59</v>
      </c>
      <c r="Q1070" s="8">
        <v>0</v>
      </c>
      <c r="R1070" s="7">
        <v>0</v>
      </c>
      <c r="S1070" s="7">
        <v>0.6</v>
      </c>
      <c r="T1070" s="12">
        <f>STOCK[[#This Row],[Costo Unitario (USD)]]+STOCK[[#This Row],[Costo Envío (USD)]]+STOCK[[#This Row],[Comisión 10%]]</f>
        <v>14.69</v>
      </c>
      <c r="U1070" s="7">
        <f>STOCK[[#This Row],[Costo total]]*1.5</f>
        <v>22.035</v>
      </c>
      <c r="V1070" s="7">
        <v>25</v>
      </c>
      <c r="W1070" s="7">
        <f>STOCK[[#This Row],[Precio Final]]-STOCK[[#This Row],[Costo total]]</f>
        <v>10.31</v>
      </c>
      <c r="X1070" s="7">
        <f>STOCK[[#This Row],[Ganancia Unitaria]]*STOCK[[#This Row],[Salidas]]</f>
        <v>10.31</v>
      </c>
      <c r="Y1070" s="7" t="s">
        <v>2435</v>
      </c>
      <c r="AA1070" s="7">
        <f>STOCK[[#This Row],[Costo total]]*STOCK[[#This Row],[Entradas]]</f>
        <v>14.69</v>
      </c>
      <c r="AB1070" s="7">
        <f>STOCK[[#This Row],[Stock Actual]]*STOCK[[#This Row],[Costo total]]</f>
        <v>0</v>
      </c>
    </row>
    <row r="1071" spans="1:28" s="12" customFormat="1" ht="50" customHeight="1" x14ac:dyDescent="0.15">
      <c r="A1071" s="12" t="s">
        <v>2337</v>
      </c>
      <c r="B1071" s="70"/>
      <c r="C1071" s="12" t="s">
        <v>4</v>
      </c>
      <c r="D1071" s="12" t="s">
        <v>2237</v>
      </c>
      <c r="E1071" s="12" t="s">
        <v>2509</v>
      </c>
      <c r="F1071" s="12" t="s">
        <v>243</v>
      </c>
      <c r="G1071" s="12" t="s">
        <v>1863</v>
      </c>
      <c r="H1071" s="12">
        <f>STOCK[[#This Row],[Precio Final]]</f>
        <v>25</v>
      </c>
      <c r="I1071" s="12">
        <f>STOCK[[#This Row],[Precio Venta Ideal (x1.5)]]</f>
        <v>22.035</v>
      </c>
      <c r="J1071" s="87">
        <v>3</v>
      </c>
      <c r="K1071" s="87">
        <f>SUMIFS(VENTAS[Cantidad],VENTAS[Código del producto Vendido],STOCK[[#This Row],[Code]])</f>
        <v>3</v>
      </c>
      <c r="L1071" s="87">
        <f>STOCK[[#This Row],[Entradas]]-STOCK[[#This Row],[Salidas]]</f>
        <v>0</v>
      </c>
      <c r="M1071" s="12">
        <f>STOCK[[#This Row],[Precio Final]]*10%</f>
        <v>2.5</v>
      </c>
      <c r="N1071" s="12">
        <v>0</v>
      </c>
      <c r="O1071" s="12">
        <v>0</v>
      </c>
      <c r="P1071" s="12">
        <v>11.59</v>
      </c>
      <c r="Q1071" s="87">
        <v>0</v>
      </c>
      <c r="R1071" s="12">
        <v>0</v>
      </c>
      <c r="S1071" s="12">
        <v>0.6</v>
      </c>
      <c r="T1071" s="12">
        <f>STOCK[[#This Row],[Costo Unitario (USD)]]+STOCK[[#This Row],[Costo Envío (USD)]]+STOCK[[#This Row],[Comisión 10%]]</f>
        <v>14.69</v>
      </c>
      <c r="U1071" s="12">
        <f>STOCK[[#This Row],[Costo total]]*1.5</f>
        <v>22.035</v>
      </c>
      <c r="V1071" s="12">
        <v>25</v>
      </c>
      <c r="W1071" s="12">
        <f>STOCK[[#This Row],[Precio Final]]-STOCK[[#This Row],[Costo total]]</f>
        <v>10.31</v>
      </c>
      <c r="X1071" s="12">
        <f>STOCK[[#This Row],[Ganancia Unitaria]]*STOCK[[#This Row],[Salidas]]</f>
        <v>30.93</v>
      </c>
      <c r="Y1071" s="12" t="s">
        <v>2436</v>
      </c>
      <c r="AA1071" s="12">
        <f>STOCK[[#This Row],[Costo total]]*STOCK[[#This Row],[Entradas]]</f>
        <v>44.07</v>
      </c>
      <c r="AB1071" s="12">
        <f>STOCK[[#This Row],[Stock Actual]]*STOCK[[#This Row],[Costo total]]</f>
        <v>0</v>
      </c>
    </row>
    <row r="1072" spans="1:28" s="7" customFormat="1" ht="50" customHeight="1" x14ac:dyDescent="0.15">
      <c r="A1072" s="7" t="s">
        <v>2338</v>
      </c>
      <c r="B1072" s="70"/>
      <c r="C1072" s="7" t="s">
        <v>4</v>
      </c>
      <c r="D1072" s="7" t="s">
        <v>2241</v>
      </c>
      <c r="E1072" s="7" t="s">
        <v>2265</v>
      </c>
      <c r="F1072" s="7" t="s">
        <v>3027</v>
      </c>
      <c r="G1072" s="7" t="s">
        <v>1863</v>
      </c>
      <c r="H1072" s="7">
        <f>STOCK[[#This Row],[Precio Final]]</f>
        <v>25</v>
      </c>
      <c r="I1072" s="7">
        <f>STOCK[[#This Row],[Precio Venta Ideal (x1.5)]]</f>
        <v>21.225000000000001</v>
      </c>
      <c r="J1072" s="8">
        <v>2</v>
      </c>
      <c r="K1072" s="8">
        <f>SUMIFS(VENTAS[Cantidad],VENTAS[Código del producto Vendido],STOCK[[#This Row],[Code]])</f>
        <v>0</v>
      </c>
      <c r="L1072" s="8">
        <f>STOCK[[#This Row],[Entradas]]-STOCK[[#This Row],[Salidas]]</f>
        <v>2</v>
      </c>
      <c r="M1072" s="7">
        <f>STOCK[[#This Row],[Precio Final]]*10%</f>
        <v>2.5</v>
      </c>
      <c r="N1072" s="7">
        <v>0</v>
      </c>
      <c r="O1072" s="7">
        <v>0</v>
      </c>
      <c r="P1072" s="7">
        <v>11.05</v>
      </c>
      <c r="Q1072" s="8">
        <v>0</v>
      </c>
      <c r="R1072" s="7">
        <v>0</v>
      </c>
      <c r="S1072" s="7">
        <v>0.6</v>
      </c>
      <c r="T1072" s="12">
        <f>STOCK[[#This Row],[Costo Unitario (USD)]]+STOCK[[#This Row],[Costo Envío (USD)]]+STOCK[[#This Row],[Comisión 10%]]</f>
        <v>14.15</v>
      </c>
      <c r="U1072" s="7">
        <f>STOCK[[#This Row],[Costo total]]*1.5</f>
        <v>21.225000000000001</v>
      </c>
      <c r="V1072" s="7">
        <v>25</v>
      </c>
      <c r="W1072" s="7">
        <f>STOCK[[#This Row],[Precio Final]]-STOCK[[#This Row],[Costo total]]</f>
        <v>10.85</v>
      </c>
      <c r="X1072" s="7">
        <f>STOCK[[#This Row],[Ganancia Unitaria]]*STOCK[[#This Row],[Salidas]]</f>
        <v>0</v>
      </c>
      <c r="Y1072" s="7" t="s">
        <v>2437</v>
      </c>
      <c r="AA1072" s="7">
        <f>STOCK[[#This Row],[Costo total]]*STOCK[[#This Row],[Entradas]]</f>
        <v>28.3</v>
      </c>
      <c r="AB1072" s="7">
        <f>STOCK[[#This Row],[Stock Actual]]*STOCK[[#This Row],[Costo total]]</f>
        <v>28.3</v>
      </c>
    </row>
    <row r="1073" spans="1:28" s="12" customFormat="1" ht="50" customHeight="1" x14ac:dyDescent="0.15">
      <c r="A1073" s="12" t="s">
        <v>2339</v>
      </c>
      <c r="B1073" s="70"/>
      <c r="C1073" s="12" t="s">
        <v>4</v>
      </c>
      <c r="D1073" s="12" t="s">
        <v>2040</v>
      </c>
      <c r="E1073" s="12" t="s">
        <v>2269</v>
      </c>
      <c r="F1073" s="12" t="s">
        <v>2500</v>
      </c>
      <c r="G1073" s="12" t="s">
        <v>1863</v>
      </c>
      <c r="H1073" s="12">
        <f>STOCK[[#This Row],[Precio Final]]</f>
        <v>25</v>
      </c>
      <c r="I1073" s="12">
        <f>STOCK[[#This Row],[Precio Venta Ideal (x1.5)]]</f>
        <v>20.384999999999998</v>
      </c>
      <c r="J1073" s="87">
        <v>5</v>
      </c>
      <c r="K1073" s="87">
        <f>SUMIFS(VENTAS[Cantidad],VENTAS[Código del producto Vendido],STOCK[[#This Row],[Code]])</f>
        <v>5</v>
      </c>
      <c r="L1073" s="87">
        <f>STOCK[[#This Row],[Entradas]]-STOCK[[#This Row],[Salidas]]</f>
        <v>0</v>
      </c>
      <c r="M1073" s="12">
        <f>STOCK[[#This Row],[Precio Final]]*10%</f>
        <v>2.5</v>
      </c>
      <c r="N1073" s="12">
        <v>0</v>
      </c>
      <c r="O1073" s="12">
        <v>0</v>
      </c>
      <c r="P1073" s="12">
        <v>10.49</v>
      </c>
      <c r="Q1073" s="87">
        <v>0</v>
      </c>
      <c r="R1073" s="12">
        <v>0</v>
      </c>
      <c r="S1073" s="12">
        <v>0.6</v>
      </c>
      <c r="T1073" s="12">
        <f>STOCK[[#This Row],[Costo Unitario (USD)]]+STOCK[[#This Row],[Costo Envío (USD)]]+STOCK[[#This Row],[Comisión 10%]]</f>
        <v>13.59</v>
      </c>
      <c r="U1073" s="12">
        <f>STOCK[[#This Row],[Costo total]]*1.5</f>
        <v>20.384999999999998</v>
      </c>
      <c r="V1073" s="12">
        <v>25</v>
      </c>
      <c r="W1073" s="12">
        <f>STOCK[[#This Row],[Precio Final]]-STOCK[[#This Row],[Costo total]]</f>
        <v>11.41</v>
      </c>
      <c r="X1073" s="12">
        <f>STOCK[[#This Row],[Ganancia Unitaria]]*STOCK[[#This Row],[Salidas]]</f>
        <v>57.05</v>
      </c>
      <c r="Y1073" s="12" t="s">
        <v>2438</v>
      </c>
      <c r="AA1073" s="12">
        <f>STOCK[[#This Row],[Costo total]]*STOCK[[#This Row],[Entradas]]</f>
        <v>67.95</v>
      </c>
      <c r="AB1073" s="12">
        <f>STOCK[[#This Row],[Stock Actual]]*STOCK[[#This Row],[Costo total]]</f>
        <v>0</v>
      </c>
    </row>
    <row r="1074" spans="1:28" s="7" customFormat="1" ht="50" customHeight="1" x14ac:dyDescent="0.15">
      <c r="A1074" s="7" t="s">
        <v>2340</v>
      </c>
      <c r="B1074" s="70"/>
      <c r="C1074" s="7" t="s">
        <v>4</v>
      </c>
      <c r="D1074" s="7" t="s">
        <v>2241</v>
      </c>
      <c r="E1074" s="7" t="s">
        <v>2240</v>
      </c>
      <c r="F1074" s="7" t="s">
        <v>243</v>
      </c>
      <c r="G1074" s="7" t="s">
        <v>1863</v>
      </c>
      <c r="H1074" s="7">
        <f>STOCK[[#This Row],[Precio Final]]</f>
        <v>25</v>
      </c>
      <c r="I1074" s="7">
        <f>STOCK[[#This Row],[Precio Venta Ideal (x1.5)]]</f>
        <v>19.934999999999999</v>
      </c>
      <c r="J1074" s="8">
        <v>2</v>
      </c>
      <c r="K1074" s="8">
        <f>SUMIFS(VENTAS[Cantidad],VENTAS[Código del producto Vendido],STOCK[[#This Row],[Code]])</f>
        <v>2</v>
      </c>
      <c r="L1074" s="8">
        <f>STOCK[[#This Row],[Entradas]]-STOCK[[#This Row],[Salidas]]</f>
        <v>0</v>
      </c>
      <c r="M1074" s="7">
        <f>STOCK[[#This Row],[Precio Final]]*10%</f>
        <v>2.5</v>
      </c>
      <c r="N1074" s="7">
        <v>0</v>
      </c>
      <c r="O1074" s="7">
        <v>0</v>
      </c>
      <c r="P1074" s="7">
        <v>10.19</v>
      </c>
      <c r="Q1074" s="8">
        <v>0</v>
      </c>
      <c r="R1074" s="7">
        <v>0</v>
      </c>
      <c r="S1074" s="7">
        <v>0.6</v>
      </c>
      <c r="T1074" s="12">
        <f>STOCK[[#This Row],[Costo Unitario (USD)]]+STOCK[[#This Row],[Costo Envío (USD)]]+STOCK[[#This Row],[Comisión 10%]]</f>
        <v>13.29</v>
      </c>
      <c r="U1074" s="7">
        <f>STOCK[[#This Row],[Costo total]]*1.5</f>
        <v>19.934999999999999</v>
      </c>
      <c r="V1074" s="7">
        <v>25</v>
      </c>
      <c r="W1074" s="7">
        <f>STOCK[[#This Row],[Precio Final]]-STOCK[[#This Row],[Costo total]]</f>
        <v>11.71</v>
      </c>
      <c r="X1074" s="7">
        <f>STOCK[[#This Row],[Ganancia Unitaria]]*STOCK[[#This Row],[Salidas]]</f>
        <v>23.42</v>
      </c>
      <c r="Y1074" s="7" t="s">
        <v>2439</v>
      </c>
      <c r="AA1074" s="7">
        <f>STOCK[[#This Row],[Costo total]]*STOCK[[#This Row],[Entradas]]</f>
        <v>26.58</v>
      </c>
      <c r="AB1074" s="7">
        <f>STOCK[[#This Row],[Stock Actual]]*STOCK[[#This Row],[Costo total]]</f>
        <v>0</v>
      </c>
    </row>
    <row r="1075" spans="1:28" s="12" customFormat="1" ht="50" customHeight="1" x14ac:dyDescent="0.15">
      <c r="A1075" s="12" t="s">
        <v>2497</v>
      </c>
      <c r="B1075" s="70"/>
      <c r="C1075" s="12" t="s">
        <v>4</v>
      </c>
      <c r="D1075" s="12" t="s">
        <v>2241</v>
      </c>
      <c r="E1075" s="12" t="s">
        <v>2270</v>
      </c>
      <c r="F1075" s="12" t="s">
        <v>241</v>
      </c>
      <c r="G1075" s="12" t="s">
        <v>1863</v>
      </c>
      <c r="H1075" s="12">
        <f>STOCK[[#This Row],[Precio Final]]</f>
        <v>15</v>
      </c>
      <c r="I1075" s="12">
        <f>STOCK[[#This Row],[Precio Venta Ideal (x1.5)]]</f>
        <v>9.2850000000000001</v>
      </c>
      <c r="J1075" s="87">
        <v>2</v>
      </c>
      <c r="K1075" s="87">
        <f>SUMIFS(VENTAS[Cantidad],VENTAS[Código del producto Vendido],STOCK[[#This Row],[Code]])</f>
        <v>0</v>
      </c>
      <c r="L1075" s="87">
        <f>STOCK[[#This Row],[Entradas]]-STOCK[[#This Row],[Salidas]]</f>
        <v>2</v>
      </c>
      <c r="M1075" s="12">
        <f>STOCK[[#This Row],[Precio Final]]*10%</f>
        <v>1.5</v>
      </c>
      <c r="N1075" s="12">
        <v>0</v>
      </c>
      <c r="O1075" s="12">
        <v>0</v>
      </c>
      <c r="P1075" s="12">
        <v>4.09</v>
      </c>
      <c r="Q1075" s="87">
        <v>0</v>
      </c>
      <c r="R1075" s="12">
        <v>0</v>
      </c>
      <c r="S1075" s="12">
        <v>0.6</v>
      </c>
      <c r="T1075" s="12">
        <f>STOCK[[#This Row],[Costo Unitario (USD)]]+STOCK[[#This Row],[Costo Envío (USD)]]+STOCK[[#This Row],[Comisión 10%]]</f>
        <v>6.1899999999999995</v>
      </c>
      <c r="U1075" s="12">
        <f>STOCK[[#This Row],[Costo total]]*1.5</f>
        <v>9.2850000000000001</v>
      </c>
      <c r="V1075" s="12">
        <v>15</v>
      </c>
      <c r="W1075" s="12">
        <f>STOCK[[#This Row],[Precio Final]]-STOCK[[#This Row],[Costo total]]</f>
        <v>8.81</v>
      </c>
      <c r="X1075" s="12">
        <f>STOCK[[#This Row],[Ganancia Unitaria]]*STOCK[[#This Row],[Salidas]]</f>
        <v>0</v>
      </c>
      <c r="Y1075" s="12" t="s">
        <v>2440</v>
      </c>
      <c r="AA1075" s="12">
        <f>STOCK[[#This Row],[Costo total]]*STOCK[[#This Row],[Entradas]]</f>
        <v>12.379999999999999</v>
      </c>
      <c r="AB1075" s="12">
        <f>STOCK[[#This Row],[Stock Actual]]*STOCK[[#This Row],[Costo total]]</f>
        <v>12.379999999999999</v>
      </c>
    </row>
    <row r="1076" spans="1:28" s="7" customFormat="1" ht="50" customHeight="1" x14ac:dyDescent="0.15">
      <c r="A1076" s="7" t="s">
        <v>2341</v>
      </c>
      <c r="B1076" s="70"/>
      <c r="C1076" s="7" t="s">
        <v>4</v>
      </c>
      <c r="D1076" s="7" t="s">
        <v>2239</v>
      </c>
      <c r="E1076" s="7" t="s">
        <v>2271</v>
      </c>
      <c r="F1076" s="7" t="s">
        <v>402</v>
      </c>
      <c r="G1076" s="7" t="s">
        <v>1863</v>
      </c>
      <c r="H1076" s="7">
        <f>STOCK[[#This Row],[Precio Final]]</f>
        <v>20</v>
      </c>
      <c r="I1076" s="7">
        <f>STOCK[[#This Row],[Precio Venta Ideal (x1.5)]]</f>
        <v>11.984999999999999</v>
      </c>
      <c r="J1076" s="8">
        <v>1</v>
      </c>
      <c r="K1076" s="8">
        <f>SUMIFS(VENTAS[Cantidad],VENTAS[Código del producto Vendido],STOCK[[#This Row],[Code]])</f>
        <v>1</v>
      </c>
      <c r="L1076" s="8">
        <f>STOCK[[#This Row],[Entradas]]-STOCK[[#This Row],[Salidas]]</f>
        <v>0</v>
      </c>
      <c r="M1076" s="7">
        <f>STOCK[[#This Row],[Precio Final]]*10%</f>
        <v>2</v>
      </c>
      <c r="N1076" s="7">
        <v>0</v>
      </c>
      <c r="O1076" s="7">
        <v>0</v>
      </c>
      <c r="P1076" s="7">
        <v>5.39</v>
      </c>
      <c r="Q1076" s="8">
        <v>0</v>
      </c>
      <c r="R1076" s="7">
        <v>0</v>
      </c>
      <c r="S1076" s="7">
        <v>0.6</v>
      </c>
      <c r="T1076" s="12">
        <f>STOCK[[#This Row],[Costo Unitario (USD)]]+STOCK[[#This Row],[Costo Envío (USD)]]+STOCK[[#This Row],[Comisión 10%]]</f>
        <v>7.9899999999999993</v>
      </c>
      <c r="U1076" s="7">
        <f>STOCK[[#This Row],[Costo total]]*1.5</f>
        <v>11.984999999999999</v>
      </c>
      <c r="V1076" s="7">
        <v>20</v>
      </c>
      <c r="W1076" s="7">
        <f>STOCK[[#This Row],[Precio Final]]-STOCK[[#This Row],[Costo total]]</f>
        <v>12.010000000000002</v>
      </c>
      <c r="X1076" s="7">
        <f>STOCK[[#This Row],[Ganancia Unitaria]]*STOCK[[#This Row],[Salidas]]</f>
        <v>12.010000000000002</v>
      </c>
      <c r="Y1076" s="7" t="s">
        <v>2441</v>
      </c>
      <c r="AA1076" s="7">
        <f>STOCK[[#This Row],[Costo total]]*STOCK[[#This Row],[Entradas]]</f>
        <v>7.9899999999999993</v>
      </c>
      <c r="AB1076" s="7">
        <f>STOCK[[#This Row],[Stock Actual]]*STOCK[[#This Row],[Costo total]]</f>
        <v>0</v>
      </c>
    </row>
    <row r="1077" spans="1:28" s="12" customFormat="1" ht="50" customHeight="1" x14ac:dyDescent="0.15">
      <c r="A1077" s="12" t="s">
        <v>2342</v>
      </c>
      <c r="B1077" s="70"/>
      <c r="C1077" s="12" t="s">
        <v>4</v>
      </c>
      <c r="D1077" s="12" t="s">
        <v>2241</v>
      </c>
      <c r="E1077" s="12" t="s">
        <v>2272</v>
      </c>
      <c r="F1077" s="12" t="s">
        <v>243</v>
      </c>
      <c r="G1077" s="12" t="s">
        <v>1863</v>
      </c>
      <c r="H1077" s="12">
        <f>STOCK[[#This Row],[Precio Final]]</f>
        <v>20</v>
      </c>
      <c r="I1077" s="12">
        <f>STOCK[[#This Row],[Precio Venta Ideal (x1.5)]]</f>
        <v>15.99</v>
      </c>
      <c r="J1077" s="87">
        <v>1</v>
      </c>
      <c r="K1077" s="87">
        <f>SUMIFS(VENTAS[Cantidad],VENTAS[Código del producto Vendido],STOCK[[#This Row],[Code]])</f>
        <v>1</v>
      </c>
      <c r="L1077" s="87">
        <f>STOCK[[#This Row],[Entradas]]-STOCK[[#This Row],[Salidas]]</f>
        <v>0</v>
      </c>
      <c r="M1077" s="12">
        <f>STOCK[[#This Row],[Precio Final]]*10%</f>
        <v>2</v>
      </c>
      <c r="N1077" s="12">
        <v>0</v>
      </c>
      <c r="O1077" s="12">
        <v>0</v>
      </c>
      <c r="P1077" s="12">
        <v>8.06</v>
      </c>
      <c r="Q1077" s="87">
        <v>0</v>
      </c>
      <c r="R1077" s="12">
        <v>0</v>
      </c>
      <c r="S1077" s="12">
        <v>0.6</v>
      </c>
      <c r="T1077" s="12">
        <f>STOCK[[#This Row],[Costo Unitario (USD)]]+STOCK[[#This Row],[Costo Envío (USD)]]+STOCK[[#This Row],[Comisión 10%]]</f>
        <v>10.66</v>
      </c>
      <c r="U1077" s="12">
        <f>STOCK[[#This Row],[Costo total]]*1.5</f>
        <v>15.99</v>
      </c>
      <c r="V1077" s="12">
        <v>20</v>
      </c>
      <c r="W1077" s="12">
        <f>STOCK[[#This Row],[Precio Final]]-STOCK[[#This Row],[Costo total]]</f>
        <v>9.34</v>
      </c>
      <c r="X1077" s="12">
        <f>STOCK[[#This Row],[Ganancia Unitaria]]*STOCK[[#This Row],[Salidas]]</f>
        <v>9.34</v>
      </c>
      <c r="Y1077" s="12" t="s">
        <v>2442</v>
      </c>
      <c r="AA1077" s="12">
        <f>STOCK[[#This Row],[Costo total]]*STOCK[[#This Row],[Entradas]]</f>
        <v>10.66</v>
      </c>
      <c r="AB1077" s="12">
        <f>STOCK[[#This Row],[Stock Actual]]*STOCK[[#This Row],[Costo total]]</f>
        <v>0</v>
      </c>
    </row>
    <row r="1078" spans="1:28" s="7" customFormat="1" ht="50" customHeight="1" x14ac:dyDescent="0.15">
      <c r="A1078" s="7" t="s">
        <v>2343</v>
      </c>
      <c r="B1078" s="70"/>
      <c r="C1078" s="7" t="s">
        <v>4</v>
      </c>
      <c r="D1078" s="7" t="s">
        <v>2252</v>
      </c>
      <c r="E1078" s="7" t="s">
        <v>2272</v>
      </c>
      <c r="F1078" s="7" t="s">
        <v>241</v>
      </c>
      <c r="G1078" s="7" t="s">
        <v>1863</v>
      </c>
      <c r="H1078" s="7">
        <f>STOCK[[#This Row],[Precio Final]]</f>
        <v>20</v>
      </c>
      <c r="I1078" s="7">
        <f>STOCK[[#This Row],[Precio Venta Ideal (x1.5)]]</f>
        <v>15.99</v>
      </c>
      <c r="J1078" s="8">
        <v>1</v>
      </c>
      <c r="K1078" s="8">
        <f>SUMIFS(VENTAS[Cantidad],VENTAS[Código del producto Vendido],STOCK[[#This Row],[Code]])</f>
        <v>1</v>
      </c>
      <c r="L1078" s="8">
        <f>STOCK[[#This Row],[Entradas]]-STOCK[[#This Row],[Salidas]]</f>
        <v>0</v>
      </c>
      <c r="M1078" s="7">
        <f>STOCK[[#This Row],[Precio Final]]*10%</f>
        <v>2</v>
      </c>
      <c r="N1078" s="7">
        <v>0</v>
      </c>
      <c r="O1078" s="7">
        <v>0</v>
      </c>
      <c r="P1078" s="7">
        <v>8.06</v>
      </c>
      <c r="Q1078" s="8">
        <v>0</v>
      </c>
      <c r="R1078" s="7">
        <v>0</v>
      </c>
      <c r="S1078" s="7">
        <v>0.6</v>
      </c>
      <c r="T1078" s="12">
        <f>STOCK[[#This Row],[Costo Unitario (USD)]]+STOCK[[#This Row],[Costo Envío (USD)]]+STOCK[[#This Row],[Comisión 10%]]</f>
        <v>10.66</v>
      </c>
      <c r="U1078" s="7">
        <f>STOCK[[#This Row],[Costo total]]*1.5</f>
        <v>15.99</v>
      </c>
      <c r="V1078" s="7">
        <v>20</v>
      </c>
      <c r="W1078" s="7">
        <f>STOCK[[#This Row],[Precio Final]]-STOCK[[#This Row],[Costo total]]</f>
        <v>9.34</v>
      </c>
      <c r="X1078" s="7">
        <f>STOCK[[#This Row],[Ganancia Unitaria]]*STOCK[[#This Row],[Salidas]]</f>
        <v>9.34</v>
      </c>
      <c r="Y1078" s="7" t="s">
        <v>2443</v>
      </c>
      <c r="AA1078" s="7">
        <f>STOCK[[#This Row],[Costo total]]*STOCK[[#This Row],[Entradas]]</f>
        <v>10.66</v>
      </c>
      <c r="AB1078" s="7">
        <f>STOCK[[#This Row],[Stock Actual]]*STOCK[[#This Row],[Costo total]]</f>
        <v>0</v>
      </c>
    </row>
    <row r="1079" spans="1:28" s="12" customFormat="1" ht="50" customHeight="1" x14ac:dyDescent="0.15">
      <c r="A1079" s="12" t="s">
        <v>2344</v>
      </c>
      <c r="B1079" s="70"/>
      <c r="C1079" s="12" t="s">
        <v>4</v>
      </c>
      <c r="D1079" s="12" t="s">
        <v>26</v>
      </c>
      <c r="E1079" s="12" t="s">
        <v>2262</v>
      </c>
      <c r="F1079" s="12" t="s">
        <v>238</v>
      </c>
      <c r="G1079" s="12" t="s">
        <v>1863</v>
      </c>
      <c r="H1079" s="12">
        <f>STOCK[[#This Row],[Precio Final]]</f>
        <v>35</v>
      </c>
      <c r="I1079" s="12">
        <f>STOCK[[#This Row],[Precio Venta Ideal (x1.5)]]</f>
        <v>28.335000000000001</v>
      </c>
      <c r="J1079" s="87">
        <v>2</v>
      </c>
      <c r="K1079" s="87">
        <f>SUMIFS(VENTAS[Cantidad],VENTAS[Código del producto Vendido],STOCK[[#This Row],[Code]])</f>
        <v>1</v>
      </c>
      <c r="L1079" s="87">
        <f>STOCK[[#This Row],[Entradas]]-STOCK[[#This Row],[Salidas]]</f>
        <v>1</v>
      </c>
      <c r="M1079" s="12">
        <f>STOCK[[#This Row],[Precio Final]]*10%</f>
        <v>3.5</v>
      </c>
      <c r="N1079" s="12">
        <v>0</v>
      </c>
      <c r="O1079" s="12">
        <v>0</v>
      </c>
      <c r="P1079" s="12">
        <v>14.79</v>
      </c>
      <c r="Q1079" s="87">
        <v>0</v>
      </c>
      <c r="R1079" s="12">
        <v>0</v>
      </c>
      <c r="S1079" s="12">
        <v>0.6</v>
      </c>
      <c r="T1079" s="12">
        <f>STOCK[[#This Row],[Costo Unitario (USD)]]+STOCK[[#This Row],[Costo Envío (USD)]]+STOCK[[#This Row],[Comisión 10%]]</f>
        <v>18.89</v>
      </c>
      <c r="U1079" s="12">
        <f>STOCK[[#This Row],[Costo total]]*1.5</f>
        <v>28.335000000000001</v>
      </c>
      <c r="V1079" s="12">
        <v>35</v>
      </c>
      <c r="W1079" s="12">
        <f>STOCK[[#This Row],[Precio Final]]-STOCK[[#This Row],[Costo total]]</f>
        <v>16.11</v>
      </c>
      <c r="X1079" s="12">
        <f>STOCK[[#This Row],[Ganancia Unitaria]]*STOCK[[#This Row],[Salidas]]</f>
        <v>16.11</v>
      </c>
      <c r="Y1079" s="12" t="s">
        <v>2444</v>
      </c>
      <c r="AA1079" s="12">
        <f>STOCK[[#This Row],[Costo total]]*STOCK[[#This Row],[Entradas]]</f>
        <v>37.78</v>
      </c>
      <c r="AB1079" s="12">
        <f>STOCK[[#This Row],[Stock Actual]]*STOCK[[#This Row],[Costo total]]</f>
        <v>18.89</v>
      </c>
    </row>
    <row r="1080" spans="1:28" s="7" customFormat="1" ht="50" customHeight="1" x14ac:dyDescent="0.15">
      <c r="A1080" s="7" t="s">
        <v>2345</v>
      </c>
      <c r="B1080" s="70"/>
      <c r="C1080" s="7" t="s">
        <v>4</v>
      </c>
      <c r="D1080" s="7" t="s">
        <v>26</v>
      </c>
      <c r="E1080" s="7" t="s">
        <v>2273</v>
      </c>
      <c r="F1080" s="7" t="s">
        <v>243</v>
      </c>
      <c r="G1080" s="7" t="s">
        <v>1863</v>
      </c>
      <c r="H1080" s="7">
        <f>STOCK[[#This Row],[Precio Final]]</f>
        <v>30</v>
      </c>
      <c r="I1080" s="7">
        <f>STOCK[[#This Row],[Precio Venta Ideal (x1.5)]]</f>
        <v>22.664999999999999</v>
      </c>
      <c r="J1080" s="8">
        <v>0</v>
      </c>
      <c r="K1080" s="8">
        <f>SUMIFS(VENTAS[Cantidad],VENTAS[Código del producto Vendido],STOCK[[#This Row],[Code]])</f>
        <v>0</v>
      </c>
      <c r="L1080" s="8">
        <f>STOCK[[#This Row],[Entradas]]-STOCK[[#This Row],[Salidas]]</f>
        <v>0</v>
      </c>
      <c r="M1080" s="7">
        <f>STOCK[[#This Row],[Precio Final]]*10%</f>
        <v>3</v>
      </c>
      <c r="N1080" s="7">
        <v>0</v>
      </c>
      <c r="O1080" s="7">
        <v>0</v>
      </c>
      <c r="P1080" s="7">
        <v>11.51</v>
      </c>
      <c r="Q1080" s="8">
        <v>0</v>
      </c>
      <c r="R1080" s="7">
        <v>0</v>
      </c>
      <c r="S1080" s="7">
        <v>0.6</v>
      </c>
      <c r="T1080" s="12">
        <f>STOCK[[#This Row],[Costo Unitario (USD)]]+STOCK[[#This Row],[Costo Envío (USD)]]+STOCK[[#This Row],[Comisión 10%]]</f>
        <v>15.11</v>
      </c>
      <c r="U1080" s="7">
        <f>STOCK[[#This Row],[Costo total]]*1.5</f>
        <v>22.664999999999999</v>
      </c>
      <c r="V1080" s="7">
        <v>30</v>
      </c>
      <c r="W1080" s="7">
        <f>STOCK[[#This Row],[Precio Final]]-STOCK[[#This Row],[Costo total]]</f>
        <v>14.89</v>
      </c>
      <c r="X1080" s="7">
        <f>STOCK[[#This Row],[Ganancia Unitaria]]*STOCK[[#This Row],[Salidas]]</f>
        <v>0</v>
      </c>
      <c r="Y1080" s="7" t="s">
        <v>2445</v>
      </c>
      <c r="AA1080" s="7">
        <f>STOCK[[#This Row],[Costo total]]*STOCK[[#This Row],[Entradas]]</f>
        <v>0</v>
      </c>
      <c r="AB1080" s="7">
        <f>STOCK[[#This Row],[Stock Actual]]*STOCK[[#This Row],[Costo total]]</f>
        <v>0</v>
      </c>
    </row>
    <row r="1081" spans="1:28" s="12" customFormat="1" ht="50" customHeight="1" x14ac:dyDescent="0.15">
      <c r="A1081" s="12" t="s">
        <v>2346</v>
      </c>
      <c r="B1081" s="70"/>
      <c r="C1081" s="12" t="s">
        <v>4</v>
      </c>
      <c r="D1081" s="12" t="s">
        <v>26</v>
      </c>
      <c r="E1081" s="12" t="s">
        <v>2273</v>
      </c>
      <c r="F1081" s="12" t="s">
        <v>244</v>
      </c>
      <c r="G1081" s="12" t="s">
        <v>1863</v>
      </c>
      <c r="H1081" s="12">
        <f>STOCK[[#This Row],[Precio Final]]</f>
        <v>30</v>
      </c>
      <c r="I1081" s="12">
        <f>STOCK[[#This Row],[Precio Venta Ideal (x1.5)]]</f>
        <v>22.664999999999999</v>
      </c>
      <c r="J1081" s="87">
        <v>0</v>
      </c>
      <c r="K1081" s="87">
        <f>SUMIFS(VENTAS[Cantidad],VENTAS[Código del producto Vendido],STOCK[[#This Row],[Code]])</f>
        <v>0</v>
      </c>
      <c r="L1081" s="87">
        <f>STOCK[[#This Row],[Entradas]]-STOCK[[#This Row],[Salidas]]</f>
        <v>0</v>
      </c>
      <c r="M1081" s="12">
        <f>STOCK[[#This Row],[Precio Final]]*10%</f>
        <v>3</v>
      </c>
      <c r="N1081" s="12">
        <v>0</v>
      </c>
      <c r="O1081" s="12">
        <v>0</v>
      </c>
      <c r="P1081" s="12">
        <v>11.51</v>
      </c>
      <c r="Q1081" s="87">
        <v>0</v>
      </c>
      <c r="R1081" s="12">
        <v>0</v>
      </c>
      <c r="S1081" s="12">
        <v>0.6</v>
      </c>
      <c r="T1081" s="12">
        <f>STOCK[[#This Row],[Costo Unitario (USD)]]+STOCK[[#This Row],[Costo Envío (USD)]]+STOCK[[#This Row],[Comisión 10%]]</f>
        <v>15.11</v>
      </c>
      <c r="U1081" s="12">
        <f>STOCK[[#This Row],[Costo total]]*1.5</f>
        <v>22.664999999999999</v>
      </c>
      <c r="V1081" s="12">
        <v>30</v>
      </c>
      <c r="W1081" s="12">
        <f>STOCK[[#This Row],[Precio Final]]-STOCK[[#This Row],[Costo total]]</f>
        <v>14.89</v>
      </c>
      <c r="X1081" s="12">
        <f>STOCK[[#This Row],[Ganancia Unitaria]]*STOCK[[#This Row],[Salidas]]</f>
        <v>0</v>
      </c>
      <c r="Y1081" s="12" t="s">
        <v>2446</v>
      </c>
      <c r="AA1081" s="12">
        <f>STOCK[[#This Row],[Costo total]]*STOCK[[#This Row],[Entradas]]</f>
        <v>0</v>
      </c>
      <c r="AB1081" s="12">
        <f>STOCK[[#This Row],[Stock Actual]]*STOCK[[#This Row],[Costo total]]</f>
        <v>0</v>
      </c>
    </row>
    <row r="1082" spans="1:28" s="7" customFormat="1" ht="50" customHeight="1" x14ac:dyDescent="0.15">
      <c r="A1082" s="7" t="s">
        <v>2347</v>
      </c>
      <c r="B1082" s="70"/>
      <c r="C1082" s="7" t="s">
        <v>4</v>
      </c>
      <c r="D1082" s="7" t="s">
        <v>2274</v>
      </c>
      <c r="E1082" s="7" t="s">
        <v>2618</v>
      </c>
      <c r="F1082" s="7" t="s">
        <v>239</v>
      </c>
      <c r="G1082" s="7" t="s">
        <v>1863</v>
      </c>
      <c r="H1082" s="7">
        <f>STOCK[[#This Row],[Precio Final]]</f>
        <v>20</v>
      </c>
      <c r="I1082" s="7">
        <f>STOCK[[#This Row],[Precio Venta Ideal (x1.5)]]</f>
        <v>15.285</v>
      </c>
      <c r="J1082" s="8">
        <v>2</v>
      </c>
      <c r="K1082" s="8">
        <f>SUMIFS(VENTAS[Cantidad],VENTAS[Código del producto Vendido],STOCK[[#This Row],[Code]])</f>
        <v>0</v>
      </c>
      <c r="L1082" s="8">
        <f>STOCK[[#This Row],[Entradas]]-STOCK[[#This Row],[Salidas]]</f>
        <v>2</v>
      </c>
      <c r="M1082" s="7">
        <f>STOCK[[#This Row],[Precio Final]]*10%</f>
        <v>2</v>
      </c>
      <c r="N1082" s="7">
        <v>0</v>
      </c>
      <c r="O1082" s="7">
        <v>0</v>
      </c>
      <c r="P1082" s="7">
        <v>7.59</v>
      </c>
      <c r="Q1082" s="8">
        <v>0</v>
      </c>
      <c r="R1082" s="7">
        <v>0</v>
      </c>
      <c r="S1082" s="7">
        <v>0.6</v>
      </c>
      <c r="T1082" s="12">
        <f>STOCK[[#This Row],[Costo Unitario (USD)]]+STOCK[[#This Row],[Costo Envío (USD)]]+STOCK[[#This Row],[Comisión 10%]]</f>
        <v>10.19</v>
      </c>
      <c r="U1082" s="7">
        <f>STOCK[[#This Row],[Costo total]]*1.5</f>
        <v>15.285</v>
      </c>
      <c r="V1082" s="7">
        <v>20</v>
      </c>
      <c r="W1082" s="7">
        <f>STOCK[[#This Row],[Precio Final]]-STOCK[[#This Row],[Costo total]]</f>
        <v>9.81</v>
      </c>
      <c r="X1082" s="7">
        <f>STOCK[[#This Row],[Ganancia Unitaria]]*STOCK[[#This Row],[Salidas]]</f>
        <v>0</v>
      </c>
      <c r="Y1082" s="7" t="s">
        <v>2447</v>
      </c>
      <c r="AA1082" s="7">
        <f>STOCK[[#This Row],[Costo total]]*STOCK[[#This Row],[Entradas]]</f>
        <v>20.38</v>
      </c>
      <c r="AB1082" s="7">
        <f>STOCK[[#This Row],[Stock Actual]]*STOCK[[#This Row],[Costo total]]</f>
        <v>20.38</v>
      </c>
    </row>
    <row r="1083" spans="1:28" s="12" customFormat="1" ht="50" customHeight="1" x14ac:dyDescent="0.15">
      <c r="A1083" s="12" t="s">
        <v>2348</v>
      </c>
      <c r="B1083" s="70"/>
      <c r="C1083" s="12" t="s">
        <v>4</v>
      </c>
      <c r="D1083" s="12" t="s">
        <v>2274</v>
      </c>
      <c r="E1083" s="12" t="s">
        <v>2618</v>
      </c>
      <c r="F1083" s="12" t="s">
        <v>244</v>
      </c>
      <c r="G1083" s="12" t="s">
        <v>1863</v>
      </c>
      <c r="H1083" s="12">
        <f>STOCK[[#This Row],[Precio Final]]</f>
        <v>20</v>
      </c>
      <c r="I1083" s="12">
        <f>STOCK[[#This Row],[Precio Venta Ideal (x1.5)]]</f>
        <v>15.285</v>
      </c>
      <c r="J1083" s="87">
        <v>2</v>
      </c>
      <c r="K1083" s="87">
        <f>SUMIFS(VENTAS[Cantidad],VENTAS[Código del producto Vendido],STOCK[[#This Row],[Code]])</f>
        <v>0</v>
      </c>
      <c r="L1083" s="87">
        <f>STOCK[[#This Row],[Entradas]]-STOCK[[#This Row],[Salidas]]</f>
        <v>2</v>
      </c>
      <c r="M1083" s="12">
        <f>STOCK[[#This Row],[Precio Final]]*10%</f>
        <v>2</v>
      </c>
      <c r="N1083" s="12">
        <v>0</v>
      </c>
      <c r="O1083" s="12">
        <v>0</v>
      </c>
      <c r="P1083" s="12">
        <v>7.59</v>
      </c>
      <c r="Q1083" s="87">
        <v>0</v>
      </c>
      <c r="R1083" s="12">
        <v>0</v>
      </c>
      <c r="S1083" s="12">
        <v>0.6</v>
      </c>
      <c r="T1083" s="12">
        <f>STOCK[[#This Row],[Costo Unitario (USD)]]+STOCK[[#This Row],[Costo Envío (USD)]]+STOCK[[#This Row],[Comisión 10%]]</f>
        <v>10.19</v>
      </c>
      <c r="U1083" s="12">
        <f>STOCK[[#This Row],[Costo total]]*1.5</f>
        <v>15.285</v>
      </c>
      <c r="V1083" s="12">
        <v>20</v>
      </c>
      <c r="W1083" s="12">
        <f>STOCK[[#This Row],[Precio Final]]-STOCK[[#This Row],[Costo total]]</f>
        <v>9.81</v>
      </c>
      <c r="X1083" s="12">
        <f>STOCK[[#This Row],[Ganancia Unitaria]]*STOCK[[#This Row],[Salidas]]</f>
        <v>0</v>
      </c>
      <c r="Y1083" s="12" t="s">
        <v>2448</v>
      </c>
      <c r="AA1083" s="12">
        <f>STOCK[[#This Row],[Costo total]]*STOCK[[#This Row],[Entradas]]</f>
        <v>20.38</v>
      </c>
      <c r="AB1083" s="12">
        <f>STOCK[[#This Row],[Stock Actual]]*STOCK[[#This Row],[Costo total]]</f>
        <v>20.38</v>
      </c>
    </row>
    <row r="1084" spans="1:28" s="7" customFormat="1" ht="50" customHeight="1" x14ac:dyDescent="0.15">
      <c r="A1084" s="7" t="s">
        <v>2349</v>
      </c>
      <c r="B1084" s="70"/>
      <c r="C1084" s="7" t="s">
        <v>4</v>
      </c>
      <c r="D1084" s="7" t="s">
        <v>2247</v>
      </c>
      <c r="E1084" s="7" t="s">
        <v>2618</v>
      </c>
      <c r="F1084" s="7" t="s">
        <v>243</v>
      </c>
      <c r="G1084" s="7" t="s">
        <v>1863</v>
      </c>
      <c r="H1084" s="7">
        <f>STOCK[[#This Row],[Precio Final]]</f>
        <v>20</v>
      </c>
      <c r="I1084" s="7">
        <f>STOCK[[#This Row],[Precio Venta Ideal (x1.5)]]</f>
        <v>15.285</v>
      </c>
      <c r="J1084" s="8">
        <v>2</v>
      </c>
      <c r="K1084" s="8">
        <f>SUMIFS(VENTAS[Cantidad],VENTAS[Código del producto Vendido],STOCK[[#This Row],[Code]])</f>
        <v>0</v>
      </c>
      <c r="L1084" s="8">
        <f>STOCK[[#This Row],[Entradas]]-STOCK[[#This Row],[Salidas]]</f>
        <v>2</v>
      </c>
      <c r="M1084" s="7">
        <f>STOCK[[#This Row],[Precio Final]]*10%</f>
        <v>2</v>
      </c>
      <c r="N1084" s="7">
        <v>0</v>
      </c>
      <c r="O1084" s="7">
        <v>0</v>
      </c>
      <c r="P1084" s="7">
        <v>7.59</v>
      </c>
      <c r="Q1084" s="8">
        <v>0</v>
      </c>
      <c r="R1084" s="7">
        <v>0</v>
      </c>
      <c r="S1084" s="7">
        <v>0.6</v>
      </c>
      <c r="T1084" s="12">
        <f>STOCK[[#This Row],[Costo Unitario (USD)]]+STOCK[[#This Row],[Costo Envío (USD)]]+STOCK[[#This Row],[Comisión 10%]]</f>
        <v>10.19</v>
      </c>
      <c r="U1084" s="7">
        <f>STOCK[[#This Row],[Costo total]]*1.5</f>
        <v>15.285</v>
      </c>
      <c r="V1084" s="7">
        <v>20</v>
      </c>
      <c r="W1084" s="7">
        <f>STOCK[[#This Row],[Precio Final]]-STOCK[[#This Row],[Costo total]]</f>
        <v>9.81</v>
      </c>
      <c r="X1084" s="7">
        <f>STOCK[[#This Row],[Ganancia Unitaria]]*STOCK[[#This Row],[Salidas]]</f>
        <v>0</v>
      </c>
      <c r="Y1084" s="7" t="s">
        <v>2449</v>
      </c>
      <c r="AA1084" s="7">
        <f>STOCK[[#This Row],[Costo total]]*STOCK[[#This Row],[Entradas]]</f>
        <v>20.38</v>
      </c>
      <c r="AB1084" s="7">
        <f>STOCK[[#This Row],[Stock Actual]]*STOCK[[#This Row],[Costo total]]</f>
        <v>20.38</v>
      </c>
    </row>
    <row r="1085" spans="1:28" s="12" customFormat="1" ht="50" customHeight="1" x14ac:dyDescent="0.15">
      <c r="A1085" s="12" t="s">
        <v>2498</v>
      </c>
      <c r="B1085" s="70"/>
      <c r="C1085" s="12" t="s">
        <v>4</v>
      </c>
      <c r="D1085" s="12" t="s">
        <v>2247</v>
      </c>
      <c r="E1085" s="12" t="s">
        <v>2618</v>
      </c>
      <c r="F1085" s="12" t="s">
        <v>241</v>
      </c>
      <c r="G1085" s="12" t="s">
        <v>1863</v>
      </c>
      <c r="H1085" s="12">
        <f>STOCK[[#This Row],[Precio Final]]</f>
        <v>20</v>
      </c>
      <c r="I1085" s="12">
        <f>STOCK[[#This Row],[Precio Venta Ideal (x1.5)]]</f>
        <v>15.285</v>
      </c>
      <c r="J1085" s="87">
        <v>2</v>
      </c>
      <c r="K1085" s="87">
        <f>SUMIFS(VENTAS[Cantidad],VENTAS[Código del producto Vendido],STOCK[[#This Row],[Code]])</f>
        <v>0</v>
      </c>
      <c r="L1085" s="87">
        <f>STOCK[[#This Row],[Entradas]]-STOCK[[#This Row],[Salidas]]</f>
        <v>2</v>
      </c>
      <c r="M1085" s="12">
        <f>STOCK[[#This Row],[Precio Final]]*10%</f>
        <v>2</v>
      </c>
      <c r="N1085" s="12">
        <v>0</v>
      </c>
      <c r="O1085" s="12">
        <v>0</v>
      </c>
      <c r="P1085" s="12">
        <v>7.59</v>
      </c>
      <c r="Q1085" s="87">
        <v>0</v>
      </c>
      <c r="R1085" s="12">
        <v>0</v>
      </c>
      <c r="S1085" s="12">
        <v>0.6</v>
      </c>
      <c r="T1085" s="12">
        <f>STOCK[[#This Row],[Costo Unitario (USD)]]+STOCK[[#This Row],[Costo Envío (USD)]]+STOCK[[#This Row],[Comisión 10%]]</f>
        <v>10.19</v>
      </c>
      <c r="U1085" s="12">
        <f>STOCK[[#This Row],[Costo total]]*1.5</f>
        <v>15.285</v>
      </c>
      <c r="V1085" s="12">
        <v>20</v>
      </c>
      <c r="W1085" s="12">
        <f>STOCK[[#This Row],[Precio Final]]-STOCK[[#This Row],[Costo total]]</f>
        <v>9.81</v>
      </c>
      <c r="X1085" s="12">
        <f>STOCK[[#This Row],[Ganancia Unitaria]]*STOCK[[#This Row],[Salidas]]</f>
        <v>0</v>
      </c>
      <c r="Y1085" s="12" t="s">
        <v>2450</v>
      </c>
      <c r="AA1085" s="12">
        <f>STOCK[[#This Row],[Costo total]]*STOCK[[#This Row],[Entradas]]</f>
        <v>20.38</v>
      </c>
      <c r="AB1085" s="12">
        <f>STOCK[[#This Row],[Stock Actual]]*STOCK[[#This Row],[Costo total]]</f>
        <v>20.38</v>
      </c>
    </row>
    <row r="1086" spans="1:28" s="7" customFormat="1" ht="50" customHeight="1" x14ac:dyDescent="0.15">
      <c r="A1086" s="7" t="s">
        <v>2350</v>
      </c>
      <c r="B1086" s="70"/>
      <c r="C1086" s="7" t="s">
        <v>4</v>
      </c>
      <c r="D1086" s="7" t="s">
        <v>2608</v>
      </c>
      <c r="E1086" s="7" t="s">
        <v>2994</v>
      </c>
      <c r="F1086" s="7" t="s">
        <v>2500</v>
      </c>
      <c r="G1086" s="7" t="s">
        <v>1863</v>
      </c>
      <c r="H1086" s="7">
        <f>STOCK[[#This Row],[Precio Final]]</f>
        <v>15</v>
      </c>
      <c r="I1086" s="7">
        <f>STOCK[[#This Row],[Precio Venta Ideal (x1.5)]]</f>
        <v>12.585000000000001</v>
      </c>
      <c r="J1086" s="8">
        <v>3</v>
      </c>
      <c r="K1086" s="8">
        <f>SUMIFS(VENTAS[Cantidad],VENTAS[Código del producto Vendido],STOCK[[#This Row],[Code]])</f>
        <v>0</v>
      </c>
      <c r="L1086" s="8">
        <f>STOCK[[#This Row],[Entradas]]-STOCK[[#This Row],[Salidas]]</f>
        <v>3</v>
      </c>
      <c r="M1086" s="7">
        <f>STOCK[[#This Row],[Precio Final]]*10%</f>
        <v>1.5</v>
      </c>
      <c r="N1086" s="7">
        <v>0</v>
      </c>
      <c r="O1086" s="7">
        <v>0</v>
      </c>
      <c r="P1086" s="7">
        <v>6.29</v>
      </c>
      <c r="Q1086" s="8">
        <v>0</v>
      </c>
      <c r="R1086" s="7">
        <v>0</v>
      </c>
      <c r="S1086" s="7">
        <v>0.6</v>
      </c>
      <c r="T1086" s="12">
        <f>STOCK[[#This Row],[Costo Unitario (USD)]]+STOCK[[#This Row],[Costo Envío (USD)]]+STOCK[[#This Row],[Comisión 10%]]</f>
        <v>8.39</v>
      </c>
      <c r="U1086" s="7">
        <f>STOCK[[#This Row],[Costo total]]*1.5</f>
        <v>12.585000000000001</v>
      </c>
      <c r="V1086" s="7">
        <v>15</v>
      </c>
      <c r="W1086" s="7">
        <f>STOCK[[#This Row],[Precio Final]]-STOCK[[#This Row],[Costo total]]</f>
        <v>6.6099999999999994</v>
      </c>
      <c r="X1086" s="7">
        <f>STOCK[[#This Row],[Ganancia Unitaria]]*STOCK[[#This Row],[Salidas]]</f>
        <v>0</v>
      </c>
      <c r="Y1086" s="7" t="s">
        <v>2451</v>
      </c>
      <c r="AA1086" s="7">
        <f>STOCK[[#This Row],[Costo total]]*STOCK[[#This Row],[Entradas]]</f>
        <v>25.17</v>
      </c>
      <c r="AB1086" s="7">
        <f>STOCK[[#This Row],[Stock Actual]]*STOCK[[#This Row],[Costo total]]</f>
        <v>25.17</v>
      </c>
    </row>
    <row r="1087" spans="1:28" s="12" customFormat="1" ht="50" customHeight="1" x14ac:dyDescent="0.15">
      <c r="A1087" s="12" t="s">
        <v>2351</v>
      </c>
      <c r="B1087" s="70"/>
      <c r="C1087" s="12" t="s">
        <v>4</v>
      </c>
      <c r="D1087" s="12" t="s">
        <v>2608</v>
      </c>
      <c r="E1087" s="12" t="s">
        <v>2995</v>
      </c>
      <c r="F1087" s="12" t="s">
        <v>2500</v>
      </c>
      <c r="G1087" s="12" t="s">
        <v>1863</v>
      </c>
      <c r="H1087" s="12">
        <f>STOCK[[#This Row],[Precio Final]]</f>
        <v>15</v>
      </c>
      <c r="I1087" s="12">
        <f>STOCK[[#This Row],[Precio Venta Ideal (x1.5)]]</f>
        <v>12.585000000000001</v>
      </c>
      <c r="J1087" s="87">
        <v>3</v>
      </c>
      <c r="K1087" s="87">
        <f>SUMIFS(VENTAS[Cantidad],VENTAS[Código del producto Vendido],STOCK[[#This Row],[Code]])</f>
        <v>0</v>
      </c>
      <c r="L1087" s="87">
        <f>STOCK[[#This Row],[Entradas]]-STOCK[[#This Row],[Salidas]]</f>
        <v>3</v>
      </c>
      <c r="M1087" s="12">
        <f>STOCK[[#This Row],[Precio Final]]*10%</f>
        <v>1.5</v>
      </c>
      <c r="N1087" s="12">
        <v>0</v>
      </c>
      <c r="O1087" s="12">
        <v>0</v>
      </c>
      <c r="P1087" s="12">
        <v>6.29</v>
      </c>
      <c r="Q1087" s="87">
        <v>0</v>
      </c>
      <c r="R1087" s="12">
        <v>0</v>
      </c>
      <c r="S1087" s="12">
        <v>0.6</v>
      </c>
      <c r="T1087" s="12">
        <f>STOCK[[#This Row],[Costo Unitario (USD)]]+STOCK[[#This Row],[Costo Envío (USD)]]+STOCK[[#This Row],[Comisión 10%]]</f>
        <v>8.39</v>
      </c>
      <c r="U1087" s="12">
        <f>STOCK[[#This Row],[Costo total]]*1.5</f>
        <v>12.585000000000001</v>
      </c>
      <c r="V1087" s="12">
        <v>15</v>
      </c>
      <c r="W1087" s="12">
        <f>STOCK[[#This Row],[Precio Final]]-STOCK[[#This Row],[Costo total]]</f>
        <v>6.6099999999999994</v>
      </c>
      <c r="X1087" s="12">
        <f>STOCK[[#This Row],[Ganancia Unitaria]]*STOCK[[#This Row],[Salidas]]</f>
        <v>0</v>
      </c>
      <c r="Y1087" s="12" t="s">
        <v>2452</v>
      </c>
      <c r="AA1087" s="12">
        <f>STOCK[[#This Row],[Costo total]]*STOCK[[#This Row],[Entradas]]</f>
        <v>25.17</v>
      </c>
      <c r="AB1087" s="12">
        <f>STOCK[[#This Row],[Stock Actual]]*STOCK[[#This Row],[Costo total]]</f>
        <v>25.17</v>
      </c>
    </row>
    <row r="1088" spans="1:28" s="7" customFormat="1" ht="50" customHeight="1" x14ac:dyDescent="0.15">
      <c r="A1088" s="7" t="s">
        <v>2352</v>
      </c>
      <c r="B1088" s="70"/>
      <c r="C1088" s="7" t="s">
        <v>4</v>
      </c>
      <c r="D1088" s="7" t="s">
        <v>2608</v>
      </c>
      <c r="E1088" s="7" t="s">
        <v>2275</v>
      </c>
      <c r="F1088" s="7" t="s">
        <v>2500</v>
      </c>
      <c r="G1088" s="7" t="s">
        <v>1863</v>
      </c>
      <c r="H1088" s="7">
        <f>STOCK[[#This Row],[Precio Final]]</f>
        <v>15</v>
      </c>
      <c r="I1088" s="7">
        <f>STOCK[[#This Row],[Precio Venta Ideal (x1.5)]]</f>
        <v>8.5949999999999989</v>
      </c>
      <c r="J1088" s="8">
        <v>0</v>
      </c>
      <c r="K1088" s="8">
        <f>SUMIFS(VENTAS[Cantidad],VENTAS[Código del producto Vendido],STOCK[[#This Row],[Code]])</f>
        <v>0</v>
      </c>
      <c r="L1088" s="8">
        <f>STOCK[[#This Row],[Entradas]]-STOCK[[#This Row],[Salidas]]</f>
        <v>0</v>
      </c>
      <c r="M1088" s="7">
        <f>STOCK[[#This Row],[Precio Final]]*10%</f>
        <v>1.5</v>
      </c>
      <c r="N1088" s="7">
        <v>0</v>
      </c>
      <c r="O1088" s="7">
        <v>0</v>
      </c>
      <c r="P1088" s="7">
        <v>3.63</v>
      </c>
      <c r="Q1088" s="8">
        <v>0</v>
      </c>
      <c r="R1088" s="7">
        <v>0</v>
      </c>
      <c r="S1088" s="7">
        <v>0.6</v>
      </c>
      <c r="T1088" s="12">
        <f>STOCK[[#This Row],[Costo Unitario (USD)]]+STOCK[[#This Row],[Costo Envío (USD)]]+STOCK[[#This Row],[Comisión 10%]]</f>
        <v>5.7299999999999995</v>
      </c>
      <c r="U1088" s="7">
        <f>STOCK[[#This Row],[Costo total]]*1.5</f>
        <v>8.5949999999999989</v>
      </c>
      <c r="V1088" s="7">
        <v>15</v>
      </c>
      <c r="W1088" s="7">
        <f>STOCK[[#This Row],[Precio Final]]-STOCK[[#This Row],[Costo total]]</f>
        <v>9.27</v>
      </c>
      <c r="X1088" s="7">
        <f>STOCK[[#This Row],[Ganancia Unitaria]]*STOCK[[#This Row],[Salidas]]</f>
        <v>0</v>
      </c>
      <c r="Y1088" s="7" t="s">
        <v>2453</v>
      </c>
      <c r="AA1088" s="7">
        <f>STOCK[[#This Row],[Costo total]]*STOCK[[#This Row],[Entradas]]</f>
        <v>0</v>
      </c>
      <c r="AB1088" s="7">
        <f>STOCK[[#This Row],[Stock Actual]]*STOCK[[#This Row],[Costo total]]</f>
        <v>0</v>
      </c>
    </row>
    <row r="1089" spans="1:28" s="12" customFormat="1" ht="50" customHeight="1" x14ac:dyDescent="0.15">
      <c r="A1089" s="12" t="s">
        <v>2353</v>
      </c>
      <c r="B1089" s="70"/>
      <c r="C1089" s="12" t="s">
        <v>4</v>
      </c>
      <c r="D1089" s="12" t="s">
        <v>2608</v>
      </c>
      <c r="E1089" s="12" t="s">
        <v>2619</v>
      </c>
      <c r="F1089" s="12" t="s">
        <v>2500</v>
      </c>
      <c r="G1089" s="12" t="s">
        <v>1863</v>
      </c>
      <c r="H1089" s="12">
        <f>STOCK[[#This Row],[Precio Final]]</f>
        <v>10</v>
      </c>
      <c r="I1089" s="12">
        <f>STOCK[[#This Row],[Precio Venta Ideal (x1.5)]]</f>
        <v>6.57</v>
      </c>
      <c r="J1089" s="87">
        <v>0</v>
      </c>
      <c r="K1089" s="87">
        <f>SUMIFS(VENTAS[Cantidad],VENTAS[Código del producto Vendido],STOCK[[#This Row],[Code]])</f>
        <v>0</v>
      </c>
      <c r="L1089" s="87">
        <f>STOCK[[#This Row],[Entradas]]-STOCK[[#This Row],[Salidas]]</f>
        <v>0</v>
      </c>
      <c r="M1089" s="12">
        <f>STOCK[[#This Row],[Precio Final]]*10%</f>
        <v>1</v>
      </c>
      <c r="N1089" s="12">
        <v>0</v>
      </c>
      <c r="O1089" s="12">
        <v>0</v>
      </c>
      <c r="P1089" s="12">
        <v>2.78</v>
      </c>
      <c r="Q1089" s="87">
        <v>0</v>
      </c>
      <c r="R1089" s="12">
        <v>0</v>
      </c>
      <c r="S1089" s="12">
        <v>0.6</v>
      </c>
      <c r="T1089" s="12">
        <f>STOCK[[#This Row],[Costo Unitario (USD)]]+STOCK[[#This Row],[Costo Envío (USD)]]+STOCK[[#This Row],[Comisión 10%]]</f>
        <v>4.38</v>
      </c>
      <c r="U1089" s="12">
        <f>STOCK[[#This Row],[Costo total]]*1.5</f>
        <v>6.57</v>
      </c>
      <c r="V1089" s="12">
        <v>10</v>
      </c>
      <c r="W1089" s="12">
        <f>STOCK[[#This Row],[Precio Final]]-STOCK[[#This Row],[Costo total]]</f>
        <v>5.62</v>
      </c>
      <c r="X1089" s="12">
        <f>STOCK[[#This Row],[Ganancia Unitaria]]*STOCK[[#This Row],[Salidas]]</f>
        <v>0</v>
      </c>
      <c r="Y1089" s="12" t="s">
        <v>2454</v>
      </c>
      <c r="AA1089" s="12">
        <f>STOCK[[#This Row],[Costo total]]*STOCK[[#This Row],[Entradas]]</f>
        <v>0</v>
      </c>
      <c r="AB1089" s="12">
        <f>STOCK[[#This Row],[Stock Actual]]*STOCK[[#This Row],[Costo total]]</f>
        <v>0</v>
      </c>
    </row>
    <row r="1090" spans="1:28" s="7" customFormat="1" ht="50" customHeight="1" x14ac:dyDescent="0.15">
      <c r="A1090" s="7" t="s">
        <v>2354</v>
      </c>
      <c r="B1090" s="70"/>
      <c r="C1090" s="7" t="s">
        <v>4</v>
      </c>
      <c r="D1090" s="7" t="s">
        <v>2608</v>
      </c>
      <c r="E1090" s="7" t="s">
        <v>2620</v>
      </c>
      <c r="F1090" s="7" t="s">
        <v>1751</v>
      </c>
      <c r="G1090" s="7" t="s">
        <v>1863</v>
      </c>
      <c r="H1090" s="7">
        <f>STOCK[[#This Row],[Precio Final]]</f>
        <v>12</v>
      </c>
      <c r="I1090" s="7">
        <f>STOCK[[#This Row],[Precio Venta Ideal (x1.5)]]</f>
        <v>8.1449999999999996</v>
      </c>
      <c r="J1090" s="8">
        <v>3</v>
      </c>
      <c r="K1090" s="8">
        <f>SUMIFS(VENTAS[Cantidad],VENTAS[Código del producto Vendido],STOCK[[#This Row],[Code]])</f>
        <v>2</v>
      </c>
      <c r="L1090" s="8">
        <f>STOCK[[#This Row],[Entradas]]-STOCK[[#This Row],[Salidas]]</f>
        <v>1</v>
      </c>
      <c r="M1090" s="7">
        <f>STOCK[[#This Row],[Precio Final]]*10%</f>
        <v>1.2000000000000002</v>
      </c>
      <c r="N1090" s="7">
        <v>0</v>
      </c>
      <c r="O1090" s="7">
        <v>0</v>
      </c>
      <c r="P1090" s="7">
        <v>3.63</v>
      </c>
      <c r="Q1090" s="8">
        <v>0</v>
      </c>
      <c r="R1090" s="7">
        <v>0</v>
      </c>
      <c r="S1090" s="7">
        <v>0.6</v>
      </c>
      <c r="T1090" s="12">
        <f>STOCK[[#This Row],[Costo Unitario (USD)]]+STOCK[[#This Row],[Costo Envío (USD)]]+STOCK[[#This Row],[Comisión 10%]]</f>
        <v>5.43</v>
      </c>
      <c r="U1090" s="7">
        <f>STOCK[[#This Row],[Costo total]]*1.5</f>
        <v>8.1449999999999996</v>
      </c>
      <c r="V1090" s="7">
        <v>12</v>
      </c>
      <c r="W1090" s="7">
        <f>STOCK[[#This Row],[Precio Final]]-STOCK[[#This Row],[Costo total]]</f>
        <v>6.57</v>
      </c>
      <c r="X1090" s="7">
        <f>STOCK[[#This Row],[Ganancia Unitaria]]*STOCK[[#This Row],[Salidas]]</f>
        <v>13.14</v>
      </c>
      <c r="Y1090" s="7" t="s">
        <v>2455</v>
      </c>
      <c r="AA1090" s="7">
        <f>STOCK[[#This Row],[Costo total]]*STOCK[[#This Row],[Entradas]]</f>
        <v>16.29</v>
      </c>
      <c r="AB1090" s="7">
        <f>STOCK[[#This Row],[Stock Actual]]*STOCK[[#This Row],[Costo total]]</f>
        <v>5.43</v>
      </c>
    </row>
    <row r="1091" spans="1:28" s="12" customFormat="1" ht="50" customHeight="1" x14ac:dyDescent="0.15">
      <c r="A1091" s="12" t="s">
        <v>2355</v>
      </c>
      <c r="B1091" s="70"/>
      <c r="C1091" s="12" t="s">
        <v>4</v>
      </c>
      <c r="D1091" s="12" t="s">
        <v>2608</v>
      </c>
      <c r="E1091" s="12" t="s">
        <v>2621</v>
      </c>
      <c r="F1091" s="12" t="s">
        <v>1751</v>
      </c>
      <c r="G1091" s="12" t="s">
        <v>1863</v>
      </c>
      <c r="H1091" s="12">
        <f>STOCK[[#This Row],[Precio Final]]</f>
        <v>12</v>
      </c>
      <c r="I1091" s="12">
        <f>STOCK[[#This Row],[Precio Venta Ideal (x1.5)]]</f>
        <v>10.11</v>
      </c>
      <c r="J1091" s="87">
        <v>3</v>
      </c>
      <c r="K1091" s="87">
        <f>SUMIFS(VENTAS[Cantidad],VENTAS[Código del producto Vendido],STOCK[[#This Row],[Code]])</f>
        <v>2</v>
      </c>
      <c r="L1091" s="87">
        <f>STOCK[[#This Row],[Entradas]]-STOCK[[#This Row],[Salidas]]</f>
        <v>1</v>
      </c>
      <c r="M1091" s="12">
        <f>STOCK[[#This Row],[Precio Final]]*10%</f>
        <v>1.2000000000000002</v>
      </c>
      <c r="N1091" s="12">
        <v>0</v>
      </c>
      <c r="O1091" s="12">
        <v>0</v>
      </c>
      <c r="P1091" s="12">
        <v>4.9400000000000004</v>
      </c>
      <c r="Q1091" s="87">
        <v>0</v>
      </c>
      <c r="R1091" s="12">
        <v>0</v>
      </c>
      <c r="S1091" s="12">
        <v>0.6</v>
      </c>
      <c r="T1091" s="12">
        <f>STOCK[[#This Row],[Costo Unitario (USD)]]+STOCK[[#This Row],[Costo Envío (USD)]]+STOCK[[#This Row],[Comisión 10%]]</f>
        <v>6.74</v>
      </c>
      <c r="U1091" s="12">
        <f>STOCK[[#This Row],[Costo total]]*1.5</f>
        <v>10.11</v>
      </c>
      <c r="V1091" s="12">
        <v>12</v>
      </c>
      <c r="W1091" s="12">
        <f>STOCK[[#This Row],[Precio Final]]-STOCK[[#This Row],[Costo total]]</f>
        <v>5.26</v>
      </c>
      <c r="X1091" s="12">
        <f>STOCK[[#This Row],[Ganancia Unitaria]]*STOCK[[#This Row],[Salidas]]</f>
        <v>10.52</v>
      </c>
      <c r="Y1091" s="12" t="s">
        <v>2456</v>
      </c>
      <c r="AA1091" s="12">
        <f>STOCK[[#This Row],[Costo total]]*STOCK[[#This Row],[Entradas]]</f>
        <v>20.22</v>
      </c>
      <c r="AB1091" s="12">
        <f>STOCK[[#This Row],[Stock Actual]]*STOCK[[#This Row],[Costo total]]</f>
        <v>6.74</v>
      </c>
    </row>
    <row r="1092" spans="1:28" s="7" customFormat="1" ht="50" customHeight="1" x14ac:dyDescent="0.15">
      <c r="A1092" s="7" t="s">
        <v>2356</v>
      </c>
      <c r="B1092" s="70"/>
      <c r="C1092" s="7" t="s">
        <v>4</v>
      </c>
      <c r="D1092" s="7" t="s">
        <v>2237</v>
      </c>
      <c r="E1092" s="7" t="s">
        <v>2276</v>
      </c>
      <c r="F1092" s="7" t="s">
        <v>241</v>
      </c>
      <c r="G1092" s="7" t="s">
        <v>1863</v>
      </c>
      <c r="H1092" s="7">
        <f>STOCK[[#This Row],[Precio Final]]</f>
        <v>35</v>
      </c>
      <c r="I1092" s="7">
        <f>STOCK[[#This Row],[Precio Venta Ideal (x1.5)]]</f>
        <v>24.284999999999997</v>
      </c>
      <c r="J1092" s="8">
        <v>1</v>
      </c>
      <c r="K1092" s="8">
        <f>SUMIFS(VENTAS[Cantidad],VENTAS[Código del producto Vendido],STOCK[[#This Row],[Code]])</f>
        <v>1</v>
      </c>
      <c r="L1092" s="8">
        <f>STOCK[[#This Row],[Entradas]]-STOCK[[#This Row],[Salidas]]</f>
        <v>0</v>
      </c>
      <c r="M1092" s="7">
        <f>STOCK[[#This Row],[Precio Final]]*10%</f>
        <v>3.5</v>
      </c>
      <c r="N1092" s="7">
        <v>0</v>
      </c>
      <c r="O1092" s="7">
        <v>0</v>
      </c>
      <c r="P1092" s="7">
        <v>12.09</v>
      </c>
      <c r="Q1092" s="8">
        <v>0</v>
      </c>
      <c r="R1092" s="7">
        <v>0</v>
      </c>
      <c r="S1092" s="7">
        <v>0.6</v>
      </c>
      <c r="T1092" s="12">
        <f>STOCK[[#This Row],[Costo Unitario (USD)]]+STOCK[[#This Row],[Costo Envío (USD)]]+STOCK[[#This Row],[Comisión 10%]]</f>
        <v>16.189999999999998</v>
      </c>
      <c r="U1092" s="7">
        <f>STOCK[[#This Row],[Costo total]]*1.5</f>
        <v>24.284999999999997</v>
      </c>
      <c r="V1092" s="7">
        <v>35</v>
      </c>
      <c r="W1092" s="7">
        <f>STOCK[[#This Row],[Precio Final]]-STOCK[[#This Row],[Costo total]]</f>
        <v>18.810000000000002</v>
      </c>
      <c r="X1092" s="7">
        <f>STOCK[[#This Row],[Ganancia Unitaria]]*STOCK[[#This Row],[Salidas]]</f>
        <v>18.810000000000002</v>
      </c>
      <c r="Y1092" s="7" t="s">
        <v>2457</v>
      </c>
      <c r="AA1092" s="7">
        <f>STOCK[[#This Row],[Costo total]]*STOCK[[#This Row],[Entradas]]</f>
        <v>16.189999999999998</v>
      </c>
      <c r="AB1092" s="7">
        <f>STOCK[[#This Row],[Stock Actual]]*STOCK[[#This Row],[Costo total]]</f>
        <v>0</v>
      </c>
    </row>
    <row r="1093" spans="1:28" s="12" customFormat="1" ht="50" customHeight="1" x14ac:dyDescent="0.15">
      <c r="A1093" s="12" t="s">
        <v>2357</v>
      </c>
      <c r="B1093" s="70"/>
      <c r="C1093" s="12" t="s">
        <v>4</v>
      </c>
      <c r="D1093" s="12" t="s">
        <v>2239</v>
      </c>
      <c r="E1093" s="12" t="s">
        <v>2504</v>
      </c>
      <c r="F1093" s="12" t="s">
        <v>239</v>
      </c>
      <c r="G1093" s="12" t="s">
        <v>1863</v>
      </c>
      <c r="H1093" s="12">
        <f>STOCK[[#This Row],[Precio Final]]</f>
        <v>25</v>
      </c>
      <c r="I1093" s="12">
        <f>STOCK[[#This Row],[Precio Venta Ideal (x1.5)]]</f>
        <v>20.82</v>
      </c>
      <c r="J1093" s="87">
        <v>1</v>
      </c>
      <c r="K1093" s="87">
        <f>SUMIFS(VENTAS[Cantidad],VENTAS[Código del producto Vendido],STOCK[[#This Row],[Code]])</f>
        <v>1</v>
      </c>
      <c r="L1093" s="87">
        <f>STOCK[[#This Row],[Entradas]]-STOCK[[#This Row],[Salidas]]</f>
        <v>0</v>
      </c>
      <c r="M1093" s="12">
        <f>STOCK[[#This Row],[Precio Final]]*10%</f>
        <v>2.5</v>
      </c>
      <c r="N1093" s="12">
        <v>0</v>
      </c>
      <c r="O1093" s="12">
        <v>0</v>
      </c>
      <c r="P1093" s="12">
        <v>10.78</v>
      </c>
      <c r="Q1093" s="87">
        <v>0</v>
      </c>
      <c r="R1093" s="12">
        <v>0</v>
      </c>
      <c r="S1093" s="12">
        <v>0.6</v>
      </c>
      <c r="T1093" s="12">
        <f>STOCK[[#This Row],[Costo Unitario (USD)]]+STOCK[[#This Row],[Costo Envío (USD)]]+STOCK[[#This Row],[Comisión 10%]]</f>
        <v>13.879999999999999</v>
      </c>
      <c r="U1093" s="12">
        <f>STOCK[[#This Row],[Costo total]]*1.5</f>
        <v>20.82</v>
      </c>
      <c r="V1093" s="12">
        <v>25</v>
      </c>
      <c r="W1093" s="12">
        <f>STOCK[[#This Row],[Precio Final]]-STOCK[[#This Row],[Costo total]]</f>
        <v>11.120000000000001</v>
      </c>
      <c r="X1093" s="12">
        <f>STOCK[[#This Row],[Ganancia Unitaria]]*STOCK[[#This Row],[Salidas]]</f>
        <v>11.120000000000001</v>
      </c>
      <c r="Y1093" s="12" t="s">
        <v>2458</v>
      </c>
      <c r="AA1093" s="12">
        <f>STOCK[[#This Row],[Costo total]]*STOCK[[#This Row],[Entradas]]</f>
        <v>13.879999999999999</v>
      </c>
      <c r="AB1093" s="12">
        <f>STOCK[[#This Row],[Stock Actual]]*STOCK[[#This Row],[Costo total]]</f>
        <v>0</v>
      </c>
    </row>
    <row r="1094" spans="1:28" s="7" customFormat="1" ht="50" customHeight="1" x14ac:dyDescent="0.15">
      <c r="A1094" s="7" t="s">
        <v>2358</v>
      </c>
      <c r="B1094" s="70"/>
      <c r="C1094" s="7" t="s">
        <v>4</v>
      </c>
      <c r="D1094" s="7" t="s">
        <v>2247</v>
      </c>
      <c r="E1094" s="7" t="s">
        <v>2277</v>
      </c>
      <c r="F1094" s="7" t="s">
        <v>241</v>
      </c>
      <c r="G1094" s="7" t="s">
        <v>1863</v>
      </c>
      <c r="H1094" s="7">
        <f>STOCK[[#This Row],[Precio Final]]</f>
        <v>20</v>
      </c>
      <c r="I1094" s="7">
        <f>STOCK[[#This Row],[Precio Venta Ideal (x1.5)]]</f>
        <v>21.12</v>
      </c>
      <c r="J1094" s="8">
        <v>1</v>
      </c>
      <c r="K1094" s="8">
        <f>SUMIFS(VENTAS[Cantidad],VENTAS[Código del producto Vendido],STOCK[[#This Row],[Code]])</f>
        <v>0</v>
      </c>
      <c r="L1094" s="8">
        <f>STOCK[[#This Row],[Entradas]]-STOCK[[#This Row],[Salidas]]</f>
        <v>1</v>
      </c>
      <c r="M1094" s="7">
        <f>STOCK[[#This Row],[Precio Final]]*10%</f>
        <v>2</v>
      </c>
      <c r="N1094" s="7">
        <v>0</v>
      </c>
      <c r="O1094" s="7">
        <v>0</v>
      </c>
      <c r="P1094" s="7">
        <v>11.48</v>
      </c>
      <c r="Q1094" s="8">
        <v>0</v>
      </c>
      <c r="R1094" s="7">
        <v>0</v>
      </c>
      <c r="S1094" s="7">
        <v>0.6</v>
      </c>
      <c r="T1094" s="12">
        <f>STOCK[[#This Row],[Costo Unitario (USD)]]+STOCK[[#This Row],[Costo Envío (USD)]]+STOCK[[#This Row],[Comisión 10%]]</f>
        <v>14.08</v>
      </c>
      <c r="U1094" s="7">
        <f>STOCK[[#This Row],[Costo total]]*1.5</f>
        <v>21.12</v>
      </c>
      <c r="V1094" s="7">
        <v>20</v>
      </c>
      <c r="W1094" s="7">
        <f>STOCK[[#This Row],[Precio Final]]-STOCK[[#This Row],[Costo total]]</f>
        <v>5.92</v>
      </c>
      <c r="X1094" s="7">
        <f>STOCK[[#This Row],[Ganancia Unitaria]]*STOCK[[#This Row],[Salidas]]</f>
        <v>0</v>
      </c>
      <c r="Y1094" s="7" t="s">
        <v>2459</v>
      </c>
      <c r="AA1094" s="7">
        <f>STOCK[[#This Row],[Costo total]]*STOCK[[#This Row],[Entradas]]</f>
        <v>14.08</v>
      </c>
      <c r="AB1094" s="7">
        <f>STOCK[[#This Row],[Stock Actual]]*STOCK[[#This Row],[Costo total]]</f>
        <v>14.08</v>
      </c>
    </row>
    <row r="1095" spans="1:28" s="12" customFormat="1" ht="50" customHeight="1" x14ac:dyDescent="0.15">
      <c r="A1095" s="12" t="s">
        <v>2499</v>
      </c>
      <c r="B1095" s="70"/>
      <c r="C1095" s="12" t="s">
        <v>4</v>
      </c>
      <c r="D1095" s="12" t="s">
        <v>2237</v>
      </c>
      <c r="E1095" s="12" t="s">
        <v>2278</v>
      </c>
      <c r="F1095" s="12" t="s">
        <v>241</v>
      </c>
      <c r="G1095" s="12" t="s">
        <v>1863</v>
      </c>
      <c r="H1095" s="12">
        <f>STOCK[[#This Row],[Precio Final]]</f>
        <v>30</v>
      </c>
      <c r="I1095" s="12">
        <f>STOCK[[#This Row],[Precio Venta Ideal (x1.5)]]</f>
        <v>30.884999999999998</v>
      </c>
      <c r="J1095" s="87">
        <v>1</v>
      </c>
      <c r="K1095" s="87">
        <f>SUMIFS(VENTAS[Cantidad],VENTAS[Código del producto Vendido],STOCK[[#This Row],[Code]])</f>
        <v>1</v>
      </c>
      <c r="L1095" s="87">
        <f>STOCK[[#This Row],[Entradas]]-STOCK[[#This Row],[Salidas]]</f>
        <v>0</v>
      </c>
      <c r="M1095" s="12">
        <f>STOCK[[#This Row],[Precio Final]]*10%</f>
        <v>3</v>
      </c>
      <c r="N1095" s="12">
        <v>0</v>
      </c>
      <c r="O1095" s="12">
        <v>0</v>
      </c>
      <c r="P1095" s="12">
        <v>16.989999999999998</v>
      </c>
      <c r="Q1095" s="87">
        <v>0</v>
      </c>
      <c r="R1095" s="12">
        <v>0</v>
      </c>
      <c r="S1095" s="12">
        <v>0.6</v>
      </c>
      <c r="T1095" s="12">
        <f>STOCK[[#This Row],[Costo Unitario (USD)]]+STOCK[[#This Row],[Costo Envío (USD)]]+STOCK[[#This Row],[Comisión 10%]]</f>
        <v>20.59</v>
      </c>
      <c r="U1095" s="12">
        <f>STOCK[[#This Row],[Costo total]]*1.5</f>
        <v>30.884999999999998</v>
      </c>
      <c r="V1095" s="12">
        <v>30</v>
      </c>
      <c r="W1095" s="12">
        <f>STOCK[[#This Row],[Precio Final]]-STOCK[[#This Row],[Costo total]]</f>
        <v>9.41</v>
      </c>
      <c r="X1095" s="12">
        <f>STOCK[[#This Row],[Ganancia Unitaria]]*STOCK[[#This Row],[Salidas]]</f>
        <v>9.41</v>
      </c>
      <c r="Y1095" s="12" t="s">
        <v>2460</v>
      </c>
      <c r="AA1095" s="12">
        <f>STOCK[[#This Row],[Costo total]]*STOCK[[#This Row],[Entradas]]</f>
        <v>20.59</v>
      </c>
      <c r="AB1095" s="12">
        <f>STOCK[[#This Row],[Stock Actual]]*STOCK[[#This Row],[Costo total]]</f>
        <v>0</v>
      </c>
    </row>
    <row r="1096" spans="1:28" s="7" customFormat="1" ht="50" customHeight="1" x14ac:dyDescent="0.15">
      <c r="A1096" s="7" t="s">
        <v>2359</v>
      </c>
      <c r="B1096" s="70"/>
      <c r="C1096" s="7" t="s">
        <v>4</v>
      </c>
      <c r="D1096" s="7" t="s">
        <v>2279</v>
      </c>
      <c r="E1096" s="7" t="s">
        <v>2280</v>
      </c>
      <c r="F1096" s="7" t="s">
        <v>244</v>
      </c>
      <c r="G1096" s="7" t="s">
        <v>1863</v>
      </c>
      <c r="H1096" s="7">
        <f>STOCK[[#This Row],[Precio Final]]</f>
        <v>18</v>
      </c>
      <c r="I1096" s="7">
        <f>STOCK[[#This Row],[Precio Venta Ideal (x1.5)]]</f>
        <v>19.214062500000001</v>
      </c>
      <c r="J1096" s="8">
        <v>1</v>
      </c>
      <c r="K1096" s="8">
        <f>SUMIFS(VENTAS[Cantidad],VENTAS[Código del producto Vendido],STOCK[[#This Row],[Code]])</f>
        <v>0</v>
      </c>
      <c r="L1096" s="8">
        <f>STOCK[[#This Row],[Entradas]]-STOCK[[#This Row],[Salidas]]</f>
        <v>1</v>
      </c>
      <c r="M1096" s="7">
        <f>STOCK[[#This Row],[Precio Final]]*10%</f>
        <v>1.8</v>
      </c>
      <c r="N1096" s="7">
        <v>153.59</v>
      </c>
      <c r="O1096" s="7">
        <v>16</v>
      </c>
      <c r="P1096" s="7">
        <f t="shared" ref="P1096:P1127" si="2">N1096/O1096</f>
        <v>9.5993750000000002</v>
      </c>
      <c r="Q1096" s="8">
        <v>0</v>
      </c>
      <c r="R1096" s="7">
        <v>0</v>
      </c>
      <c r="S1096" s="7">
        <v>1.41</v>
      </c>
      <c r="T1096" s="12">
        <f>STOCK[[#This Row],[Costo Unitario (USD)]]+STOCK[[#This Row],[Costo Envío (USD)]]+STOCK[[#This Row],[Comisión 10%]]</f>
        <v>12.809375000000001</v>
      </c>
      <c r="U1096" s="7">
        <f>STOCK[[#This Row],[Costo total]]*1.5</f>
        <v>19.214062500000001</v>
      </c>
      <c r="V1096" s="7">
        <v>18</v>
      </c>
      <c r="W1096" s="7">
        <f>STOCK[[#This Row],[Precio Final]]-STOCK[[#This Row],[Costo total]]</f>
        <v>5.1906249999999989</v>
      </c>
      <c r="X1096" s="7">
        <f>STOCK[[#This Row],[Ganancia Unitaria]]*STOCK[[#This Row],[Salidas]]</f>
        <v>0</v>
      </c>
      <c r="Y1096" s="7" t="s">
        <v>2461</v>
      </c>
      <c r="AA1096" s="7">
        <f>STOCK[[#This Row],[Costo total]]*STOCK[[#This Row],[Entradas]]</f>
        <v>12.809375000000001</v>
      </c>
      <c r="AB1096" s="7">
        <f>STOCK[[#This Row],[Stock Actual]]*STOCK[[#This Row],[Costo total]]</f>
        <v>12.809375000000001</v>
      </c>
    </row>
    <row r="1097" spans="1:28" s="12" customFormat="1" ht="50" customHeight="1" x14ac:dyDescent="0.15">
      <c r="A1097" s="12" t="s">
        <v>2360</v>
      </c>
      <c r="B1097" s="70"/>
      <c r="C1097" s="12" t="s">
        <v>4</v>
      </c>
      <c r="D1097" s="12" t="s">
        <v>2241</v>
      </c>
      <c r="E1097" s="12" t="s">
        <v>2280</v>
      </c>
      <c r="F1097" s="12" t="s">
        <v>241</v>
      </c>
      <c r="G1097" s="12" t="s">
        <v>1863</v>
      </c>
      <c r="H1097" s="12">
        <f>STOCK[[#This Row],[Precio Final]]</f>
        <v>18</v>
      </c>
      <c r="I1097" s="12">
        <f>STOCK[[#This Row],[Precio Venta Ideal (x1.5)]]</f>
        <v>19.214062500000001</v>
      </c>
      <c r="J1097" s="87">
        <v>1</v>
      </c>
      <c r="K1097" s="87">
        <f>SUMIFS(VENTAS[Cantidad],VENTAS[Código del producto Vendido],STOCK[[#This Row],[Code]])</f>
        <v>1</v>
      </c>
      <c r="L1097" s="87">
        <f>STOCK[[#This Row],[Entradas]]-STOCK[[#This Row],[Salidas]]</f>
        <v>0</v>
      </c>
      <c r="M1097" s="12">
        <f>STOCK[[#This Row],[Precio Final]]*10%</f>
        <v>1.8</v>
      </c>
      <c r="N1097" s="12">
        <v>153.59</v>
      </c>
      <c r="O1097" s="12">
        <v>16</v>
      </c>
      <c r="P1097" s="12">
        <f t="shared" si="2"/>
        <v>9.5993750000000002</v>
      </c>
      <c r="Q1097" s="87">
        <v>0</v>
      </c>
      <c r="R1097" s="12">
        <v>0</v>
      </c>
      <c r="S1097" s="12">
        <v>1.41</v>
      </c>
      <c r="T1097" s="12">
        <f>STOCK[[#This Row],[Costo Unitario (USD)]]+STOCK[[#This Row],[Costo Envío (USD)]]+STOCK[[#This Row],[Comisión 10%]]</f>
        <v>12.809375000000001</v>
      </c>
      <c r="U1097" s="12">
        <f>STOCK[[#This Row],[Costo total]]*1.5</f>
        <v>19.214062500000001</v>
      </c>
      <c r="V1097" s="12">
        <v>18</v>
      </c>
      <c r="W1097" s="12">
        <f>STOCK[[#This Row],[Precio Final]]-STOCK[[#This Row],[Costo total]]</f>
        <v>5.1906249999999989</v>
      </c>
      <c r="X1097" s="12">
        <f>STOCK[[#This Row],[Ganancia Unitaria]]*STOCK[[#This Row],[Salidas]]</f>
        <v>5.1906249999999989</v>
      </c>
      <c r="Y1097" s="12" t="s">
        <v>2462</v>
      </c>
      <c r="AA1097" s="12">
        <f>STOCK[[#This Row],[Costo total]]*STOCK[[#This Row],[Entradas]]</f>
        <v>12.809375000000001</v>
      </c>
      <c r="AB1097" s="12">
        <f>STOCK[[#This Row],[Stock Actual]]*STOCK[[#This Row],[Costo total]]</f>
        <v>0</v>
      </c>
    </row>
    <row r="1098" spans="1:28" s="7" customFormat="1" ht="50" customHeight="1" x14ac:dyDescent="0.15">
      <c r="A1098" s="7" t="s">
        <v>2361</v>
      </c>
      <c r="B1098" s="70"/>
      <c r="C1098" s="7" t="s">
        <v>4</v>
      </c>
      <c r="D1098" s="7" t="s">
        <v>2241</v>
      </c>
      <c r="E1098" s="7" t="s">
        <v>2280</v>
      </c>
      <c r="F1098" s="7" t="s">
        <v>243</v>
      </c>
      <c r="G1098" s="7" t="s">
        <v>1863</v>
      </c>
      <c r="H1098" s="7">
        <f>STOCK[[#This Row],[Precio Final]]</f>
        <v>18</v>
      </c>
      <c r="I1098" s="7">
        <f>STOCK[[#This Row],[Precio Venta Ideal (x1.5)]]</f>
        <v>19.214062500000001</v>
      </c>
      <c r="J1098" s="8">
        <v>1</v>
      </c>
      <c r="K1098" s="8">
        <f>SUMIFS(VENTAS[Cantidad],VENTAS[Código del producto Vendido],STOCK[[#This Row],[Code]])</f>
        <v>0</v>
      </c>
      <c r="L1098" s="8">
        <f>STOCK[[#This Row],[Entradas]]-STOCK[[#This Row],[Salidas]]</f>
        <v>1</v>
      </c>
      <c r="M1098" s="7">
        <f>STOCK[[#This Row],[Precio Final]]*10%</f>
        <v>1.8</v>
      </c>
      <c r="N1098" s="7">
        <v>153.59</v>
      </c>
      <c r="O1098" s="7">
        <v>16</v>
      </c>
      <c r="P1098" s="7">
        <f t="shared" si="2"/>
        <v>9.5993750000000002</v>
      </c>
      <c r="Q1098" s="8">
        <v>0</v>
      </c>
      <c r="R1098" s="7">
        <v>0</v>
      </c>
      <c r="S1098" s="7">
        <v>1.41</v>
      </c>
      <c r="T1098" s="12">
        <f>STOCK[[#This Row],[Costo Unitario (USD)]]+STOCK[[#This Row],[Costo Envío (USD)]]+STOCK[[#This Row],[Comisión 10%]]</f>
        <v>12.809375000000001</v>
      </c>
      <c r="U1098" s="7">
        <f>STOCK[[#This Row],[Costo total]]*1.5</f>
        <v>19.214062500000001</v>
      </c>
      <c r="V1098" s="7">
        <v>18</v>
      </c>
      <c r="W1098" s="7">
        <f>STOCK[[#This Row],[Precio Final]]-STOCK[[#This Row],[Costo total]]</f>
        <v>5.1906249999999989</v>
      </c>
      <c r="X1098" s="7">
        <f>STOCK[[#This Row],[Ganancia Unitaria]]*STOCK[[#This Row],[Salidas]]</f>
        <v>0</v>
      </c>
      <c r="Y1098" s="7" t="s">
        <v>2463</v>
      </c>
      <c r="AA1098" s="7">
        <f>STOCK[[#This Row],[Costo total]]*STOCK[[#This Row],[Entradas]]</f>
        <v>12.809375000000001</v>
      </c>
      <c r="AB1098" s="7">
        <f>STOCK[[#This Row],[Stock Actual]]*STOCK[[#This Row],[Costo total]]</f>
        <v>12.809375000000001</v>
      </c>
    </row>
    <row r="1099" spans="1:28" s="12" customFormat="1" ht="50" customHeight="1" x14ac:dyDescent="0.15">
      <c r="A1099" s="12" t="s">
        <v>2362</v>
      </c>
      <c r="B1099" s="70"/>
      <c r="C1099" s="12" t="s">
        <v>4</v>
      </c>
      <c r="D1099" s="12" t="s">
        <v>2281</v>
      </c>
      <c r="E1099" s="12" t="s">
        <v>2282</v>
      </c>
      <c r="F1099" s="12" t="s">
        <v>243</v>
      </c>
      <c r="G1099" s="12" t="s">
        <v>1863</v>
      </c>
      <c r="H1099" s="12">
        <f>STOCK[[#This Row],[Precio Final]]</f>
        <v>15</v>
      </c>
      <c r="I1099" s="12">
        <f>STOCK[[#This Row],[Precio Venta Ideal (x1.5)]]</f>
        <v>15.349687499999998</v>
      </c>
      <c r="J1099" s="87">
        <v>1</v>
      </c>
      <c r="K1099" s="87">
        <f>SUMIFS(VENTAS[Cantidad],VENTAS[Código del producto Vendido],STOCK[[#This Row],[Code]])</f>
        <v>0</v>
      </c>
      <c r="L1099" s="87">
        <f>STOCK[[#This Row],[Entradas]]-STOCK[[#This Row],[Salidas]]</f>
        <v>1</v>
      </c>
      <c r="M1099" s="12">
        <f>STOCK[[#This Row],[Precio Final]]*10%</f>
        <v>1.5</v>
      </c>
      <c r="N1099" s="12">
        <v>117.17</v>
      </c>
      <c r="O1099" s="12">
        <v>16</v>
      </c>
      <c r="P1099" s="12">
        <f t="shared" si="2"/>
        <v>7.3231250000000001</v>
      </c>
      <c r="Q1099" s="87">
        <v>0</v>
      </c>
      <c r="R1099" s="12">
        <v>0</v>
      </c>
      <c r="S1099" s="12">
        <v>1.41</v>
      </c>
      <c r="T1099" s="12">
        <f>STOCK[[#This Row],[Costo Unitario (USD)]]+STOCK[[#This Row],[Costo Envío (USD)]]+STOCK[[#This Row],[Comisión 10%]]</f>
        <v>10.233124999999999</v>
      </c>
      <c r="U1099" s="12">
        <f>STOCK[[#This Row],[Costo total]]*1.5</f>
        <v>15.349687499999998</v>
      </c>
      <c r="V1099" s="12">
        <v>15</v>
      </c>
      <c r="W1099" s="12">
        <f>STOCK[[#This Row],[Precio Final]]-STOCK[[#This Row],[Costo total]]</f>
        <v>4.7668750000000006</v>
      </c>
      <c r="X1099" s="12">
        <f>STOCK[[#This Row],[Ganancia Unitaria]]*STOCK[[#This Row],[Salidas]]</f>
        <v>0</v>
      </c>
      <c r="Y1099" s="12" t="s">
        <v>2464</v>
      </c>
      <c r="AA1099" s="12">
        <f>STOCK[[#This Row],[Costo total]]*STOCK[[#This Row],[Entradas]]</f>
        <v>10.233124999999999</v>
      </c>
      <c r="AB1099" s="12">
        <f>STOCK[[#This Row],[Stock Actual]]*STOCK[[#This Row],[Costo total]]</f>
        <v>10.233124999999999</v>
      </c>
    </row>
    <row r="1100" spans="1:28" s="7" customFormat="1" ht="50" customHeight="1" x14ac:dyDescent="0.15">
      <c r="A1100" s="7" t="s">
        <v>2363</v>
      </c>
      <c r="B1100" s="70"/>
      <c r="C1100" s="7" t="s">
        <v>4</v>
      </c>
      <c r="D1100" s="7" t="s">
        <v>2281</v>
      </c>
      <c r="E1100" s="7" t="s">
        <v>2282</v>
      </c>
      <c r="F1100" s="7" t="s">
        <v>244</v>
      </c>
      <c r="G1100" s="7" t="s">
        <v>1863</v>
      </c>
      <c r="H1100" s="7">
        <f>STOCK[[#This Row],[Precio Final]]</f>
        <v>15</v>
      </c>
      <c r="I1100" s="7">
        <f>STOCK[[#This Row],[Precio Venta Ideal (x1.5)]]</f>
        <v>15.349687499999998</v>
      </c>
      <c r="J1100" s="8">
        <v>1</v>
      </c>
      <c r="K1100" s="8">
        <f>SUMIFS(VENTAS[Cantidad],VENTAS[Código del producto Vendido],STOCK[[#This Row],[Code]])</f>
        <v>1</v>
      </c>
      <c r="L1100" s="8">
        <f>STOCK[[#This Row],[Entradas]]-STOCK[[#This Row],[Salidas]]</f>
        <v>0</v>
      </c>
      <c r="M1100" s="7">
        <f>STOCK[[#This Row],[Precio Final]]*10%</f>
        <v>1.5</v>
      </c>
      <c r="N1100" s="7">
        <v>117.17</v>
      </c>
      <c r="O1100" s="7">
        <v>16</v>
      </c>
      <c r="P1100" s="7">
        <f t="shared" si="2"/>
        <v>7.3231250000000001</v>
      </c>
      <c r="Q1100" s="8">
        <v>0</v>
      </c>
      <c r="R1100" s="7">
        <v>0</v>
      </c>
      <c r="S1100" s="7">
        <v>1.41</v>
      </c>
      <c r="T1100" s="12">
        <f>STOCK[[#This Row],[Costo Unitario (USD)]]+STOCK[[#This Row],[Costo Envío (USD)]]+STOCK[[#This Row],[Comisión 10%]]</f>
        <v>10.233124999999999</v>
      </c>
      <c r="U1100" s="7">
        <f>STOCK[[#This Row],[Costo total]]*1.5</f>
        <v>15.349687499999998</v>
      </c>
      <c r="V1100" s="7">
        <v>15</v>
      </c>
      <c r="W1100" s="7">
        <f>STOCK[[#This Row],[Precio Final]]-STOCK[[#This Row],[Costo total]]</f>
        <v>4.7668750000000006</v>
      </c>
      <c r="X1100" s="7">
        <f>STOCK[[#This Row],[Ganancia Unitaria]]*STOCK[[#This Row],[Salidas]]</f>
        <v>4.7668750000000006</v>
      </c>
      <c r="Y1100" s="7" t="s">
        <v>2465</v>
      </c>
      <c r="AA1100" s="7">
        <f>STOCK[[#This Row],[Costo total]]*STOCK[[#This Row],[Entradas]]</f>
        <v>10.233124999999999</v>
      </c>
      <c r="AB1100" s="7">
        <f>STOCK[[#This Row],[Stock Actual]]*STOCK[[#This Row],[Costo total]]</f>
        <v>0</v>
      </c>
    </row>
    <row r="1101" spans="1:28" s="12" customFormat="1" ht="50" customHeight="1" x14ac:dyDescent="0.15">
      <c r="A1101" s="12" t="s">
        <v>2364</v>
      </c>
      <c r="B1101" s="70"/>
      <c r="C1101" s="12" t="s">
        <v>4</v>
      </c>
      <c r="D1101" s="12" t="s">
        <v>2281</v>
      </c>
      <c r="E1101" s="12" t="s">
        <v>2282</v>
      </c>
      <c r="F1101" s="12" t="s">
        <v>241</v>
      </c>
      <c r="G1101" s="12" t="s">
        <v>1863</v>
      </c>
      <c r="H1101" s="12">
        <f>STOCK[[#This Row],[Precio Final]]</f>
        <v>15</v>
      </c>
      <c r="I1101" s="12">
        <f>STOCK[[#This Row],[Precio Venta Ideal (x1.5)]]</f>
        <v>15.349687499999998</v>
      </c>
      <c r="J1101" s="87">
        <v>1</v>
      </c>
      <c r="K1101" s="87">
        <f>SUMIFS(VENTAS[Cantidad],VENTAS[Código del producto Vendido],STOCK[[#This Row],[Code]])</f>
        <v>1</v>
      </c>
      <c r="L1101" s="87">
        <f>STOCK[[#This Row],[Entradas]]-STOCK[[#This Row],[Salidas]]</f>
        <v>0</v>
      </c>
      <c r="M1101" s="12">
        <f>STOCK[[#This Row],[Precio Final]]*10%</f>
        <v>1.5</v>
      </c>
      <c r="N1101" s="12">
        <v>117.17</v>
      </c>
      <c r="O1101" s="12">
        <v>16</v>
      </c>
      <c r="P1101" s="12">
        <f t="shared" si="2"/>
        <v>7.3231250000000001</v>
      </c>
      <c r="Q1101" s="87">
        <v>0</v>
      </c>
      <c r="R1101" s="12">
        <v>0</v>
      </c>
      <c r="S1101" s="12">
        <v>1.41</v>
      </c>
      <c r="T1101" s="12">
        <f>STOCK[[#This Row],[Costo Unitario (USD)]]+STOCK[[#This Row],[Costo Envío (USD)]]+STOCK[[#This Row],[Comisión 10%]]</f>
        <v>10.233124999999999</v>
      </c>
      <c r="U1101" s="12">
        <f>STOCK[[#This Row],[Costo total]]*1.5</f>
        <v>15.349687499999998</v>
      </c>
      <c r="V1101" s="12">
        <v>15</v>
      </c>
      <c r="W1101" s="12">
        <f>STOCK[[#This Row],[Precio Final]]-STOCK[[#This Row],[Costo total]]</f>
        <v>4.7668750000000006</v>
      </c>
      <c r="X1101" s="12">
        <f>STOCK[[#This Row],[Ganancia Unitaria]]*STOCK[[#This Row],[Salidas]]</f>
        <v>4.7668750000000006</v>
      </c>
      <c r="Y1101" s="12" t="s">
        <v>2466</v>
      </c>
      <c r="AA1101" s="12">
        <f>STOCK[[#This Row],[Costo total]]*STOCK[[#This Row],[Entradas]]</f>
        <v>10.233124999999999</v>
      </c>
      <c r="AB1101" s="12">
        <f>STOCK[[#This Row],[Stock Actual]]*STOCK[[#This Row],[Costo total]]</f>
        <v>0</v>
      </c>
    </row>
    <row r="1102" spans="1:28" s="7" customFormat="1" ht="50" customHeight="1" x14ac:dyDescent="0.15">
      <c r="A1102" s="7" t="s">
        <v>2365</v>
      </c>
      <c r="B1102" s="70"/>
      <c r="C1102" s="7" t="s">
        <v>4</v>
      </c>
      <c r="D1102" s="7" t="s">
        <v>2616</v>
      </c>
      <c r="E1102" s="7" t="s">
        <v>2513</v>
      </c>
      <c r="F1102" s="7" t="s">
        <v>239</v>
      </c>
      <c r="G1102" s="7" t="s">
        <v>1863</v>
      </c>
      <c r="H1102" s="7">
        <f>STOCK[[#This Row],[Precio Final]]</f>
        <v>30</v>
      </c>
      <c r="I1102" s="7">
        <f>STOCK[[#This Row],[Precio Venta Ideal (x1.5)]]</f>
        <v>26.526562499999997</v>
      </c>
      <c r="J1102" s="8">
        <v>2</v>
      </c>
      <c r="K1102" s="8">
        <f>SUMIFS(VENTAS[Cantidad],VENTAS[Código del producto Vendido],STOCK[[#This Row],[Code]])</f>
        <v>1</v>
      </c>
      <c r="L1102" s="8">
        <f>STOCK[[#This Row],[Entradas]]-STOCK[[#This Row],[Salidas]]</f>
        <v>1</v>
      </c>
      <c r="M1102" s="7">
        <f>STOCK[[#This Row],[Precio Final]]*10%</f>
        <v>3</v>
      </c>
      <c r="N1102" s="7">
        <v>212.39</v>
      </c>
      <c r="O1102" s="7">
        <v>16</v>
      </c>
      <c r="P1102" s="7">
        <f t="shared" si="2"/>
        <v>13.274374999999999</v>
      </c>
      <c r="Q1102" s="8">
        <v>0</v>
      </c>
      <c r="R1102" s="7">
        <v>0</v>
      </c>
      <c r="S1102" s="7">
        <v>1.41</v>
      </c>
      <c r="T1102" s="12">
        <f>STOCK[[#This Row],[Costo Unitario (USD)]]+STOCK[[#This Row],[Costo Envío (USD)]]+STOCK[[#This Row],[Comisión 10%]]</f>
        <v>17.684374999999999</v>
      </c>
      <c r="U1102" s="7">
        <f>STOCK[[#This Row],[Costo total]]*1.5</f>
        <v>26.526562499999997</v>
      </c>
      <c r="V1102" s="7">
        <v>30</v>
      </c>
      <c r="W1102" s="7">
        <f>STOCK[[#This Row],[Precio Final]]-STOCK[[#This Row],[Costo total]]</f>
        <v>12.315625000000001</v>
      </c>
      <c r="X1102" s="7">
        <f>STOCK[[#This Row],[Ganancia Unitaria]]*STOCK[[#This Row],[Salidas]]</f>
        <v>12.315625000000001</v>
      </c>
      <c r="Y1102" s="7" t="s">
        <v>2467</v>
      </c>
      <c r="AA1102" s="7">
        <f>STOCK[[#This Row],[Costo total]]*STOCK[[#This Row],[Entradas]]</f>
        <v>35.368749999999999</v>
      </c>
      <c r="AB1102" s="7">
        <f>STOCK[[#This Row],[Stock Actual]]*STOCK[[#This Row],[Costo total]]</f>
        <v>17.684374999999999</v>
      </c>
    </row>
    <row r="1103" spans="1:28" s="12" customFormat="1" ht="50" customHeight="1" x14ac:dyDescent="0.15">
      <c r="A1103" s="12" t="s">
        <v>2366</v>
      </c>
      <c r="B1103" s="70"/>
      <c r="C1103" s="12" t="s">
        <v>4</v>
      </c>
      <c r="D1103" s="12" t="s">
        <v>2237</v>
      </c>
      <c r="E1103" s="12" t="s">
        <v>2512</v>
      </c>
      <c r="F1103" s="12" t="s">
        <v>241</v>
      </c>
      <c r="G1103" s="12" t="s">
        <v>1863</v>
      </c>
      <c r="H1103" s="12">
        <f>STOCK[[#This Row],[Precio Final]]</f>
        <v>30</v>
      </c>
      <c r="I1103" s="12">
        <f>STOCK[[#This Row],[Precio Venta Ideal (x1.5)]]</f>
        <v>30.321562499999999</v>
      </c>
      <c r="J1103" s="87">
        <v>1</v>
      </c>
      <c r="K1103" s="87">
        <f>SUMIFS(VENTAS[Cantidad],VENTAS[Código del producto Vendido],STOCK[[#This Row],[Code]])</f>
        <v>1</v>
      </c>
      <c r="L1103" s="87">
        <f>STOCK[[#This Row],[Entradas]]-STOCK[[#This Row],[Salidas]]</f>
        <v>0</v>
      </c>
      <c r="M1103" s="12">
        <f>STOCK[[#This Row],[Precio Final]]*10%</f>
        <v>3</v>
      </c>
      <c r="N1103" s="12">
        <v>252.87</v>
      </c>
      <c r="O1103" s="12">
        <v>16</v>
      </c>
      <c r="P1103" s="12">
        <f t="shared" si="2"/>
        <v>15.804375</v>
      </c>
      <c r="Q1103" s="87">
        <v>0</v>
      </c>
      <c r="R1103" s="12">
        <v>0</v>
      </c>
      <c r="S1103" s="12">
        <v>1.41</v>
      </c>
      <c r="T1103" s="12">
        <f>STOCK[[#This Row],[Costo Unitario (USD)]]+STOCK[[#This Row],[Costo Envío (USD)]]+STOCK[[#This Row],[Comisión 10%]]</f>
        <v>20.214375</v>
      </c>
      <c r="U1103" s="12">
        <f>STOCK[[#This Row],[Costo total]]*1.5</f>
        <v>30.321562499999999</v>
      </c>
      <c r="V1103" s="12">
        <v>30</v>
      </c>
      <c r="W1103" s="12">
        <f>STOCK[[#This Row],[Precio Final]]-STOCK[[#This Row],[Costo total]]</f>
        <v>9.7856249999999996</v>
      </c>
      <c r="X1103" s="12">
        <f>STOCK[[#This Row],[Ganancia Unitaria]]*STOCK[[#This Row],[Salidas]]</f>
        <v>9.7856249999999996</v>
      </c>
      <c r="Y1103" s="12" t="s">
        <v>2468</v>
      </c>
      <c r="AA1103" s="12">
        <f>STOCK[[#This Row],[Costo total]]*STOCK[[#This Row],[Entradas]]</f>
        <v>20.214375</v>
      </c>
      <c r="AB1103" s="12">
        <f>STOCK[[#This Row],[Stock Actual]]*STOCK[[#This Row],[Costo total]]</f>
        <v>0</v>
      </c>
    </row>
    <row r="1104" spans="1:28" s="7" customFormat="1" ht="50" customHeight="1" x14ac:dyDescent="0.15">
      <c r="A1104" s="7" t="s">
        <v>2367</v>
      </c>
      <c r="B1104" s="70"/>
      <c r="C1104" s="7" t="s">
        <v>4</v>
      </c>
      <c r="D1104" s="7" t="s">
        <v>2245</v>
      </c>
      <c r="E1104" s="7" t="s">
        <v>2284</v>
      </c>
      <c r="F1104" s="7" t="s">
        <v>241</v>
      </c>
      <c r="G1104" s="7" t="s">
        <v>1863</v>
      </c>
      <c r="H1104" s="7">
        <f>STOCK[[#This Row],[Precio Final]]</f>
        <v>20</v>
      </c>
      <c r="I1104" s="7">
        <f>STOCK[[#This Row],[Precio Venta Ideal (x1.5)]]</f>
        <v>19.3715625</v>
      </c>
      <c r="J1104" s="8">
        <v>1</v>
      </c>
      <c r="K1104" s="8">
        <f>SUMIFS(VENTAS[Cantidad],VENTAS[Código del producto Vendido],STOCK[[#This Row],[Code]])</f>
        <v>1</v>
      </c>
      <c r="L1104" s="8">
        <f>STOCK[[#This Row],[Entradas]]-STOCK[[#This Row],[Salidas]]</f>
        <v>0</v>
      </c>
      <c r="M1104" s="7">
        <f>STOCK[[#This Row],[Precio Final]]*10%</f>
        <v>2</v>
      </c>
      <c r="N1104" s="7">
        <v>152.07</v>
      </c>
      <c r="O1104" s="7">
        <v>16</v>
      </c>
      <c r="P1104" s="7">
        <f t="shared" si="2"/>
        <v>9.5043749999999996</v>
      </c>
      <c r="Q1104" s="8">
        <v>0</v>
      </c>
      <c r="R1104" s="7">
        <v>0</v>
      </c>
      <c r="S1104" s="7">
        <v>1.41</v>
      </c>
      <c r="T1104" s="12">
        <f>STOCK[[#This Row],[Costo Unitario (USD)]]+STOCK[[#This Row],[Costo Envío (USD)]]+STOCK[[#This Row],[Comisión 10%]]</f>
        <v>12.914375</v>
      </c>
      <c r="U1104" s="7">
        <f>STOCK[[#This Row],[Costo total]]*1.5</f>
        <v>19.3715625</v>
      </c>
      <c r="V1104" s="7">
        <v>20</v>
      </c>
      <c r="W1104" s="7">
        <f>STOCK[[#This Row],[Precio Final]]-STOCK[[#This Row],[Costo total]]</f>
        <v>7.0856250000000003</v>
      </c>
      <c r="X1104" s="7">
        <f>STOCK[[#This Row],[Ganancia Unitaria]]*STOCK[[#This Row],[Salidas]]</f>
        <v>7.0856250000000003</v>
      </c>
      <c r="Y1104" s="7" t="s">
        <v>2469</v>
      </c>
      <c r="AA1104" s="7">
        <f>STOCK[[#This Row],[Costo total]]*STOCK[[#This Row],[Entradas]]</f>
        <v>12.914375</v>
      </c>
      <c r="AB1104" s="7">
        <f>STOCK[[#This Row],[Stock Actual]]*STOCK[[#This Row],[Costo total]]</f>
        <v>0</v>
      </c>
    </row>
    <row r="1105" spans="1:28" s="12" customFormat="1" ht="50" customHeight="1" x14ac:dyDescent="0.15">
      <c r="A1105" s="12" t="s">
        <v>2377</v>
      </c>
      <c r="B1105" s="70"/>
      <c r="C1105" s="12" t="s">
        <v>4</v>
      </c>
      <c r="D1105" s="12" t="s">
        <v>2245</v>
      </c>
      <c r="E1105" s="12" t="s">
        <v>2284</v>
      </c>
      <c r="F1105" s="12" t="s">
        <v>243</v>
      </c>
      <c r="G1105" s="12" t="s">
        <v>1863</v>
      </c>
      <c r="H1105" s="12">
        <f>STOCK[[#This Row],[Precio Final]]</f>
        <v>20</v>
      </c>
      <c r="I1105" s="12">
        <f>STOCK[[#This Row],[Precio Venta Ideal (x1.5)]]</f>
        <v>19.3715625</v>
      </c>
      <c r="J1105" s="87">
        <v>1</v>
      </c>
      <c r="K1105" s="87">
        <f>SUMIFS(VENTAS[Cantidad],VENTAS[Código del producto Vendido],STOCK[[#This Row],[Code]])</f>
        <v>1</v>
      </c>
      <c r="L1105" s="87">
        <f>STOCK[[#This Row],[Entradas]]-STOCK[[#This Row],[Salidas]]</f>
        <v>0</v>
      </c>
      <c r="M1105" s="12">
        <f>STOCK[[#This Row],[Precio Final]]*10%</f>
        <v>2</v>
      </c>
      <c r="N1105" s="12">
        <v>152.07</v>
      </c>
      <c r="O1105" s="12">
        <v>16</v>
      </c>
      <c r="P1105" s="12">
        <f t="shared" si="2"/>
        <v>9.5043749999999996</v>
      </c>
      <c r="Q1105" s="87">
        <v>0</v>
      </c>
      <c r="R1105" s="12">
        <v>0</v>
      </c>
      <c r="S1105" s="12">
        <v>1.41</v>
      </c>
      <c r="T1105" s="12">
        <f>STOCK[[#This Row],[Costo Unitario (USD)]]+STOCK[[#This Row],[Costo Envío (USD)]]+STOCK[[#This Row],[Comisión 10%]]</f>
        <v>12.914375</v>
      </c>
      <c r="U1105" s="12">
        <f>STOCK[[#This Row],[Costo total]]*1.5</f>
        <v>19.3715625</v>
      </c>
      <c r="V1105" s="12">
        <v>20</v>
      </c>
      <c r="W1105" s="12">
        <f>STOCK[[#This Row],[Precio Final]]-STOCK[[#This Row],[Costo total]]</f>
        <v>7.0856250000000003</v>
      </c>
      <c r="X1105" s="12">
        <f>STOCK[[#This Row],[Ganancia Unitaria]]*STOCK[[#This Row],[Salidas]]</f>
        <v>7.0856250000000003</v>
      </c>
      <c r="Y1105" s="12" t="s">
        <v>2470</v>
      </c>
      <c r="AA1105" s="12">
        <f>STOCK[[#This Row],[Costo total]]*STOCK[[#This Row],[Entradas]]</f>
        <v>12.914375</v>
      </c>
      <c r="AB1105" s="12">
        <f>STOCK[[#This Row],[Stock Actual]]*STOCK[[#This Row],[Costo total]]</f>
        <v>0</v>
      </c>
    </row>
    <row r="1106" spans="1:28" s="7" customFormat="1" ht="50" customHeight="1" x14ac:dyDescent="0.15">
      <c r="A1106" s="7" t="s">
        <v>2368</v>
      </c>
      <c r="B1106" s="70"/>
      <c r="C1106" s="7" t="s">
        <v>4</v>
      </c>
      <c r="D1106" s="7" t="s">
        <v>2247</v>
      </c>
      <c r="E1106" s="7" t="s">
        <v>2284</v>
      </c>
      <c r="F1106" s="7" t="s">
        <v>244</v>
      </c>
      <c r="G1106" s="7" t="s">
        <v>1863</v>
      </c>
      <c r="H1106" s="7">
        <f>STOCK[[#This Row],[Precio Final]]</f>
        <v>20</v>
      </c>
      <c r="I1106" s="7">
        <f>STOCK[[#This Row],[Precio Venta Ideal (x1.5)]]</f>
        <v>19.3715625</v>
      </c>
      <c r="J1106" s="8">
        <v>1</v>
      </c>
      <c r="K1106" s="8">
        <f>SUMIFS(VENTAS[Cantidad],VENTAS[Código del producto Vendido],STOCK[[#This Row],[Code]])</f>
        <v>1</v>
      </c>
      <c r="L1106" s="8">
        <f>STOCK[[#This Row],[Entradas]]-STOCK[[#This Row],[Salidas]]</f>
        <v>0</v>
      </c>
      <c r="M1106" s="7">
        <f>STOCK[[#This Row],[Precio Final]]*10%</f>
        <v>2</v>
      </c>
      <c r="N1106" s="7">
        <v>152.07</v>
      </c>
      <c r="O1106" s="7">
        <v>16</v>
      </c>
      <c r="P1106" s="7">
        <f t="shared" si="2"/>
        <v>9.5043749999999996</v>
      </c>
      <c r="Q1106" s="8">
        <v>0</v>
      </c>
      <c r="R1106" s="7">
        <v>0</v>
      </c>
      <c r="S1106" s="7">
        <v>1.41</v>
      </c>
      <c r="T1106" s="12">
        <f>STOCK[[#This Row],[Costo Unitario (USD)]]+STOCK[[#This Row],[Costo Envío (USD)]]+STOCK[[#This Row],[Comisión 10%]]</f>
        <v>12.914375</v>
      </c>
      <c r="U1106" s="7">
        <f>STOCK[[#This Row],[Costo total]]*1.5</f>
        <v>19.3715625</v>
      </c>
      <c r="V1106" s="7">
        <v>20</v>
      </c>
      <c r="W1106" s="7">
        <f>STOCK[[#This Row],[Precio Final]]-STOCK[[#This Row],[Costo total]]</f>
        <v>7.0856250000000003</v>
      </c>
      <c r="X1106" s="7">
        <f>STOCK[[#This Row],[Ganancia Unitaria]]*STOCK[[#This Row],[Salidas]]</f>
        <v>7.0856250000000003</v>
      </c>
      <c r="Y1106" s="7" t="s">
        <v>2471</v>
      </c>
      <c r="AA1106" s="7">
        <f>STOCK[[#This Row],[Costo total]]*STOCK[[#This Row],[Entradas]]</f>
        <v>12.914375</v>
      </c>
      <c r="AB1106" s="7">
        <f>STOCK[[#This Row],[Stock Actual]]*STOCK[[#This Row],[Costo total]]</f>
        <v>0</v>
      </c>
    </row>
    <row r="1107" spans="1:28" s="12" customFormat="1" ht="50" customHeight="1" x14ac:dyDescent="0.15">
      <c r="A1107" s="12" t="s">
        <v>2369</v>
      </c>
      <c r="B1107" s="70"/>
      <c r="C1107" s="12" t="s">
        <v>4</v>
      </c>
      <c r="D1107" s="12" t="s">
        <v>2247</v>
      </c>
      <c r="E1107" s="12" t="s">
        <v>2284</v>
      </c>
      <c r="F1107" s="12" t="s">
        <v>239</v>
      </c>
      <c r="G1107" s="12" t="s">
        <v>1863</v>
      </c>
      <c r="H1107" s="12">
        <f>STOCK[[#This Row],[Precio Final]]</f>
        <v>20</v>
      </c>
      <c r="I1107" s="12">
        <f>STOCK[[#This Row],[Precio Venta Ideal (x1.5)]]</f>
        <v>19.3715625</v>
      </c>
      <c r="J1107" s="87">
        <v>1</v>
      </c>
      <c r="K1107" s="87">
        <f>SUMIFS(VENTAS[Cantidad],VENTAS[Código del producto Vendido],STOCK[[#This Row],[Code]])</f>
        <v>1</v>
      </c>
      <c r="L1107" s="87">
        <f>STOCK[[#This Row],[Entradas]]-STOCK[[#This Row],[Salidas]]</f>
        <v>0</v>
      </c>
      <c r="M1107" s="12">
        <f>STOCK[[#This Row],[Precio Final]]*10%</f>
        <v>2</v>
      </c>
      <c r="N1107" s="12">
        <v>152.07</v>
      </c>
      <c r="O1107" s="12">
        <v>16</v>
      </c>
      <c r="P1107" s="12">
        <f t="shared" si="2"/>
        <v>9.5043749999999996</v>
      </c>
      <c r="Q1107" s="87">
        <v>0</v>
      </c>
      <c r="R1107" s="12">
        <v>0</v>
      </c>
      <c r="S1107" s="12">
        <v>1.41</v>
      </c>
      <c r="T1107" s="12">
        <f>STOCK[[#This Row],[Costo Unitario (USD)]]+STOCK[[#This Row],[Costo Envío (USD)]]+STOCK[[#This Row],[Comisión 10%]]</f>
        <v>12.914375</v>
      </c>
      <c r="U1107" s="12">
        <f>STOCK[[#This Row],[Costo total]]*1.5</f>
        <v>19.3715625</v>
      </c>
      <c r="V1107" s="12">
        <v>20</v>
      </c>
      <c r="W1107" s="12">
        <f>STOCK[[#This Row],[Precio Final]]-STOCK[[#This Row],[Costo total]]</f>
        <v>7.0856250000000003</v>
      </c>
      <c r="X1107" s="12">
        <f>STOCK[[#This Row],[Ganancia Unitaria]]*STOCK[[#This Row],[Salidas]]</f>
        <v>7.0856250000000003</v>
      </c>
      <c r="Y1107" s="12" t="s">
        <v>2472</v>
      </c>
      <c r="AA1107" s="12">
        <f>STOCK[[#This Row],[Costo total]]*STOCK[[#This Row],[Entradas]]</f>
        <v>12.914375</v>
      </c>
      <c r="AB1107" s="12">
        <f>STOCK[[#This Row],[Stock Actual]]*STOCK[[#This Row],[Costo total]]</f>
        <v>0</v>
      </c>
    </row>
    <row r="1108" spans="1:28" s="7" customFormat="1" ht="50" customHeight="1" x14ac:dyDescent="0.15">
      <c r="A1108" s="7" t="s">
        <v>2370</v>
      </c>
      <c r="B1108" s="70"/>
      <c r="C1108" s="7" t="s">
        <v>4</v>
      </c>
      <c r="D1108" s="7" t="s">
        <v>2241</v>
      </c>
      <c r="E1108" s="7" t="s">
        <v>2285</v>
      </c>
      <c r="F1108" s="7" t="s">
        <v>241</v>
      </c>
      <c r="G1108" s="7" t="s">
        <v>1863</v>
      </c>
      <c r="H1108" s="7">
        <f>STOCK[[#This Row],[Precio Final]]</f>
        <v>20</v>
      </c>
      <c r="I1108" s="7">
        <f>STOCK[[#This Row],[Precio Venta Ideal (x1.5)]]</f>
        <v>23.114062500000003</v>
      </c>
      <c r="J1108" s="8">
        <v>1</v>
      </c>
      <c r="K1108" s="8">
        <f>SUMIFS(VENTAS[Cantidad],VENTAS[Código del producto Vendido],STOCK[[#This Row],[Code]])</f>
        <v>1</v>
      </c>
      <c r="L1108" s="8">
        <f>STOCK[[#This Row],[Entradas]]-STOCK[[#This Row],[Salidas]]</f>
        <v>0</v>
      </c>
      <c r="M1108" s="7">
        <f>STOCK[[#This Row],[Precio Final]]*10%</f>
        <v>2</v>
      </c>
      <c r="N1108" s="7">
        <v>191.99</v>
      </c>
      <c r="O1108" s="7">
        <v>16</v>
      </c>
      <c r="P1108" s="7">
        <f t="shared" si="2"/>
        <v>11.999375000000001</v>
      </c>
      <c r="Q1108" s="8">
        <v>0</v>
      </c>
      <c r="R1108" s="7">
        <v>0</v>
      </c>
      <c r="S1108" s="7">
        <v>1.41</v>
      </c>
      <c r="T1108" s="12">
        <f>STOCK[[#This Row],[Costo Unitario (USD)]]+STOCK[[#This Row],[Costo Envío (USD)]]+STOCK[[#This Row],[Comisión 10%]]</f>
        <v>15.409375000000001</v>
      </c>
      <c r="U1108" s="7">
        <f>STOCK[[#This Row],[Costo total]]*1.5</f>
        <v>23.114062500000003</v>
      </c>
      <c r="V1108" s="7">
        <v>20</v>
      </c>
      <c r="W1108" s="7">
        <f>STOCK[[#This Row],[Precio Final]]-STOCK[[#This Row],[Costo total]]</f>
        <v>4.5906249999999993</v>
      </c>
      <c r="X1108" s="7">
        <f>STOCK[[#This Row],[Ganancia Unitaria]]*STOCK[[#This Row],[Salidas]]</f>
        <v>4.5906249999999993</v>
      </c>
      <c r="Y1108" s="7" t="s">
        <v>2473</v>
      </c>
      <c r="AA1108" s="7">
        <f>STOCK[[#This Row],[Costo total]]*STOCK[[#This Row],[Entradas]]</f>
        <v>15.409375000000001</v>
      </c>
      <c r="AB1108" s="7">
        <f>STOCK[[#This Row],[Stock Actual]]*STOCK[[#This Row],[Costo total]]</f>
        <v>0</v>
      </c>
    </row>
    <row r="1109" spans="1:28" s="12" customFormat="1" ht="50" customHeight="1" x14ac:dyDescent="0.15">
      <c r="A1109" s="12" t="s">
        <v>2371</v>
      </c>
      <c r="B1109" s="70"/>
      <c r="C1109" s="12" t="s">
        <v>4</v>
      </c>
      <c r="D1109" s="12" t="s">
        <v>2239</v>
      </c>
      <c r="E1109" s="12" t="s">
        <v>2286</v>
      </c>
      <c r="F1109" s="12" t="s">
        <v>244</v>
      </c>
      <c r="G1109" s="12" t="s">
        <v>1863</v>
      </c>
      <c r="H1109" s="12">
        <f>STOCK[[#This Row],[Precio Final]]</f>
        <v>18</v>
      </c>
      <c r="I1109" s="12">
        <f>STOCK[[#This Row],[Precio Venta Ideal (x1.5)]]</f>
        <v>15.3515625</v>
      </c>
      <c r="J1109" s="87">
        <v>2</v>
      </c>
      <c r="K1109" s="87">
        <f>SUMIFS(VENTAS[Cantidad],VENTAS[Código del producto Vendido],STOCK[[#This Row],[Code]])</f>
        <v>0</v>
      </c>
      <c r="L1109" s="87">
        <f>STOCK[[#This Row],[Entradas]]-STOCK[[#This Row],[Salidas]]</f>
        <v>2</v>
      </c>
      <c r="M1109" s="12">
        <f>STOCK[[#This Row],[Precio Final]]*10%</f>
        <v>1.8</v>
      </c>
      <c r="N1109" s="12">
        <v>112.39</v>
      </c>
      <c r="O1109" s="12">
        <v>16</v>
      </c>
      <c r="P1109" s="12">
        <f t="shared" si="2"/>
        <v>7.024375</v>
      </c>
      <c r="Q1109" s="87">
        <v>0</v>
      </c>
      <c r="R1109" s="12">
        <v>0</v>
      </c>
      <c r="S1109" s="12">
        <v>1.41</v>
      </c>
      <c r="T1109" s="12">
        <f>STOCK[[#This Row],[Costo Unitario (USD)]]+STOCK[[#This Row],[Costo Envío (USD)]]+STOCK[[#This Row],[Comisión 10%]]</f>
        <v>10.234375</v>
      </c>
      <c r="U1109" s="12">
        <f>STOCK[[#This Row],[Costo total]]*1.5</f>
        <v>15.3515625</v>
      </c>
      <c r="V1109" s="12">
        <v>18</v>
      </c>
      <c r="W1109" s="12">
        <f>STOCK[[#This Row],[Precio Final]]-STOCK[[#This Row],[Costo total]]</f>
        <v>7.765625</v>
      </c>
      <c r="X1109" s="12">
        <f>STOCK[[#This Row],[Ganancia Unitaria]]*STOCK[[#This Row],[Salidas]]</f>
        <v>0</v>
      </c>
      <c r="Y1109" s="12" t="s">
        <v>2474</v>
      </c>
      <c r="AA1109" s="12">
        <f>STOCK[[#This Row],[Costo total]]*STOCK[[#This Row],[Entradas]]</f>
        <v>20.46875</v>
      </c>
      <c r="AB1109" s="12">
        <f>STOCK[[#This Row],[Stock Actual]]*STOCK[[#This Row],[Costo total]]</f>
        <v>20.46875</v>
      </c>
    </row>
    <row r="1110" spans="1:28" s="7" customFormat="1" ht="50" customHeight="1" x14ac:dyDescent="0.15">
      <c r="A1110" s="7" t="s">
        <v>2372</v>
      </c>
      <c r="B1110" s="70"/>
      <c r="C1110" s="7" t="s">
        <v>4</v>
      </c>
      <c r="D1110" s="7" t="s">
        <v>2241</v>
      </c>
      <c r="E1110" s="7" t="s">
        <v>2286</v>
      </c>
      <c r="F1110" s="7" t="s">
        <v>241</v>
      </c>
      <c r="G1110" s="7" t="s">
        <v>1863</v>
      </c>
      <c r="H1110" s="7">
        <f>STOCK[[#This Row],[Precio Final]]</f>
        <v>18</v>
      </c>
      <c r="I1110" s="7">
        <f>STOCK[[#This Row],[Precio Venta Ideal (x1.5)]]</f>
        <v>15.3515625</v>
      </c>
      <c r="J1110" s="8">
        <v>2</v>
      </c>
      <c r="K1110" s="8">
        <f>SUMIFS(VENTAS[Cantidad],VENTAS[Código del producto Vendido],STOCK[[#This Row],[Code]])</f>
        <v>0</v>
      </c>
      <c r="L1110" s="8">
        <f>STOCK[[#This Row],[Entradas]]-STOCK[[#This Row],[Salidas]]</f>
        <v>2</v>
      </c>
      <c r="M1110" s="7">
        <f>STOCK[[#This Row],[Precio Final]]*10%</f>
        <v>1.8</v>
      </c>
      <c r="N1110" s="7">
        <v>112.39</v>
      </c>
      <c r="O1110" s="7">
        <v>16</v>
      </c>
      <c r="P1110" s="7">
        <f t="shared" si="2"/>
        <v>7.024375</v>
      </c>
      <c r="Q1110" s="8">
        <v>0</v>
      </c>
      <c r="R1110" s="7">
        <v>0</v>
      </c>
      <c r="S1110" s="7">
        <v>1.41</v>
      </c>
      <c r="T1110" s="12">
        <f>STOCK[[#This Row],[Costo Unitario (USD)]]+STOCK[[#This Row],[Costo Envío (USD)]]+STOCK[[#This Row],[Comisión 10%]]</f>
        <v>10.234375</v>
      </c>
      <c r="U1110" s="7">
        <f>STOCK[[#This Row],[Costo total]]*1.5</f>
        <v>15.3515625</v>
      </c>
      <c r="V1110" s="7">
        <v>18</v>
      </c>
      <c r="W1110" s="7">
        <f>STOCK[[#This Row],[Precio Final]]-STOCK[[#This Row],[Costo total]]</f>
        <v>7.765625</v>
      </c>
      <c r="X1110" s="7">
        <f>STOCK[[#This Row],[Ganancia Unitaria]]*STOCK[[#This Row],[Salidas]]</f>
        <v>0</v>
      </c>
      <c r="Y1110" s="7" t="s">
        <v>2475</v>
      </c>
      <c r="AA1110" s="7">
        <f>STOCK[[#This Row],[Costo total]]*STOCK[[#This Row],[Entradas]]</f>
        <v>20.46875</v>
      </c>
      <c r="AB1110" s="7">
        <f>STOCK[[#This Row],[Stock Actual]]*STOCK[[#This Row],[Costo total]]</f>
        <v>20.46875</v>
      </c>
    </row>
    <row r="1111" spans="1:28" s="12" customFormat="1" ht="50" customHeight="1" x14ac:dyDescent="0.15">
      <c r="A1111" s="12" t="s">
        <v>2373</v>
      </c>
      <c r="B1111" s="70"/>
      <c r="C1111" s="12" t="s">
        <v>4</v>
      </c>
      <c r="D1111" s="12" t="s">
        <v>2241</v>
      </c>
      <c r="E1111" s="12" t="s">
        <v>2286</v>
      </c>
      <c r="F1111" s="12" t="s">
        <v>243</v>
      </c>
      <c r="G1111" s="12" t="s">
        <v>1863</v>
      </c>
      <c r="H1111" s="12">
        <f>STOCK[[#This Row],[Precio Final]]</f>
        <v>18</v>
      </c>
      <c r="I1111" s="12">
        <f>STOCK[[#This Row],[Precio Venta Ideal (x1.5)]]</f>
        <v>15.3515625</v>
      </c>
      <c r="J1111" s="87">
        <v>2</v>
      </c>
      <c r="K1111" s="87">
        <f>SUMIFS(VENTAS[Cantidad],VENTAS[Código del producto Vendido],STOCK[[#This Row],[Code]])</f>
        <v>0</v>
      </c>
      <c r="L1111" s="87">
        <f>STOCK[[#This Row],[Entradas]]-STOCK[[#This Row],[Salidas]]</f>
        <v>2</v>
      </c>
      <c r="M1111" s="12">
        <f>STOCK[[#This Row],[Precio Final]]*10%</f>
        <v>1.8</v>
      </c>
      <c r="N1111" s="12">
        <v>112.39</v>
      </c>
      <c r="O1111" s="12">
        <v>16</v>
      </c>
      <c r="P1111" s="12">
        <f t="shared" si="2"/>
        <v>7.024375</v>
      </c>
      <c r="Q1111" s="87">
        <v>0</v>
      </c>
      <c r="R1111" s="12">
        <v>0</v>
      </c>
      <c r="S1111" s="12">
        <v>1.41</v>
      </c>
      <c r="T1111" s="12">
        <f>STOCK[[#This Row],[Costo Unitario (USD)]]+STOCK[[#This Row],[Costo Envío (USD)]]+STOCK[[#This Row],[Comisión 10%]]</f>
        <v>10.234375</v>
      </c>
      <c r="U1111" s="12">
        <f>STOCK[[#This Row],[Costo total]]*1.5</f>
        <v>15.3515625</v>
      </c>
      <c r="V1111" s="12">
        <v>18</v>
      </c>
      <c r="W1111" s="12">
        <f>STOCK[[#This Row],[Precio Final]]-STOCK[[#This Row],[Costo total]]</f>
        <v>7.765625</v>
      </c>
      <c r="X1111" s="12">
        <f>STOCK[[#This Row],[Ganancia Unitaria]]*STOCK[[#This Row],[Salidas]]</f>
        <v>0</v>
      </c>
      <c r="Y1111" s="12" t="s">
        <v>2476</v>
      </c>
      <c r="AA1111" s="12">
        <f>STOCK[[#This Row],[Costo total]]*STOCK[[#This Row],[Entradas]]</f>
        <v>20.46875</v>
      </c>
      <c r="AB1111" s="12">
        <f>STOCK[[#This Row],[Stock Actual]]*STOCK[[#This Row],[Costo total]]</f>
        <v>20.46875</v>
      </c>
    </row>
    <row r="1112" spans="1:28" s="7" customFormat="1" ht="50" customHeight="1" x14ac:dyDescent="0.15">
      <c r="A1112" s="7" t="s">
        <v>2374</v>
      </c>
      <c r="B1112" s="70"/>
      <c r="C1112" s="7" t="s">
        <v>4</v>
      </c>
      <c r="D1112" s="7" t="s">
        <v>2239</v>
      </c>
      <c r="E1112" s="7" t="s">
        <v>2287</v>
      </c>
      <c r="F1112" s="7" t="s">
        <v>244</v>
      </c>
      <c r="G1112" s="7" t="s">
        <v>1863</v>
      </c>
      <c r="H1112" s="7">
        <f>STOCK[[#This Row],[Precio Final]]</f>
        <v>28</v>
      </c>
      <c r="I1112" s="7">
        <f>STOCK[[#This Row],[Precio Venta Ideal (x1.5)]]</f>
        <v>30.698437499999997</v>
      </c>
      <c r="J1112" s="8">
        <v>1</v>
      </c>
      <c r="K1112" s="8">
        <f>SUMIFS(VENTAS[Cantidad],VENTAS[Código del producto Vendido],STOCK[[#This Row],[Code]])</f>
        <v>0</v>
      </c>
      <c r="L1112" s="8">
        <f>STOCK[[#This Row],[Entradas]]-STOCK[[#This Row],[Salidas]]</f>
        <v>1</v>
      </c>
      <c r="M1112" s="7">
        <f>STOCK[[#This Row],[Precio Final]]*10%</f>
        <v>2.8000000000000003</v>
      </c>
      <c r="N1112" s="7">
        <v>260.08999999999997</v>
      </c>
      <c r="O1112" s="7">
        <v>16</v>
      </c>
      <c r="P1112" s="7">
        <f t="shared" si="2"/>
        <v>16.255624999999998</v>
      </c>
      <c r="Q1112" s="8">
        <v>0</v>
      </c>
      <c r="R1112" s="7">
        <v>0</v>
      </c>
      <c r="S1112" s="7">
        <v>1.41</v>
      </c>
      <c r="T1112" s="12">
        <f>STOCK[[#This Row],[Costo Unitario (USD)]]+STOCK[[#This Row],[Costo Envío (USD)]]+STOCK[[#This Row],[Comisión 10%]]</f>
        <v>20.465624999999999</v>
      </c>
      <c r="U1112" s="7">
        <f>STOCK[[#This Row],[Costo total]]*1.5</f>
        <v>30.698437499999997</v>
      </c>
      <c r="V1112" s="7">
        <v>28</v>
      </c>
      <c r="W1112" s="7">
        <f>STOCK[[#This Row],[Precio Final]]-STOCK[[#This Row],[Costo total]]</f>
        <v>7.5343750000000007</v>
      </c>
      <c r="X1112" s="7">
        <f>STOCK[[#This Row],[Ganancia Unitaria]]*STOCK[[#This Row],[Salidas]]</f>
        <v>0</v>
      </c>
      <c r="Y1112" s="7" t="s">
        <v>2477</v>
      </c>
      <c r="AA1112" s="7">
        <f>STOCK[[#This Row],[Costo total]]*STOCK[[#This Row],[Entradas]]</f>
        <v>20.465624999999999</v>
      </c>
      <c r="AB1112" s="7">
        <f>STOCK[[#This Row],[Stock Actual]]*STOCK[[#This Row],[Costo total]]</f>
        <v>20.465624999999999</v>
      </c>
    </row>
    <row r="1113" spans="1:28" s="12" customFormat="1" ht="50" customHeight="1" x14ac:dyDescent="0.15">
      <c r="A1113" s="12" t="s">
        <v>2375</v>
      </c>
      <c r="B1113" s="70"/>
      <c r="C1113" s="12" t="s">
        <v>4</v>
      </c>
      <c r="D1113" s="12" t="s">
        <v>2241</v>
      </c>
      <c r="E1113" s="12" t="s">
        <v>2287</v>
      </c>
      <c r="F1113" s="12" t="s">
        <v>243</v>
      </c>
      <c r="G1113" s="12" t="s">
        <v>1863</v>
      </c>
      <c r="H1113" s="12">
        <f>STOCK[[#This Row],[Precio Final]]</f>
        <v>28</v>
      </c>
      <c r="I1113" s="12">
        <f>STOCK[[#This Row],[Precio Venta Ideal (x1.5)]]</f>
        <v>30.698437499999997</v>
      </c>
      <c r="J1113" s="87">
        <v>1</v>
      </c>
      <c r="K1113" s="87">
        <f>SUMIFS(VENTAS[Cantidad],VENTAS[Código del producto Vendido],STOCK[[#This Row],[Code]])</f>
        <v>0</v>
      </c>
      <c r="L1113" s="87">
        <f>STOCK[[#This Row],[Entradas]]-STOCK[[#This Row],[Salidas]]</f>
        <v>1</v>
      </c>
      <c r="M1113" s="12">
        <f>STOCK[[#This Row],[Precio Final]]*10%</f>
        <v>2.8000000000000003</v>
      </c>
      <c r="N1113" s="12">
        <v>260.08999999999997</v>
      </c>
      <c r="O1113" s="12">
        <v>16</v>
      </c>
      <c r="P1113" s="12">
        <f t="shared" si="2"/>
        <v>16.255624999999998</v>
      </c>
      <c r="Q1113" s="87">
        <v>0</v>
      </c>
      <c r="R1113" s="12">
        <v>0</v>
      </c>
      <c r="S1113" s="12">
        <v>1.41</v>
      </c>
      <c r="T1113" s="12">
        <f>STOCK[[#This Row],[Costo Unitario (USD)]]+STOCK[[#This Row],[Costo Envío (USD)]]+STOCK[[#This Row],[Comisión 10%]]</f>
        <v>20.465624999999999</v>
      </c>
      <c r="U1113" s="12">
        <f>STOCK[[#This Row],[Costo total]]*1.5</f>
        <v>30.698437499999997</v>
      </c>
      <c r="V1113" s="12">
        <v>28</v>
      </c>
      <c r="W1113" s="12">
        <f>STOCK[[#This Row],[Precio Final]]-STOCK[[#This Row],[Costo total]]</f>
        <v>7.5343750000000007</v>
      </c>
      <c r="X1113" s="12">
        <f>STOCK[[#This Row],[Ganancia Unitaria]]*STOCK[[#This Row],[Salidas]]</f>
        <v>0</v>
      </c>
      <c r="Y1113" s="12" t="s">
        <v>2478</v>
      </c>
      <c r="AA1113" s="12">
        <f>STOCK[[#This Row],[Costo total]]*STOCK[[#This Row],[Entradas]]</f>
        <v>20.465624999999999</v>
      </c>
      <c r="AB1113" s="12">
        <f>STOCK[[#This Row],[Stock Actual]]*STOCK[[#This Row],[Costo total]]</f>
        <v>20.465624999999999</v>
      </c>
    </row>
    <row r="1114" spans="1:28" s="7" customFormat="1" ht="50" customHeight="1" x14ac:dyDescent="0.15">
      <c r="A1114" s="7" t="s">
        <v>2376</v>
      </c>
      <c r="B1114" s="70"/>
      <c r="C1114" s="7" t="s">
        <v>4</v>
      </c>
      <c r="D1114" s="7" t="s">
        <v>2241</v>
      </c>
      <c r="E1114" s="7" t="s">
        <v>2287</v>
      </c>
      <c r="F1114" s="7" t="s">
        <v>241</v>
      </c>
      <c r="G1114" s="7" t="s">
        <v>1863</v>
      </c>
      <c r="H1114" s="7">
        <f>STOCK[[#This Row],[Precio Final]]</f>
        <v>28</v>
      </c>
      <c r="I1114" s="7">
        <f>STOCK[[#This Row],[Precio Venta Ideal (x1.5)]]</f>
        <v>30.698437499999997</v>
      </c>
      <c r="J1114" s="8">
        <v>1</v>
      </c>
      <c r="K1114" s="8">
        <f>SUMIFS(VENTAS[Cantidad],VENTAS[Código del producto Vendido],STOCK[[#This Row],[Code]])</f>
        <v>0</v>
      </c>
      <c r="L1114" s="8">
        <f>STOCK[[#This Row],[Entradas]]-STOCK[[#This Row],[Salidas]]</f>
        <v>1</v>
      </c>
      <c r="M1114" s="7">
        <f>STOCK[[#This Row],[Precio Final]]*10%</f>
        <v>2.8000000000000003</v>
      </c>
      <c r="N1114" s="7">
        <v>260.08999999999997</v>
      </c>
      <c r="O1114" s="7">
        <v>16</v>
      </c>
      <c r="P1114" s="7">
        <f t="shared" si="2"/>
        <v>16.255624999999998</v>
      </c>
      <c r="Q1114" s="8">
        <v>0</v>
      </c>
      <c r="R1114" s="7">
        <v>0</v>
      </c>
      <c r="S1114" s="7">
        <v>1.41</v>
      </c>
      <c r="T1114" s="12">
        <f>STOCK[[#This Row],[Costo Unitario (USD)]]+STOCK[[#This Row],[Costo Envío (USD)]]+STOCK[[#This Row],[Comisión 10%]]</f>
        <v>20.465624999999999</v>
      </c>
      <c r="U1114" s="7">
        <f>STOCK[[#This Row],[Costo total]]*1.5</f>
        <v>30.698437499999997</v>
      </c>
      <c r="V1114" s="7">
        <v>28</v>
      </c>
      <c r="W1114" s="7">
        <f>STOCK[[#This Row],[Precio Final]]-STOCK[[#This Row],[Costo total]]</f>
        <v>7.5343750000000007</v>
      </c>
      <c r="X1114" s="7">
        <f>STOCK[[#This Row],[Ganancia Unitaria]]*STOCK[[#This Row],[Salidas]]</f>
        <v>0</v>
      </c>
      <c r="Y1114" s="7" t="s">
        <v>2479</v>
      </c>
      <c r="AA1114" s="7">
        <f>STOCK[[#This Row],[Costo total]]*STOCK[[#This Row],[Entradas]]</f>
        <v>20.465624999999999</v>
      </c>
      <c r="AB1114" s="7">
        <f>STOCK[[#This Row],[Stock Actual]]*STOCK[[#This Row],[Costo total]]</f>
        <v>20.465624999999999</v>
      </c>
    </row>
    <row r="1115" spans="1:28" s="12" customFormat="1" ht="50" customHeight="1" x14ac:dyDescent="0.15">
      <c r="A1115" s="12" t="s">
        <v>2378</v>
      </c>
      <c r="B1115" s="70"/>
      <c r="C1115" s="12" t="s">
        <v>4</v>
      </c>
      <c r="D1115" s="12" t="s">
        <v>2241</v>
      </c>
      <c r="E1115" s="12" t="s">
        <v>2287</v>
      </c>
      <c r="F1115" s="12" t="s">
        <v>238</v>
      </c>
      <c r="G1115" s="12" t="s">
        <v>1863</v>
      </c>
      <c r="H1115" s="12">
        <f>STOCK[[#This Row],[Precio Final]]</f>
        <v>28</v>
      </c>
      <c r="I1115" s="12">
        <f>STOCK[[#This Row],[Precio Venta Ideal (x1.5)]]</f>
        <v>30.698437499999997</v>
      </c>
      <c r="J1115" s="87">
        <v>1</v>
      </c>
      <c r="K1115" s="87">
        <f>SUMIFS(VENTAS[Cantidad],VENTAS[Código del producto Vendido],STOCK[[#This Row],[Code]])</f>
        <v>1</v>
      </c>
      <c r="L1115" s="87">
        <f>STOCK[[#This Row],[Entradas]]-STOCK[[#This Row],[Salidas]]</f>
        <v>0</v>
      </c>
      <c r="M1115" s="12">
        <f>STOCK[[#This Row],[Precio Final]]*10%</f>
        <v>2.8000000000000003</v>
      </c>
      <c r="N1115" s="12">
        <v>260.08999999999997</v>
      </c>
      <c r="O1115" s="12">
        <v>16</v>
      </c>
      <c r="P1115" s="12">
        <f t="shared" si="2"/>
        <v>16.255624999999998</v>
      </c>
      <c r="Q1115" s="87">
        <v>0</v>
      </c>
      <c r="R1115" s="12">
        <v>0</v>
      </c>
      <c r="S1115" s="12">
        <v>1.41</v>
      </c>
      <c r="T1115" s="12">
        <f>STOCK[[#This Row],[Costo Unitario (USD)]]+STOCK[[#This Row],[Costo Envío (USD)]]+STOCK[[#This Row],[Comisión 10%]]</f>
        <v>20.465624999999999</v>
      </c>
      <c r="U1115" s="12">
        <f>STOCK[[#This Row],[Costo total]]*1.5</f>
        <v>30.698437499999997</v>
      </c>
      <c r="V1115" s="12">
        <v>28</v>
      </c>
      <c r="W1115" s="12">
        <f>STOCK[[#This Row],[Precio Final]]-STOCK[[#This Row],[Costo total]]</f>
        <v>7.5343750000000007</v>
      </c>
      <c r="X1115" s="12">
        <f>STOCK[[#This Row],[Ganancia Unitaria]]*STOCK[[#This Row],[Salidas]]</f>
        <v>7.5343750000000007</v>
      </c>
      <c r="Y1115" s="12" t="s">
        <v>2480</v>
      </c>
      <c r="AA1115" s="12">
        <f>STOCK[[#This Row],[Costo total]]*STOCK[[#This Row],[Entradas]]</f>
        <v>20.465624999999999</v>
      </c>
      <c r="AB1115" s="12">
        <f>STOCK[[#This Row],[Stock Actual]]*STOCK[[#This Row],[Costo total]]</f>
        <v>0</v>
      </c>
    </row>
    <row r="1116" spans="1:28" s="7" customFormat="1" ht="50" customHeight="1" x14ac:dyDescent="0.15">
      <c r="A1116" s="7" t="s">
        <v>2379</v>
      </c>
      <c r="B1116" s="70"/>
      <c r="C1116" s="7" t="s">
        <v>4</v>
      </c>
      <c r="D1116" s="7" t="s">
        <v>1943</v>
      </c>
      <c r="E1116" s="7" t="s">
        <v>2505</v>
      </c>
      <c r="F1116" s="7" t="s">
        <v>1515</v>
      </c>
      <c r="G1116" s="7" t="s">
        <v>1863</v>
      </c>
      <c r="H1116" s="7">
        <f>STOCK[[#This Row],[Precio Final]]</f>
        <v>10</v>
      </c>
      <c r="I1116" s="7">
        <f>STOCK[[#This Row],[Precio Venta Ideal (x1.5)]]</f>
        <v>10.996874999999999</v>
      </c>
      <c r="J1116" s="8">
        <v>1</v>
      </c>
      <c r="K1116" s="8">
        <f>SUMIFS(VENTAS[Cantidad],VENTAS[Código del producto Vendido],STOCK[[#This Row],[Code]])</f>
        <v>0</v>
      </c>
      <c r="L1116" s="8">
        <f>STOCK[[#This Row],[Entradas]]-STOCK[[#This Row],[Salidas]]</f>
        <v>1</v>
      </c>
      <c r="M1116" s="7">
        <f>STOCK[[#This Row],[Precio Final]]*10%</f>
        <v>1</v>
      </c>
      <c r="N1116" s="7">
        <v>78.739999999999995</v>
      </c>
      <c r="O1116" s="7">
        <v>16</v>
      </c>
      <c r="P1116" s="7">
        <f t="shared" si="2"/>
        <v>4.9212499999999997</v>
      </c>
      <c r="Q1116" s="8">
        <v>0</v>
      </c>
      <c r="R1116" s="7">
        <v>0</v>
      </c>
      <c r="S1116" s="7">
        <v>1.41</v>
      </c>
      <c r="T1116" s="12">
        <f>STOCK[[#This Row],[Costo Unitario (USD)]]+STOCK[[#This Row],[Costo Envío (USD)]]+STOCK[[#This Row],[Comisión 10%]]</f>
        <v>7.3312499999999998</v>
      </c>
      <c r="U1116" s="7">
        <f>STOCK[[#This Row],[Costo total]]*1.5</f>
        <v>10.996874999999999</v>
      </c>
      <c r="V1116" s="7">
        <v>10</v>
      </c>
      <c r="W1116" s="7">
        <f>STOCK[[#This Row],[Precio Final]]-STOCK[[#This Row],[Costo total]]</f>
        <v>2.6687500000000002</v>
      </c>
      <c r="X1116" s="7">
        <f>STOCK[[#This Row],[Ganancia Unitaria]]*STOCK[[#This Row],[Salidas]]</f>
        <v>0</v>
      </c>
      <c r="Y1116" s="7" t="s">
        <v>2481</v>
      </c>
      <c r="AA1116" s="7">
        <f>STOCK[[#This Row],[Costo total]]*STOCK[[#This Row],[Entradas]]</f>
        <v>7.3312499999999998</v>
      </c>
      <c r="AB1116" s="7">
        <f>STOCK[[#This Row],[Stock Actual]]*STOCK[[#This Row],[Costo total]]</f>
        <v>7.3312499999999998</v>
      </c>
    </row>
    <row r="1117" spans="1:28" s="12" customFormat="1" ht="50" customHeight="1" x14ac:dyDescent="0.15">
      <c r="A1117" s="12" t="s">
        <v>2380</v>
      </c>
      <c r="B1117" s="70"/>
      <c r="C1117" s="12" t="s">
        <v>4</v>
      </c>
      <c r="D1117" s="12" t="s">
        <v>1943</v>
      </c>
      <c r="E1117" s="12" t="s">
        <v>2506</v>
      </c>
      <c r="F1117" s="12" t="s">
        <v>1515</v>
      </c>
      <c r="G1117" s="12" t="s">
        <v>1863</v>
      </c>
      <c r="H1117" s="12">
        <f>STOCK[[#This Row],[Precio Final]]</f>
        <v>10</v>
      </c>
      <c r="I1117" s="12">
        <f>STOCK[[#This Row],[Precio Venta Ideal (x1.5)]]</f>
        <v>10.321875</v>
      </c>
      <c r="J1117" s="87">
        <v>2</v>
      </c>
      <c r="K1117" s="87">
        <f>SUMIFS(VENTAS[Cantidad],VENTAS[Código del producto Vendido],STOCK[[#This Row],[Code]])</f>
        <v>0</v>
      </c>
      <c r="L1117" s="87">
        <f>STOCK[[#This Row],[Entradas]]-STOCK[[#This Row],[Salidas]]</f>
        <v>2</v>
      </c>
      <c r="M1117" s="12">
        <f>STOCK[[#This Row],[Precio Final]]*10%</f>
        <v>1</v>
      </c>
      <c r="N1117" s="12">
        <v>71.540000000000006</v>
      </c>
      <c r="O1117" s="12">
        <v>16</v>
      </c>
      <c r="P1117" s="12">
        <f t="shared" si="2"/>
        <v>4.4712500000000004</v>
      </c>
      <c r="Q1117" s="87">
        <v>0</v>
      </c>
      <c r="R1117" s="12">
        <v>0</v>
      </c>
      <c r="S1117" s="12">
        <v>1.41</v>
      </c>
      <c r="T1117" s="12">
        <f>STOCK[[#This Row],[Costo Unitario (USD)]]+STOCK[[#This Row],[Costo Envío (USD)]]+STOCK[[#This Row],[Comisión 10%]]</f>
        <v>6.8812500000000005</v>
      </c>
      <c r="U1117" s="12">
        <f>STOCK[[#This Row],[Costo total]]*1.5</f>
        <v>10.321875</v>
      </c>
      <c r="V1117" s="12">
        <v>10</v>
      </c>
      <c r="W1117" s="12">
        <f>STOCK[[#This Row],[Precio Final]]-STOCK[[#This Row],[Costo total]]</f>
        <v>3.1187499999999995</v>
      </c>
      <c r="X1117" s="12">
        <f>STOCK[[#This Row],[Ganancia Unitaria]]*STOCK[[#This Row],[Salidas]]</f>
        <v>0</v>
      </c>
      <c r="Y1117" s="12" t="s">
        <v>2482</v>
      </c>
      <c r="AA1117" s="12">
        <f>STOCK[[#This Row],[Costo total]]*STOCK[[#This Row],[Entradas]]</f>
        <v>13.762500000000001</v>
      </c>
      <c r="AB1117" s="12">
        <f>STOCK[[#This Row],[Stock Actual]]*STOCK[[#This Row],[Costo total]]</f>
        <v>13.762500000000001</v>
      </c>
    </row>
    <row r="1118" spans="1:28" s="7" customFormat="1" ht="50" customHeight="1" x14ac:dyDescent="0.15">
      <c r="A1118" s="7" t="s">
        <v>2381</v>
      </c>
      <c r="B1118" s="70"/>
      <c r="C1118" s="7" t="s">
        <v>4</v>
      </c>
      <c r="D1118" s="7" t="s">
        <v>1943</v>
      </c>
      <c r="E1118" s="7" t="s">
        <v>2288</v>
      </c>
      <c r="F1118" s="7" t="s">
        <v>1515</v>
      </c>
      <c r="G1118" s="7" t="s">
        <v>1863</v>
      </c>
      <c r="H1118" s="7">
        <f>STOCK[[#This Row],[Precio Final]]</f>
        <v>10</v>
      </c>
      <c r="I1118" s="7">
        <f>STOCK[[#This Row],[Precio Venta Ideal (x1.5)]]</f>
        <v>10.996874999999999</v>
      </c>
      <c r="J1118" s="8">
        <v>2</v>
      </c>
      <c r="K1118" s="8">
        <f>SUMIFS(VENTAS[Cantidad],VENTAS[Código del producto Vendido],STOCK[[#This Row],[Code]])</f>
        <v>1</v>
      </c>
      <c r="L1118" s="8">
        <f>STOCK[[#This Row],[Entradas]]-STOCK[[#This Row],[Salidas]]</f>
        <v>1</v>
      </c>
      <c r="M1118" s="7">
        <f>STOCK[[#This Row],[Precio Final]]*10%</f>
        <v>1</v>
      </c>
      <c r="N1118" s="7">
        <v>78.739999999999995</v>
      </c>
      <c r="O1118" s="7">
        <v>16</v>
      </c>
      <c r="P1118" s="7">
        <f t="shared" si="2"/>
        <v>4.9212499999999997</v>
      </c>
      <c r="Q1118" s="8">
        <v>0</v>
      </c>
      <c r="R1118" s="7">
        <v>0</v>
      </c>
      <c r="S1118" s="7">
        <v>1.41</v>
      </c>
      <c r="T1118" s="12">
        <f>STOCK[[#This Row],[Costo Unitario (USD)]]+STOCK[[#This Row],[Costo Envío (USD)]]+STOCK[[#This Row],[Comisión 10%]]</f>
        <v>7.3312499999999998</v>
      </c>
      <c r="U1118" s="7">
        <f>STOCK[[#This Row],[Costo total]]*1.5</f>
        <v>10.996874999999999</v>
      </c>
      <c r="V1118" s="7">
        <v>10</v>
      </c>
      <c r="W1118" s="7">
        <f>STOCK[[#This Row],[Precio Final]]-STOCK[[#This Row],[Costo total]]</f>
        <v>2.6687500000000002</v>
      </c>
      <c r="X1118" s="7">
        <f>STOCK[[#This Row],[Ganancia Unitaria]]*STOCK[[#This Row],[Salidas]]</f>
        <v>2.6687500000000002</v>
      </c>
      <c r="Y1118" s="7" t="s">
        <v>2483</v>
      </c>
      <c r="AA1118" s="7">
        <f>STOCK[[#This Row],[Costo total]]*STOCK[[#This Row],[Entradas]]</f>
        <v>14.6625</v>
      </c>
      <c r="AB1118" s="7">
        <f>STOCK[[#This Row],[Stock Actual]]*STOCK[[#This Row],[Costo total]]</f>
        <v>7.3312499999999998</v>
      </c>
    </row>
    <row r="1119" spans="1:28" s="12" customFormat="1" ht="50" customHeight="1" x14ac:dyDescent="0.15">
      <c r="A1119" s="12" t="s">
        <v>2382</v>
      </c>
      <c r="B1119" s="70"/>
      <c r="C1119" s="12" t="s">
        <v>4</v>
      </c>
      <c r="D1119" s="12" t="s">
        <v>1943</v>
      </c>
      <c r="E1119" s="12" t="s">
        <v>2289</v>
      </c>
      <c r="F1119" s="12" t="s">
        <v>1515</v>
      </c>
      <c r="G1119" s="12" t="s">
        <v>1863</v>
      </c>
      <c r="H1119" s="12">
        <f>STOCK[[#This Row],[Precio Final]]</f>
        <v>10</v>
      </c>
      <c r="I1119" s="12">
        <f>STOCK[[#This Row],[Precio Venta Ideal (x1.5)]]</f>
        <v>9.1828125000000007</v>
      </c>
      <c r="J1119" s="87">
        <v>2</v>
      </c>
      <c r="K1119" s="87">
        <f>SUMIFS(VENTAS[Cantidad],VENTAS[Código del producto Vendido],STOCK[[#This Row],[Code]])</f>
        <v>2</v>
      </c>
      <c r="L1119" s="87">
        <f>STOCK[[#This Row],[Entradas]]-STOCK[[#This Row],[Salidas]]</f>
        <v>0</v>
      </c>
      <c r="M1119" s="12">
        <f>STOCK[[#This Row],[Precio Final]]*10%</f>
        <v>1</v>
      </c>
      <c r="N1119" s="12">
        <v>59.39</v>
      </c>
      <c r="O1119" s="12">
        <v>16</v>
      </c>
      <c r="P1119" s="12">
        <f t="shared" si="2"/>
        <v>3.711875</v>
      </c>
      <c r="Q1119" s="87">
        <v>0</v>
      </c>
      <c r="R1119" s="12">
        <v>0</v>
      </c>
      <c r="S1119" s="12">
        <v>1.41</v>
      </c>
      <c r="T1119" s="12">
        <f>STOCK[[#This Row],[Costo Unitario (USD)]]+STOCK[[#This Row],[Costo Envío (USD)]]+STOCK[[#This Row],[Comisión 10%]]</f>
        <v>6.1218750000000002</v>
      </c>
      <c r="U1119" s="12">
        <f>STOCK[[#This Row],[Costo total]]*1.5</f>
        <v>9.1828125000000007</v>
      </c>
      <c r="V1119" s="12">
        <v>10</v>
      </c>
      <c r="W1119" s="12">
        <f>STOCK[[#This Row],[Precio Final]]-STOCK[[#This Row],[Costo total]]</f>
        <v>3.8781249999999998</v>
      </c>
      <c r="X1119" s="12">
        <f>STOCK[[#This Row],[Ganancia Unitaria]]*STOCK[[#This Row],[Salidas]]</f>
        <v>7.7562499999999996</v>
      </c>
      <c r="Y1119" s="12" t="s">
        <v>2484</v>
      </c>
      <c r="AA1119" s="12">
        <f>STOCK[[#This Row],[Costo total]]*STOCK[[#This Row],[Entradas]]</f>
        <v>12.24375</v>
      </c>
      <c r="AB1119" s="12">
        <f>STOCK[[#This Row],[Stock Actual]]*STOCK[[#This Row],[Costo total]]</f>
        <v>0</v>
      </c>
    </row>
    <row r="1120" spans="1:28" s="7" customFormat="1" ht="50" customHeight="1" x14ac:dyDescent="0.15">
      <c r="A1120" s="7" t="s">
        <v>2383</v>
      </c>
      <c r="B1120" s="70"/>
      <c r="C1120" s="7" t="s">
        <v>4</v>
      </c>
      <c r="D1120" s="7" t="s">
        <v>134</v>
      </c>
      <c r="E1120" s="7" t="s">
        <v>2290</v>
      </c>
      <c r="F1120" s="7" t="s">
        <v>1515</v>
      </c>
      <c r="G1120" s="7" t="s">
        <v>1863</v>
      </c>
      <c r="H1120" s="7">
        <f>STOCK[[#This Row],[Precio Final]]</f>
        <v>5</v>
      </c>
      <c r="I1120" s="7">
        <f>STOCK[[#This Row],[Precio Venta Ideal (x1.5)]]</f>
        <v>5.7534374999999995</v>
      </c>
      <c r="J1120" s="8">
        <v>3</v>
      </c>
      <c r="K1120" s="8">
        <f>SUMIFS(VENTAS[Cantidad],VENTAS[Código del producto Vendido],STOCK[[#This Row],[Code]])</f>
        <v>1</v>
      </c>
      <c r="L1120" s="8">
        <f>STOCK[[#This Row],[Entradas]]-STOCK[[#This Row],[Salidas]]</f>
        <v>2</v>
      </c>
      <c r="M1120" s="7">
        <f>STOCK[[#This Row],[Precio Final]]*10%</f>
        <v>0.5</v>
      </c>
      <c r="N1120" s="7">
        <v>30.81</v>
      </c>
      <c r="O1120" s="7">
        <v>16</v>
      </c>
      <c r="P1120" s="7">
        <f t="shared" si="2"/>
        <v>1.9256249999999999</v>
      </c>
      <c r="Q1120" s="8">
        <v>0</v>
      </c>
      <c r="R1120" s="7">
        <v>0</v>
      </c>
      <c r="S1120" s="7">
        <v>1.41</v>
      </c>
      <c r="T1120" s="12">
        <f>STOCK[[#This Row],[Costo Unitario (USD)]]+STOCK[[#This Row],[Costo Envío (USD)]]+STOCK[[#This Row],[Comisión 10%]]</f>
        <v>3.8356249999999998</v>
      </c>
      <c r="U1120" s="7">
        <f>STOCK[[#This Row],[Costo total]]*1.5</f>
        <v>5.7534374999999995</v>
      </c>
      <c r="V1120" s="7">
        <v>5</v>
      </c>
      <c r="W1120" s="7">
        <f>STOCK[[#This Row],[Precio Final]]-STOCK[[#This Row],[Costo total]]</f>
        <v>1.1643750000000002</v>
      </c>
      <c r="X1120" s="7">
        <f>STOCK[[#This Row],[Ganancia Unitaria]]*STOCK[[#This Row],[Salidas]]</f>
        <v>1.1643750000000002</v>
      </c>
      <c r="Y1120" s="7" t="s">
        <v>2485</v>
      </c>
      <c r="AA1120" s="7">
        <f>STOCK[[#This Row],[Costo total]]*STOCK[[#This Row],[Entradas]]</f>
        <v>11.506874999999999</v>
      </c>
      <c r="AB1120" s="7">
        <f>STOCK[[#This Row],[Stock Actual]]*STOCK[[#This Row],[Costo total]]</f>
        <v>7.6712499999999997</v>
      </c>
    </row>
    <row r="1121" spans="1:28" s="12" customFormat="1" ht="50" customHeight="1" x14ac:dyDescent="0.15">
      <c r="A1121" s="12" t="s">
        <v>2384</v>
      </c>
      <c r="B1121" s="70"/>
      <c r="C1121" s="12" t="s">
        <v>4</v>
      </c>
      <c r="D1121" s="12" t="s">
        <v>1943</v>
      </c>
      <c r="E1121" s="12" t="s">
        <v>2291</v>
      </c>
      <c r="F1121" s="12" t="s">
        <v>1515</v>
      </c>
      <c r="G1121" s="12" t="s">
        <v>1863</v>
      </c>
      <c r="H1121" s="12">
        <f>STOCK[[#This Row],[Precio Final]]</f>
        <v>15</v>
      </c>
      <c r="I1121" s="12">
        <f>STOCK[[#This Row],[Precio Venta Ideal (x1.5)]]</f>
        <v>15.077812499999999</v>
      </c>
      <c r="J1121" s="87">
        <v>4</v>
      </c>
      <c r="K1121" s="87">
        <f>SUMIFS(VENTAS[Cantidad],VENTAS[Código del producto Vendido],STOCK[[#This Row],[Code]])</f>
        <v>4</v>
      </c>
      <c r="L1121" s="87">
        <f>STOCK[[#This Row],[Entradas]]-STOCK[[#This Row],[Salidas]]</f>
        <v>0</v>
      </c>
      <c r="M1121" s="12">
        <f>STOCK[[#This Row],[Precio Final]]*10%</f>
        <v>1.5</v>
      </c>
      <c r="N1121" s="12">
        <v>114.27</v>
      </c>
      <c r="O1121" s="12">
        <v>16</v>
      </c>
      <c r="P1121" s="12">
        <f t="shared" si="2"/>
        <v>7.1418749999999998</v>
      </c>
      <c r="Q1121" s="87">
        <v>0</v>
      </c>
      <c r="R1121" s="12">
        <v>0</v>
      </c>
      <c r="S1121" s="12">
        <v>1.41</v>
      </c>
      <c r="T1121" s="12">
        <f>STOCK[[#This Row],[Costo Unitario (USD)]]+STOCK[[#This Row],[Costo Envío (USD)]]+STOCK[[#This Row],[Comisión 10%]]</f>
        <v>10.051874999999999</v>
      </c>
      <c r="U1121" s="12">
        <f>STOCK[[#This Row],[Costo total]]*1.5</f>
        <v>15.077812499999999</v>
      </c>
      <c r="V1121" s="12">
        <v>15</v>
      </c>
      <c r="W1121" s="12">
        <f>STOCK[[#This Row],[Precio Final]]-STOCK[[#This Row],[Costo total]]</f>
        <v>4.948125000000001</v>
      </c>
      <c r="X1121" s="12">
        <f>STOCK[[#This Row],[Ganancia Unitaria]]*STOCK[[#This Row],[Salidas]]</f>
        <v>19.792500000000004</v>
      </c>
      <c r="Y1121" s="12" t="s">
        <v>2486</v>
      </c>
      <c r="AA1121" s="12">
        <f>STOCK[[#This Row],[Costo total]]*STOCK[[#This Row],[Entradas]]</f>
        <v>40.207499999999996</v>
      </c>
      <c r="AB1121" s="12">
        <f>STOCK[[#This Row],[Stock Actual]]*STOCK[[#This Row],[Costo total]]</f>
        <v>0</v>
      </c>
    </row>
    <row r="1122" spans="1:28" s="7" customFormat="1" ht="50" customHeight="1" x14ac:dyDescent="0.15">
      <c r="A1122" s="7" t="s">
        <v>2385</v>
      </c>
      <c r="B1122" s="70"/>
      <c r="C1122" s="7" t="s">
        <v>4</v>
      </c>
      <c r="D1122" s="7" t="s">
        <v>2292</v>
      </c>
      <c r="E1122" s="7" t="s">
        <v>2293</v>
      </c>
      <c r="F1122" s="7" t="s">
        <v>244</v>
      </c>
      <c r="G1122" s="7" t="s">
        <v>1863</v>
      </c>
      <c r="H1122" s="7">
        <f>STOCK[[#This Row],[Precio Final]]</f>
        <v>17</v>
      </c>
      <c r="I1122" s="7">
        <f>STOCK[[#This Row],[Precio Venta Ideal (x1.5)]]</f>
        <v>18.782812500000002</v>
      </c>
      <c r="J1122" s="8">
        <v>1</v>
      </c>
      <c r="K1122" s="8">
        <f>SUMIFS(VENTAS[Cantidad],VENTAS[Código del producto Vendido],STOCK[[#This Row],[Code]])</f>
        <v>1</v>
      </c>
      <c r="L1122" s="8">
        <f>STOCK[[#This Row],[Entradas]]-STOCK[[#This Row],[Salidas]]</f>
        <v>0</v>
      </c>
      <c r="M1122" s="7">
        <f>STOCK[[#This Row],[Precio Final]]*10%</f>
        <v>1.7000000000000002</v>
      </c>
      <c r="N1122" s="7">
        <v>150.59</v>
      </c>
      <c r="O1122" s="7">
        <v>16</v>
      </c>
      <c r="P1122" s="7">
        <f t="shared" si="2"/>
        <v>9.4118750000000002</v>
      </c>
      <c r="Q1122" s="8">
        <v>0</v>
      </c>
      <c r="R1122" s="7">
        <v>0</v>
      </c>
      <c r="S1122" s="7">
        <v>1.41</v>
      </c>
      <c r="T1122" s="12">
        <f>STOCK[[#This Row],[Costo Unitario (USD)]]+STOCK[[#This Row],[Costo Envío (USD)]]+STOCK[[#This Row],[Comisión 10%]]</f>
        <v>12.521875000000001</v>
      </c>
      <c r="U1122" s="7">
        <f>STOCK[[#This Row],[Costo total]]*1.5</f>
        <v>18.782812500000002</v>
      </c>
      <c r="V1122" s="7">
        <v>17</v>
      </c>
      <c r="W1122" s="7">
        <f>STOCK[[#This Row],[Precio Final]]-STOCK[[#This Row],[Costo total]]</f>
        <v>4.4781249999999986</v>
      </c>
      <c r="X1122" s="7">
        <f>STOCK[[#This Row],[Ganancia Unitaria]]*STOCK[[#This Row],[Salidas]]</f>
        <v>4.4781249999999986</v>
      </c>
      <c r="Y1122" s="7" t="s">
        <v>2487</v>
      </c>
      <c r="AA1122" s="7">
        <f>STOCK[[#This Row],[Costo total]]*STOCK[[#This Row],[Entradas]]</f>
        <v>12.521875000000001</v>
      </c>
      <c r="AB1122" s="7">
        <f>STOCK[[#This Row],[Stock Actual]]*STOCK[[#This Row],[Costo total]]</f>
        <v>0</v>
      </c>
    </row>
    <row r="1123" spans="1:28" s="12" customFormat="1" ht="50" customHeight="1" x14ac:dyDescent="0.15">
      <c r="A1123" s="12" t="s">
        <v>2386</v>
      </c>
      <c r="B1123" s="70"/>
      <c r="C1123" s="12" t="s">
        <v>4</v>
      </c>
      <c r="D1123" s="12" t="s">
        <v>2281</v>
      </c>
      <c r="E1123" s="12" t="s">
        <v>2293</v>
      </c>
      <c r="F1123" s="12" t="s">
        <v>243</v>
      </c>
      <c r="G1123" s="12" t="s">
        <v>1863</v>
      </c>
      <c r="H1123" s="12">
        <f>STOCK[[#This Row],[Precio Final]]</f>
        <v>17</v>
      </c>
      <c r="I1123" s="12">
        <f>STOCK[[#This Row],[Precio Venta Ideal (x1.5)]]</f>
        <v>18.782812500000002</v>
      </c>
      <c r="J1123" s="87">
        <v>1</v>
      </c>
      <c r="K1123" s="87">
        <f>SUMIFS(VENTAS[Cantidad],VENTAS[Código del producto Vendido],STOCK[[#This Row],[Code]])</f>
        <v>1</v>
      </c>
      <c r="L1123" s="87">
        <f>STOCK[[#This Row],[Entradas]]-STOCK[[#This Row],[Salidas]]</f>
        <v>0</v>
      </c>
      <c r="M1123" s="12">
        <f>STOCK[[#This Row],[Precio Final]]*10%</f>
        <v>1.7000000000000002</v>
      </c>
      <c r="N1123" s="12">
        <v>150.59</v>
      </c>
      <c r="O1123" s="12">
        <v>16</v>
      </c>
      <c r="P1123" s="12">
        <f t="shared" si="2"/>
        <v>9.4118750000000002</v>
      </c>
      <c r="Q1123" s="87">
        <v>0</v>
      </c>
      <c r="R1123" s="12">
        <v>0</v>
      </c>
      <c r="S1123" s="12">
        <v>1.41</v>
      </c>
      <c r="T1123" s="12">
        <f>STOCK[[#This Row],[Costo Unitario (USD)]]+STOCK[[#This Row],[Costo Envío (USD)]]+STOCK[[#This Row],[Comisión 10%]]</f>
        <v>12.521875000000001</v>
      </c>
      <c r="U1123" s="12">
        <f>STOCK[[#This Row],[Costo total]]*1.5</f>
        <v>18.782812500000002</v>
      </c>
      <c r="V1123" s="12">
        <v>17</v>
      </c>
      <c r="W1123" s="12">
        <f>STOCK[[#This Row],[Precio Final]]-STOCK[[#This Row],[Costo total]]</f>
        <v>4.4781249999999986</v>
      </c>
      <c r="X1123" s="12">
        <f>STOCK[[#This Row],[Ganancia Unitaria]]*STOCK[[#This Row],[Salidas]]</f>
        <v>4.4781249999999986</v>
      </c>
      <c r="Y1123" s="12" t="s">
        <v>2488</v>
      </c>
      <c r="AA1123" s="12">
        <f>STOCK[[#This Row],[Costo total]]*STOCK[[#This Row],[Entradas]]</f>
        <v>12.521875000000001</v>
      </c>
      <c r="AB1123" s="12">
        <f>STOCK[[#This Row],[Stock Actual]]*STOCK[[#This Row],[Costo total]]</f>
        <v>0</v>
      </c>
    </row>
    <row r="1124" spans="1:28" s="7" customFormat="1" ht="50" customHeight="1" x14ac:dyDescent="0.15">
      <c r="A1124" s="7" t="s">
        <v>2387</v>
      </c>
      <c r="B1124" s="70"/>
      <c r="C1124" s="7" t="s">
        <v>4</v>
      </c>
      <c r="D1124" s="7" t="s">
        <v>2283</v>
      </c>
      <c r="E1124" s="7" t="s">
        <v>2294</v>
      </c>
      <c r="F1124" s="7" t="s">
        <v>239</v>
      </c>
      <c r="G1124" s="7" t="s">
        <v>1863</v>
      </c>
      <c r="H1124" s="7">
        <f>STOCK[[#This Row],[Precio Final]]</f>
        <v>35</v>
      </c>
      <c r="I1124" s="7">
        <f>STOCK[[#This Row],[Precio Venta Ideal (x1.5)]]</f>
        <v>42.1640625</v>
      </c>
      <c r="J1124" s="8">
        <v>1</v>
      </c>
      <c r="K1124" s="8">
        <f>SUMIFS(VENTAS[Cantidad],VENTAS[Código del producto Vendido],STOCK[[#This Row],[Code]])</f>
        <v>1</v>
      </c>
      <c r="L1124" s="8">
        <f>STOCK[[#This Row],[Entradas]]-STOCK[[#This Row],[Salidas]]</f>
        <v>0</v>
      </c>
      <c r="M1124" s="7">
        <f>STOCK[[#This Row],[Precio Final]]*10%</f>
        <v>3.5</v>
      </c>
      <c r="N1124" s="7">
        <v>371.19</v>
      </c>
      <c r="O1124" s="7">
        <v>16</v>
      </c>
      <c r="P1124" s="7">
        <f t="shared" si="2"/>
        <v>23.199375</v>
      </c>
      <c r="Q1124" s="8">
        <v>0</v>
      </c>
      <c r="R1124" s="7">
        <v>0</v>
      </c>
      <c r="S1124" s="7">
        <v>1.41</v>
      </c>
      <c r="T1124" s="12">
        <f>STOCK[[#This Row],[Costo Unitario (USD)]]+STOCK[[#This Row],[Costo Envío (USD)]]+STOCK[[#This Row],[Comisión 10%]]</f>
        <v>28.109375</v>
      </c>
      <c r="U1124" s="7">
        <f>STOCK[[#This Row],[Costo total]]*1.5</f>
        <v>42.1640625</v>
      </c>
      <c r="V1124" s="7">
        <v>35</v>
      </c>
      <c r="W1124" s="7">
        <f>STOCK[[#This Row],[Precio Final]]-STOCK[[#This Row],[Costo total]]</f>
        <v>6.890625</v>
      </c>
      <c r="X1124" s="7">
        <f>STOCK[[#This Row],[Ganancia Unitaria]]*STOCK[[#This Row],[Salidas]]</f>
        <v>6.890625</v>
      </c>
      <c r="Y1124" s="7" t="s">
        <v>2489</v>
      </c>
      <c r="AA1124" s="7">
        <f>STOCK[[#This Row],[Costo total]]*STOCK[[#This Row],[Entradas]]</f>
        <v>28.109375</v>
      </c>
      <c r="AB1124" s="7">
        <f>STOCK[[#This Row],[Stock Actual]]*STOCK[[#This Row],[Costo total]]</f>
        <v>0</v>
      </c>
    </row>
    <row r="1125" spans="1:28" s="12" customFormat="1" ht="50" customHeight="1" x14ac:dyDescent="0.15">
      <c r="A1125" s="12" t="s">
        <v>2388</v>
      </c>
      <c r="B1125" s="70"/>
      <c r="C1125" s="12" t="s">
        <v>4</v>
      </c>
      <c r="D1125" s="12" t="s">
        <v>2237</v>
      </c>
      <c r="E1125" s="12" t="s">
        <v>2294</v>
      </c>
      <c r="F1125" s="12" t="s">
        <v>243</v>
      </c>
      <c r="G1125" s="12" t="s">
        <v>1863</v>
      </c>
      <c r="H1125" s="12">
        <f>STOCK[[#This Row],[Precio Final]]</f>
        <v>35</v>
      </c>
      <c r="I1125" s="12">
        <f>STOCK[[#This Row],[Precio Venta Ideal (x1.5)]]</f>
        <v>42.1640625</v>
      </c>
      <c r="J1125" s="87">
        <v>1</v>
      </c>
      <c r="K1125" s="87">
        <f>SUMIFS(VENTAS[Cantidad],VENTAS[Código del producto Vendido],STOCK[[#This Row],[Code]])</f>
        <v>1</v>
      </c>
      <c r="L1125" s="87">
        <f>STOCK[[#This Row],[Entradas]]-STOCK[[#This Row],[Salidas]]</f>
        <v>0</v>
      </c>
      <c r="M1125" s="12">
        <f>STOCK[[#This Row],[Precio Final]]*10%</f>
        <v>3.5</v>
      </c>
      <c r="N1125" s="12">
        <v>371.19</v>
      </c>
      <c r="O1125" s="12">
        <v>16</v>
      </c>
      <c r="P1125" s="12">
        <f t="shared" si="2"/>
        <v>23.199375</v>
      </c>
      <c r="Q1125" s="87">
        <v>0</v>
      </c>
      <c r="R1125" s="12">
        <v>0</v>
      </c>
      <c r="S1125" s="12">
        <v>1.41</v>
      </c>
      <c r="T1125" s="12">
        <f>STOCK[[#This Row],[Costo Unitario (USD)]]+STOCK[[#This Row],[Costo Envío (USD)]]+STOCK[[#This Row],[Comisión 10%]]</f>
        <v>28.109375</v>
      </c>
      <c r="U1125" s="12">
        <f>STOCK[[#This Row],[Costo total]]*1.5</f>
        <v>42.1640625</v>
      </c>
      <c r="V1125" s="12">
        <v>35</v>
      </c>
      <c r="W1125" s="12">
        <f>STOCK[[#This Row],[Precio Final]]-STOCK[[#This Row],[Costo total]]</f>
        <v>6.890625</v>
      </c>
      <c r="X1125" s="12">
        <f>STOCK[[#This Row],[Ganancia Unitaria]]*STOCK[[#This Row],[Salidas]]</f>
        <v>6.890625</v>
      </c>
      <c r="Y1125" s="12" t="s">
        <v>2490</v>
      </c>
      <c r="AA1125" s="12">
        <f>STOCK[[#This Row],[Costo total]]*STOCK[[#This Row],[Entradas]]</f>
        <v>28.109375</v>
      </c>
      <c r="AB1125" s="12">
        <f>STOCK[[#This Row],[Stock Actual]]*STOCK[[#This Row],[Costo total]]</f>
        <v>0</v>
      </c>
    </row>
    <row r="1126" spans="1:28" s="7" customFormat="1" ht="50" customHeight="1" x14ac:dyDescent="0.15">
      <c r="A1126" s="7" t="s">
        <v>2389</v>
      </c>
      <c r="B1126" s="70"/>
      <c r="C1126" s="7" t="s">
        <v>4</v>
      </c>
      <c r="D1126" s="7" t="s">
        <v>2237</v>
      </c>
      <c r="E1126" s="7" t="s">
        <v>2294</v>
      </c>
      <c r="F1126" s="7" t="s">
        <v>241</v>
      </c>
      <c r="G1126" s="7" t="s">
        <v>1863</v>
      </c>
      <c r="H1126" s="7">
        <f>STOCK[[#This Row],[Precio Final]]</f>
        <v>35</v>
      </c>
      <c r="I1126" s="7">
        <f>STOCK[[#This Row],[Precio Venta Ideal (x1.5)]]</f>
        <v>42.1640625</v>
      </c>
      <c r="J1126" s="8">
        <v>1</v>
      </c>
      <c r="K1126" s="8">
        <f>SUMIFS(VENTAS[Cantidad],VENTAS[Código del producto Vendido],STOCK[[#This Row],[Code]])</f>
        <v>1</v>
      </c>
      <c r="L1126" s="8">
        <f>STOCK[[#This Row],[Entradas]]-STOCK[[#This Row],[Salidas]]</f>
        <v>0</v>
      </c>
      <c r="M1126" s="7">
        <f>STOCK[[#This Row],[Precio Final]]*10%</f>
        <v>3.5</v>
      </c>
      <c r="N1126" s="7">
        <v>371.19</v>
      </c>
      <c r="O1126" s="7">
        <v>16</v>
      </c>
      <c r="P1126" s="7">
        <f t="shared" si="2"/>
        <v>23.199375</v>
      </c>
      <c r="Q1126" s="8">
        <v>0</v>
      </c>
      <c r="R1126" s="7">
        <v>0</v>
      </c>
      <c r="S1126" s="7">
        <v>1.41</v>
      </c>
      <c r="T1126" s="12">
        <f>STOCK[[#This Row],[Costo Unitario (USD)]]+STOCK[[#This Row],[Costo Envío (USD)]]+STOCK[[#This Row],[Comisión 10%]]</f>
        <v>28.109375</v>
      </c>
      <c r="U1126" s="7">
        <f>STOCK[[#This Row],[Costo total]]*1.5</f>
        <v>42.1640625</v>
      </c>
      <c r="V1126" s="7">
        <v>35</v>
      </c>
      <c r="W1126" s="7">
        <f>STOCK[[#This Row],[Precio Final]]-STOCK[[#This Row],[Costo total]]</f>
        <v>6.890625</v>
      </c>
      <c r="X1126" s="7">
        <f>STOCK[[#This Row],[Ganancia Unitaria]]*STOCK[[#This Row],[Salidas]]</f>
        <v>6.890625</v>
      </c>
      <c r="Y1126" s="7" t="s">
        <v>2491</v>
      </c>
      <c r="AA1126" s="7">
        <f>STOCK[[#This Row],[Costo total]]*STOCK[[#This Row],[Entradas]]</f>
        <v>28.109375</v>
      </c>
      <c r="AB1126" s="7">
        <f>STOCK[[#This Row],[Stock Actual]]*STOCK[[#This Row],[Costo total]]</f>
        <v>0</v>
      </c>
    </row>
    <row r="1127" spans="1:28" s="12" customFormat="1" ht="50" customHeight="1" x14ac:dyDescent="0.15">
      <c r="A1127" s="12" t="s">
        <v>2390</v>
      </c>
      <c r="B1127" s="70"/>
      <c r="C1127" s="12" t="s">
        <v>4</v>
      </c>
      <c r="D1127" s="12" t="s">
        <v>1943</v>
      </c>
      <c r="E1127" s="12" t="s">
        <v>2295</v>
      </c>
      <c r="F1127" s="12" t="s">
        <v>1515</v>
      </c>
      <c r="G1127" s="12" t="s">
        <v>1863</v>
      </c>
      <c r="H1127" s="12">
        <f>STOCK[[#This Row],[Precio Final]]</f>
        <v>10</v>
      </c>
      <c r="I1127" s="12">
        <f>STOCK[[#This Row],[Precio Venta Ideal (x1.5)]]</f>
        <v>8.5912500000000005</v>
      </c>
      <c r="J1127" s="87">
        <v>3</v>
      </c>
      <c r="K1127" s="87">
        <f>SUMIFS(VENTAS[Cantidad],VENTAS[Código del producto Vendido],STOCK[[#This Row],[Code]])</f>
        <v>1</v>
      </c>
      <c r="L1127" s="87">
        <f>STOCK[[#This Row],[Entradas]]-STOCK[[#This Row],[Salidas]]</f>
        <v>2</v>
      </c>
      <c r="M1127" s="12">
        <f>STOCK[[#This Row],[Precio Final]]*10%</f>
        <v>1</v>
      </c>
      <c r="N1127" s="12">
        <v>53.08</v>
      </c>
      <c r="O1127" s="12">
        <v>16</v>
      </c>
      <c r="P1127" s="12">
        <f t="shared" si="2"/>
        <v>3.3174999999999999</v>
      </c>
      <c r="Q1127" s="87">
        <v>0</v>
      </c>
      <c r="R1127" s="12">
        <v>0</v>
      </c>
      <c r="S1127" s="12">
        <v>1.41</v>
      </c>
      <c r="T1127" s="12">
        <f>STOCK[[#This Row],[Costo Unitario (USD)]]+STOCK[[#This Row],[Costo Envío (USD)]]+STOCK[[#This Row],[Comisión 10%]]</f>
        <v>5.7275</v>
      </c>
      <c r="U1127" s="12">
        <f>STOCK[[#This Row],[Costo total]]*1.5</f>
        <v>8.5912500000000005</v>
      </c>
      <c r="V1127" s="12">
        <v>10</v>
      </c>
      <c r="W1127" s="12">
        <f>STOCK[[#This Row],[Precio Final]]-STOCK[[#This Row],[Costo total]]</f>
        <v>4.2725</v>
      </c>
      <c r="X1127" s="12">
        <f>STOCK[[#This Row],[Ganancia Unitaria]]*STOCK[[#This Row],[Salidas]]</f>
        <v>4.2725</v>
      </c>
      <c r="Y1127" s="12" t="s">
        <v>2492</v>
      </c>
      <c r="AA1127" s="12">
        <f>STOCK[[#This Row],[Costo total]]*STOCK[[#This Row],[Entradas]]</f>
        <v>17.182500000000001</v>
      </c>
      <c r="AB1127" s="12">
        <f>STOCK[[#This Row],[Stock Actual]]*STOCK[[#This Row],[Costo total]]</f>
        <v>11.455</v>
      </c>
    </row>
    <row r="1128" spans="1:28" s="7" customFormat="1" ht="50" customHeight="1" x14ac:dyDescent="0.15">
      <c r="A1128" s="7" t="s">
        <v>2507</v>
      </c>
      <c r="B1128" s="70"/>
      <c r="C1128" s="7" t="s">
        <v>4</v>
      </c>
      <c r="D1128" s="7" t="s">
        <v>101</v>
      </c>
      <c r="E1128" s="7" t="s">
        <v>2508</v>
      </c>
      <c r="F1128" s="7" t="s">
        <v>252</v>
      </c>
      <c r="G1128" s="7" t="s">
        <v>1143</v>
      </c>
      <c r="H1128" s="7">
        <f>STOCK[[#This Row],[Precio Final]]</f>
        <v>30</v>
      </c>
      <c r="I1128" s="7">
        <f>STOCK[[#This Row],[Precio Venta Ideal (x1.5)]]</f>
        <v>23.25</v>
      </c>
      <c r="J1128" s="8">
        <v>1</v>
      </c>
      <c r="K1128" s="8">
        <f>SUMIFS(VENTAS[Cantidad],VENTAS[Código del producto Vendido],STOCK[[#This Row],[Code]])</f>
        <v>1</v>
      </c>
      <c r="L1128" s="8">
        <f>STOCK[[#This Row],[Entradas]]-STOCK[[#This Row],[Salidas]]</f>
        <v>0</v>
      </c>
      <c r="M1128" s="7">
        <f>STOCK[[#This Row],[Precio Final]]*10%</f>
        <v>3</v>
      </c>
      <c r="N1128" s="7">
        <v>200</v>
      </c>
      <c r="O1128" s="7">
        <v>16</v>
      </c>
      <c r="P1128" s="7">
        <f>N1128/O1128</f>
        <v>12.5</v>
      </c>
      <c r="Q1128" s="8"/>
      <c r="S1128" s="7">
        <v>0</v>
      </c>
      <c r="T1128" s="12">
        <f>STOCK[[#This Row],[Costo Unitario (USD)]]+STOCK[[#This Row],[Costo Envío (USD)]]+STOCK[[#This Row],[Comisión 10%]]</f>
        <v>15.5</v>
      </c>
      <c r="U1128" s="7">
        <f>STOCK[[#This Row],[Costo total]]*1.5</f>
        <v>23.25</v>
      </c>
      <c r="V1128" s="7">
        <v>30</v>
      </c>
      <c r="W1128" s="7">
        <f>STOCK[[#This Row],[Precio Final]]-STOCK[[#This Row],[Costo total]]</f>
        <v>14.5</v>
      </c>
      <c r="X1128" s="7">
        <f>STOCK[[#This Row],[Ganancia Unitaria]]*STOCK[[#This Row],[Salidas]]</f>
        <v>14.5</v>
      </c>
      <c r="AA1128" s="7">
        <f>STOCK[[#This Row],[Costo total]]*STOCK[[#This Row],[Entradas]]</f>
        <v>15.5</v>
      </c>
      <c r="AB1128" s="7">
        <f>STOCK[[#This Row],[Stock Actual]]*STOCK[[#This Row],[Costo total]]</f>
        <v>0</v>
      </c>
    </row>
    <row r="1129" spans="1:28" s="12" customFormat="1" ht="50" customHeight="1" x14ac:dyDescent="0.15">
      <c r="A1129" s="12" t="s">
        <v>2515</v>
      </c>
      <c r="B1129" s="77"/>
      <c r="C1129" s="12" t="s">
        <v>4</v>
      </c>
      <c r="D1129" s="12" t="s">
        <v>1898</v>
      </c>
      <c r="E1129" s="12" t="s">
        <v>2184</v>
      </c>
      <c r="F1129" s="12" t="s">
        <v>2091</v>
      </c>
      <c r="G1129" s="12" t="s">
        <v>69</v>
      </c>
      <c r="H1129" s="12">
        <f>STOCK[[#This Row],[Precio Final]]</f>
        <v>13</v>
      </c>
      <c r="I1129" s="12">
        <f>STOCK[[#This Row],[Precio Venta Ideal (x1.5)]]</f>
        <v>14.865</v>
      </c>
      <c r="J1129" s="87">
        <v>2</v>
      </c>
      <c r="K1129" s="87">
        <f>SUMIFS(VENTAS[Cantidad],VENTAS[Código del producto Vendido],STOCK[[#This Row],[Code]])</f>
        <v>2</v>
      </c>
      <c r="L1129" s="87">
        <f>STOCK[[#This Row],[Entradas]]-STOCK[[#This Row],[Salidas]]</f>
        <v>0</v>
      </c>
      <c r="M1129" s="12">
        <f>STOCK[[#This Row],[Precio Final]]*10%</f>
        <v>1.3</v>
      </c>
      <c r="N1129" s="12">
        <v>4.72</v>
      </c>
      <c r="O1129" s="12">
        <v>0</v>
      </c>
      <c r="P1129" s="12">
        <v>7.61</v>
      </c>
      <c r="Q1129" s="87">
        <v>0</v>
      </c>
      <c r="R1129" s="12">
        <v>0</v>
      </c>
      <c r="S1129" s="12">
        <v>1</v>
      </c>
      <c r="T1129" s="12">
        <f>STOCK[[#This Row],[Costo Unitario (USD)]]+STOCK[[#This Row],[Costo Envío (USD)]]+STOCK[[#This Row],[Comisión 10%]]</f>
        <v>9.91</v>
      </c>
      <c r="U1129" s="12">
        <f>STOCK[[#This Row],[Costo total]]*1.5</f>
        <v>14.865</v>
      </c>
      <c r="V1129" s="12">
        <v>13</v>
      </c>
      <c r="W1129" s="12">
        <f>STOCK[[#This Row],[Precio Final]]-STOCK[[#This Row],[Costo total]]</f>
        <v>3.09</v>
      </c>
      <c r="X1129" s="12">
        <f>STOCK[[#This Row],[Ganancia Unitaria]]*STOCK[[#This Row],[Salidas]]</f>
        <v>6.18</v>
      </c>
      <c r="Y1129" s="12" t="s">
        <v>1404</v>
      </c>
      <c r="AA1129" s="12">
        <f>STOCK[[#This Row],[Costo total]]*STOCK[[#This Row],[Entradas]]</f>
        <v>19.82</v>
      </c>
      <c r="AB1129" s="12">
        <f>STOCK[[#This Row],[Stock Actual]]*STOCK[[#This Row],[Costo total]]</f>
        <v>0</v>
      </c>
    </row>
    <row r="1130" spans="1:28" s="7" customFormat="1" ht="50" customHeight="1" x14ac:dyDescent="0.15">
      <c r="A1130" s="7" t="s">
        <v>2516</v>
      </c>
      <c r="B1130" s="70"/>
      <c r="C1130" s="7" t="s">
        <v>4</v>
      </c>
      <c r="D1130" s="7" t="s">
        <v>1898</v>
      </c>
      <c r="E1130" s="7" t="s">
        <v>2183</v>
      </c>
      <c r="F1130" s="7" t="s">
        <v>2071</v>
      </c>
      <c r="G1130" s="7" t="s">
        <v>69</v>
      </c>
      <c r="H1130" s="7">
        <f>STOCK[[#This Row],[Precio Final]]</f>
        <v>13</v>
      </c>
      <c r="I1130" s="7">
        <f>STOCK[[#This Row],[Precio Venta Ideal (x1.5)]]</f>
        <v>13.365</v>
      </c>
      <c r="J1130" s="8">
        <v>2</v>
      </c>
      <c r="K1130" s="8">
        <f>SUMIFS(VENTAS[Cantidad],VENTAS[Código del producto Vendido],STOCK[[#This Row],[Code]])</f>
        <v>2</v>
      </c>
      <c r="L1130" s="8">
        <f>STOCK[[#This Row],[Entradas]]-STOCK[[#This Row],[Salidas]]</f>
        <v>0</v>
      </c>
      <c r="M1130" s="7">
        <f>STOCK[[#This Row],[Precio Final]]*10%</f>
        <v>1.3</v>
      </c>
      <c r="N1130" s="7">
        <v>4.72</v>
      </c>
      <c r="O1130" s="7">
        <v>0</v>
      </c>
      <c r="P1130" s="7">
        <v>7.61</v>
      </c>
      <c r="Q1130" s="8">
        <v>0</v>
      </c>
      <c r="R1130" s="7">
        <v>0</v>
      </c>
      <c r="S1130" s="7">
        <v>0</v>
      </c>
      <c r="T1130" s="12">
        <f>STOCK[[#This Row],[Costo Unitario (USD)]]+STOCK[[#This Row],[Costo Envío (USD)]]+STOCK[[#This Row],[Comisión 10%]]</f>
        <v>8.91</v>
      </c>
      <c r="U1130" s="7">
        <f>STOCK[[#This Row],[Costo total]]*1.5</f>
        <v>13.365</v>
      </c>
      <c r="V1130" s="7">
        <v>13</v>
      </c>
      <c r="W1130" s="7">
        <f>STOCK[[#This Row],[Precio Final]]-STOCK[[#This Row],[Costo total]]</f>
        <v>4.09</v>
      </c>
      <c r="X1130" s="7">
        <f>STOCK[[#This Row],[Ganancia Unitaria]]*STOCK[[#This Row],[Salidas]]</f>
        <v>8.18</v>
      </c>
      <c r="AA1130" s="7">
        <f>STOCK[[#This Row],[Costo total]]*STOCK[[#This Row],[Entradas]]</f>
        <v>17.82</v>
      </c>
      <c r="AB1130" s="7">
        <f>STOCK[[#This Row],[Stock Actual]]*STOCK[[#This Row],[Costo total]]</f>
        <v>0</v>
      </c>
    </row>
    <row r="1131" spans="1:28" s="12" customFormat="1" ht="50" customHeight="1" x14ac:dyDescent="0.15">
      <c r="A1131" s="12" t="s">
        <v>2552</v>
      </c>
      <c r="B1131" s="70"/>
      <c r="C1131" s="12" t="s">
        <v>4</v>
      </c>
      <c r="D1131" s="12" t="s">
        <v>2563</v>
      </c>
      <c r="E1131" s="12" t="s">
        <v>2987</v>
      </c>
      <c r="F1131" s="12" t="s">
        <v>250</v>
      </c>
      <c r="G1131" s="12" t="s">
        <v>2553</v>
      </c>
      <c r="H1131" s="12">
        <f>STOCK[[#This Row],[Precio Final]]</f>
        <v>35</v>
      </c>
      <c r="I1131" s="12">
        <f>STOCK[[#This Row],[Precio Venta Ideal (x1.5)]]</f>
        <v>31.128031727379554</v>
      </c>
      <c r="J1131" s="87">
        <v>1</v>
      </c>
      <c r="K1131" s="87">
        <f>SUMIFS(VENTAS[Cantidad],VENTAS[Código del producto Vendido],STOCK[[#This Row],[Code]])</f>
        <v>0</v>
      </c>
      <c r="L1131" s="87">
        <f>STOCK[[#This Row],[Entradas]]-STOCK[[#This Row],[Salidas]]</f>
        <v>1</v>
      </c>
      <c r="M1131" s="12">
        <f>STOCK[[#This Row],[Precio Final]]*10%</f>
        <v>3.5</v>
      </c>
      <c r="N1131" s="12">
        <v>260.10000000000002</v>
      </c>
      <c r="O1131" s="12">
        <v>17.02</v>
      </c>
      <c r="P1131" s="12">
        <f>N1131/O1131</f>
        <v>15.28202115158637</v>
      </c>
      <c r="Q1131" s="87">
        <v>0</v>
      </c>
      <c r="R1131" s="12">
        <v>0</v>
      </c>
      <c r="S1131" s="12">
        <v>1.97</v>
      </c>
      <c r="T1131" s="12">
        <f>STOCK[[#This Row],[Costo Unitario (USD)]]+STOCK[[#This Row],[Costo Envío (USD)]]+STOCK[[#This Row],[Comisión 10%]]</f>
        <v>20.752021151586369</v>
      </c>
      <c r="U1131" s="12">
        <f>STOCK[[#This Row],[Costo total]]*1.5</f>
        <v>31.128031727379554</v>
      </c>
      <c r="V1131" s="12">
        <v>35</v>
      </c>
      <c r="W1131" s="12">
        <f>STOCK[[#This Row],[Precio Final]]-STOCK[[#This Row],[Costo total]]</f>
        <v>14.247978848413631</v>
      </c>
      <c r="X1131" s="12">
        <f>STOCK[[#This Row],[Ganancia Unitaria]]*STOCK[[#This Row],[Salidas]]</f>
        <v>0</v>
      </c>
      <c r="Y1131" s="12" t="s">
        <v>2579</v>
      </c>
      <c r="AA1131" s="12">
        <f>STOCK[[#This Row],[Costo total]]*STOCK[[#This Row],[Entradas]]</f>
        <v>20.752021151586369</v>
      </c>
      <c r="AB1131" s="12">
        <f>STOCK[[#This Row],[Stock Actual]]*STOCK[[#This Row],[Costo total]]</f>
        <v>20.752021151586369</v>
      </c>
    </row>
    <row r="1132" spans="1:28" s="7" customFormat="1" ht="50" customHeight="1" x14ac:dyDescent="0.15">
      <c r="A1132" s="7" t="s">
        <v>2554</v>
      </c>
      <c r="B1132" s="70"/>
      <c r="C1132" s="7" t="s">
        <v>4</v>
      </c>
      <c r="D1132" s="7" t="s">
        <v>2563</v>
      </c>
      <c r="E1132" s="7" t="s">
        <v>2622</v>
      </c>
      <c r="F1132" s="7" t="s">
        <v>550</v>
      </c>
      <c r="G1132" s="7" t="s">
        <v>2553</v>
      </c>
      <c r="H1132" s="7">
        <f>STOCK[[#This Row],[Precio Final]]</f>
        <v>35</v>
      </c>
      <c r="I1132" s="7">
        <f>STOCK[[#This Row],[Precio Venta Ideal (x1.5)]]</f>
        <v>31.128031727379554</v>
      </c>
      <c r="J1132" s="8">
        <v>1</v>
      </c>
      <c r="K1132" s="8">
        <f>SUMIFS(VENTAS[Cantidad],VENTAS[Código del producto Vendido],STOCK[[#This Row],[Code]])</f>
        <v>1</v>
      </c>
      <c r="L1132" s="8">
        <f>STOCK[[#This Row],[Entradas]]-STOCK[[#This Row],[Salidas]]</f>
        <v>0</v>
      </c>
      <c r="M1132" s="7">
        <f>STOCK[[#This Row],[Precio Final]]*10%</f>
        <v>3.5</v>
      </c>
      <c r="N1132" s="7">
        <v>260.10000000000002</v>
      </c>
      <c r="O1132" s="7">
        <v>17.02</v>
      </c>
      <c r="P1132" s="7">
        <f>N1132/O1132</f>
        <v>15.28202115158637</v>
      </c>
      <c r="Q1132" s="8">
        <v>0</v>
      </c>
      <c r="R1132" s="7">
        <v>0</v>
      </c>
      <c r="S1132" s="7">
        <v>1.97</v>
      </c>
      <c r="T1132" s="12">
        <f>STOCK[[#This Row],[Costo Unitario (USD)]]+STOCK[[#This Row],[Costo Envío (USD)]]+STOCK[[#This Row],[Comisión 10%]]</f>
        <v>20.752021151586369</v>
      </c>
      <c r="U1132" s="7">
        <f>STOCK[[#This Row],[Costo total]]*1.5</f>
        <v>31.128031727379554</v>
      </c>
      <c r="V1132" s="7">
        <v>35</v>
      </c>
      <c r="W1132" s="7">
        <f>STOCK[[#This Row],[Precio Final]]-STOCK[[#This Row],[Costo total]]</f>
        <v>14.247978848413631</v>
      </c>
      <c r="X1132" s="7">
        <f>STOCK[[#This Row],[Ganancia Unitaria]]*STOCK[[#This Row],[Salidas]]</f>
        <v>14.247978848413631</v>
      </c>
      <c r="Y1132" s="7" t="s">
        <v>2580</v>
      </c>
      <c r="AA1132" s="7">
        <f>STOCK[[#This Row],[Costo total]]*STOCK[[#This Row],[Entradas]]</f>
        <v>20.752021151586369</v>
      </c>
      <c r="AB1132" s="7">
        <f>STOCK[[#This Row],[Stock Actual]]*STOCK[[#This Row],[Costo total]]</f>
        <v>0</v>
      </c>
    </row>
    <row r="1133" spans="1:28" s="12" customFormat="1" ht="50" customHeight="1" x14ac:dyDescent="0.15">
      <c r="A1133" s="12" t="s">
        <v>2555</v>
      </c>
      <c r="B1133" s="70"/>
      <c r="C1133" s="12" t="s">
        <v>4</v>
      </c>
      <c r="D1133" s="12" t="s">
        <v>2563</v>
      </c>
      <c r="E1133" s="12" t="s">
        <v>2622</v>
      </c>
      <c r="F1133" s="12" t="s">
        <v>252</v>
      </c>
      <c r="G1133" s="12" t="s">
        <v>2553</v>
      </c>
      <c r="H1133" s="12">
        <f>STOCK[[#This Row],[Precio Final]]</f>
        <v>35</v>
      </c>
      <c r="I1133" s="12">
        <f>STOCK[[#This Row],[Precio Venta Ideal (x1.5)]]</f>
        <v>31.128031727379554</v>
      </c>
      <c r="J1133" s="87">
        <v>1</v>
      </c>
      <c r="K1133" s="87">
        <f>SUMIFS(VENTAS[Cantidad],VENTAS[Código del producto Vendido],STOCK[[#This Row],[Code]])</f>
        <v>1</v>
      </c>
      <c r="L1133" s="87">
        <f>STOCK[[#This Row],[Entradas]]-STOCK[[#This Row],[Salidas]]</f>
        <v>0</v>
      </c>
      <c r="M1133" s="12">
        <f>STOCK[[#This Row],[Precio Final]]*10%</f>
        <v>3.5</v>
      </c>
      <c r="N1133" s="12">
        <v>260.10000000000002</v>
      </c>
      <c r="O1133" s="12">
        <v>17.02</v>
      </c>
      <c r="P1133" s="12">
        <f>N1133/O1133</f>
        <v>15.28202115158637</v>
      </c>
      <c r="Q1133" s="87">
        <v>0</v>
      </c>
      <c r="R1133" s="12">
        <v>0</v>
      </c>
      <c r="S1133" s="12">
        <v>1.97</v>
      </c>
      <c r="T1133" s="12">
        <f>STOCK[[#This Row],[Costo Unitario (USD)]]+STOCK[[#This Row],[Costo Envío (USD)]]+STOCK[[#This Row],[Comisión 10%]]</f>
        <v>20.752021151586369</v>
      </c>
      <c r="U1133" s="12">
        <f>STOCK[[#This Row],[Costo total]]*1.5</f>
        <v>31.128031727379554</v>
      </c>
      <c r="V1133" s="12">
        <v>35</v>
      </c>
      <c r="W1133" s="12">
        <f>STOCK[[#This Row],[Precio Final]]-STOCK[[#This Row],[Costo total]]</f>
        <v>14.247978848413631</v>
      </c>
      <c r="X1133" s="12">
        <f>STOCK[[#This Row],[Ganancia Unitaria]]*STOCK[[#This Row],[Salidas]]</f>
        <v>14.247978848413631</v>
      </c>
      <c r="Y1133" s="12" t="s">
        <v>2581</v>
      </c>
      <c r="AA1133" s="12">
        <f>STOCK[[#This Row],[Costo total]]*STOCK[[#This Row],[Entradas]]</f>
        <v>20.752021151586369</v>
      </c>
      <c r="AB1133" s="12">
        <f>STOCK[[#This Row],[Stock Actual]]*STOCK[[#This Row],[Costo total]]</f>
        <v>0</v>
      </c>
    </row>
    <row r="1134" spans="1:28" s="7" customFormat="1" ht="50" customHeight="1" x14ac:dyDescent="0.15">
      <c r="A1134" s="7" t="s">
        <v>2556</v>
      </c>
      <c r="B1134" s="70"/>
      <c r="C1134" s="7" t="s">
        <v>4</v>
      </c>
      <c r="D1134" s="7" t="s">
        <v>2563</v>
      </c>
      <c r="E1134" s="7" t="s">
        <v>2622</v>
      </c>
      <c r="F1134" s="7" t="s">
        <v>1516</v>
      </c>
      <c r="G1134" s="7" t="s">
        <v>2553</v>
      </c>
      <c r="H1134" s="7">
        <f>STOCK[[#This Row],[Precio Final]]</f>
        <v>35</v>
      </c>
      <c r="I1134" s="7">
        <f>STOCK[[#This Row],[Precio Venta Ideal (x1.5)]]</f>
        <v>31.128031727379554</v>
      </c>
      <c r="J1134" s="8">
        <v>1</v>
      </c>
      <c r="K1134" s="8">
        <f>SUMIFS(VENTAS[Cantidad],VENTAS[Código del producto Vendido],STOCK[[#This Row],[Code]])</f>
        <v>1</v>
      </c>
      <c r="L1134" s="8">
        <f>STOCK[[#This Row],[Entradas]]-STOCK[[#This Row],[Salidas]]</f>
        <v>0</v>
      </c>
      <c r="M1134" s="7">
        <f>STOCK[[#This Row],[Precio Final]]*10%</f>
        <v>3.5</v>
      </c>
      <c r="N1134" s="7">
        <v>260.10000000000002</v>
      </c>
      <c r="O1134" s="7">
        <v>17.02</v>
      </c>
      <c r="P1134" s="7">
        <f>N1134/O1134</f>
        <v>15.28202115158637</v>
      </c>
      <c r="Q1134" s="8">
        <v>0</v>
      </c>
      <c r="R1134" s="7">
        <v>0</v>
      </c>
      <c r="S1134" s="7">
        <v>1.97</v>
      </c>
      <c r="T1134" s="12">
        <f>STOCK[[#This Row],[Costo Unitario (USD)]]+STOCK[[#This Row],[Costo Envío (USD)]]+STOCK[[#This Row],[Comisión 10%]]</f>
        <v>20.752021151586369</v>
      </c>
      <c r="U1134" s="7">
        <f>STOCK[[#This Row],[Costo total]]*1.5</f>
        <v>31.128031727379554</v>
      </c>
      <c r="V1134" s="7">
        <v>35</v>
      </c>
      <c r="W1134" s="7">
        <f>STOCK[[#This Row],[Precio Final]]-STOCK[[#This Row],[Costo total]]</f>
        <v>14.247978848413631</v>
      </c>
      <c r="X1134" s="7">
        <f>STOCK[[#This Row],[Ganancia Unitaria]]*STOCK[[#This Row],[Salidas]]</f>
        <v>14.247978848413631</v>
      </c>
      <c r="Y1134" s="7" t="s">
        <v>2582</v>
      </c>
      <c r="AA1134" s="7">
        <f>STOCK[[#This Row],[Costo total]]*STOCK[[#This Row],[Entradas]]</f>
        <v>20.752021151586369</v>
      </c>
      <c r="AB1134" s="7">
        <f>STOCK[[#This Row],[Stock Actual]]*STOCK[[#This Row],[Costo total]]</f>
        <v>0</v>
      </c>
    </row>
    <row r="1135" spans="1:28" s="12" customFormat="1" ht="50" customHeight="1" x14ac:dyDescent="0.15">
      <c r="A1135" s="12" t="s">
        <v>2557</v>
      </c>
      <c r="B1135" s="70"/>
      <c r="C1135" s="12" t="s">
        <v>4</v>
      </c>
      <c r="D1135" s="12" t="s">
        <v>2563</v>
      </c>
      <c r="E1135" s="12" t="s">
        <v>2622</v>
      </c>
      <c r="F1135" s="12" t="s">
        <v>251</v>
      </c>
      <c r="G1135" s="12" t="s">
        <v>2553</v>
      </c>
      <c r="H1135" s="12">
        <f>STOCK[[#This Row],[Precio Final]]</f>
        <v>35</v>
      </c>
      <c r="I1135" s="12">
        <f>STOCK[[#This Row],[Precio Venta Ideal (x1.5)]]</f>
        <v>31.128031727379554</v>
      </c>
      <c r="J1135" s="87">
        <v>1</v>
      </c>
      <c r="K1135" s="87">
        <f>SUMIFS(VENTAS[Cantidad],VENTAS[Código del producto Vendido],STOCK[[#This Row],[Code]])</f>
        <v>1</v>
      </c>
      <c r="L1135" s="87">
        <f>STOCK[[#This Row],[Entradas]]-STOCK[[#This Row],[Salidas]]</f>
        <v>0</v>
      </c>
      <c r="M1135" s="12">
        <f>STOCK[[#This Row],[Precio Final]]*10%</f>
        <v>3.5</v>
      </c>
      <c r="N1135" s="12">
        <v>260.10000000000002</v>
      </c>
      <c r="O1135" s="12">
        <v>17.02</v>
      </c>
      <c r="P1135" s="12">
        <f>N1135/O1135</f>
        <v>15.28202115158637</v>
      </c>
      <c r="Q1135" s="87">
        <v>0</v>
      </c>
      <c r="R1135" s="12">
        <v>0</v>
      </c>
      <c r="S1135" s="12">
        <v>1.97</v>
      </c>
      <c r="T1135" s="12">
        <f>STOCK[[#This Row],[Costo Unitario (USD)]]+STOCK[[#This Row],[Costo Envío (USD)]]+STOCK[[#This Row],[Comisión 10%]]</f>
        <v>20.752021151586369</v>
      </c>
      <c r="U1135" s="12">
        <f>STOCK[[#This Row],[Costo total]]*1.5</f>
        <v>31.128031727379554</v>
      </c>
      <c r="V1135" s="12">
        <v>35</v>
      </c>
      <c r="W1135" s="12">
        <f>STOCK[[#This Row],[Precio Final]]-STOCK[[#This Row],[Costo total]]</f>
        <v>14.247978848413631</v>
      </c>
      <c r="X1135" s="12">
        <f>STOCK[[#This Row],[Ganancia Unitaria]]*STOCK[[#This Row],[Salidas]]</f>
        <v>14.247978848413631</v>
      </c>
      <c r="Y1135" s="12" t="s">
        <v>2583</v>
      </c>
      <c r="AA1135" s="12">
        <f>STOCK[[#This Row],[Costo total]]*STOCK[[#This Row],[Entradas]]</f>
        <v>20.752021151586369</v>
      </c>
      <c r="AB1135" s="12">
        <f>STOCK[[#This Row],[Stock Actual]]*STOCK[[#This Row],[Costo total]]</f>
        <v>0</v>
      </c>
    </row>
    <row r="1136" spans="1:28" s="7" customFormat="1" ht="50" customHeight="1" x14ac:dyDescent="0.15">
      <c r="A1136" s="7" t="s">
        <v>2558</v>
      </c>
      <c r="B1136" s="70"/>
      <c r="C1136" s="7" t="s">
        <v>4</v>
      </c>
      <c r="D1136" s="7" t="s">
        <v>2564</v>
      </c>
      <c r="E1136" s="7" t="s">
        <v>2600</v>
      </c>
      <c r="F1136" s="7" t="s">
        <v>238</v>
      </c>
      <c r="G1136" s="7" t="s">
        <v>2553</v>
      </c>
      <c r="H1136" s="7">
        <f>STOCK[[#This Row],[Precio Final]]</f>
        <v>35</v>
      </c>
      <c r="I1136" s="7">
        <f>STOCK[[#This Row],[Precio Venta Ideal (x1.5)]]</f>
        <v>31.128031727379554</v>
      </c>
      <c r="J1136" s="8">
        <v>2</v>
      </c>
      <c r="K1136" s="8">
        <f>SUMIFS(VENTAS[Cantidad],VENTAS[Código del producto Vendido],STOCK[[#This Row],[Code]])</f>
        <v>1</v>
      </c>
      <c r="L1136" s="8">
        <f>STOCK[[#This Row],[Entradas]]-STOCK[[#This Row],[Salidas]]</f>
        <v>1</v>
      </c>
      <c r="M1136" s="7">
        <f>STOCK[[#This Row],[Precio Final]]*10%</f>
        <v>3.5</v>
      </c>
      <c r="N1136" s="7">
        <v>260.10000000000002</v>
      </c>
      <c r="O1136" s="7">
        <v>17.02</v>
      </c>
      <c r="P1136" s="7">
        <f t="shared" ref="P1136:P1141" si="3">N1136/O1136</f>
        <v>15.28202115158637</v>
      </c>
      <c r="Q1136" s="8">
        <v>0</v>
      </c>
      <c r="R1136" s="7">
        <v>0</v>
      </c>
      <c r="S1136" s="7">
        <v>1.97</v>
      </c>
      <c r="T1136" s="12">
        <f>STOCK[[#This Row],[Costo Unitario (USD)]]+STOCK[[#This Row],[Costo Envío (USD)]]+STOCK[[#This Row],[Comisión 10%]]</f>
        <v>20.752021151586369</v>
      </c>
      <c r="U1136" s="7">
        <f>STOCK[[#This Row],[Costo total]]*1.5</f>
        <v>31.128031727379554</v>
      </c>
      <c r="V1136" s="7">
        <v>35</v>
      </c>
      <c r="W1136" s="7">
        <f>STOCK[[#This Row],[Precio Final]]-STOCK[[#This Row],[Costo total]]</f>
        <v>14.247978848413631</v>
      </c>
      <c r="X1136" s="7">
        <f>STOCK[[#This Row],[Ganancia Unitaria]]*STOCK[[#This Row],[Salidas]]</f>
        <v>14.247978848413631</v>
      </c>
      <c r="Y1136" s="7" t="s">
        <v>2584</v>
      </c>
      <c r="AA1136" s="7">
        <f>STOCK[[#This Row],[Costo total]]*STOCK[[#This Row],[Entradas]]</f>
        <v>41.504042303172739</v>
      </c>
      <c r="AB1136" s="7">
        <f>STOCK[[#This Row],[Stock Actual]]*STOCK[[#This Row],[Costo total]]</f>
        <v>20.752021151586369</v>
      </c>
    </row>
    <row r="1137" spans="1:28" s="12" customFormat="1" ht="50" customHeight="1" x14ac:dyDescent="0.15">
      <c r="A1137" s="12" t="s">
        <v>2559</v>
      </c>
      <c r="B1137" s="70"/>
      <c r="C1137" s="12" t="s">
        <v>4</v>
      </c>
      <c r="D1137" s="12" t="s">
        <v>2564</v>
      </c>
      <c r="E1137" s="12" t="s">
        <v>2600</v>
      </c>
      <c r="F1137" s="12" t="s">
        <v>241</v>
      </c>
      <c r="G1137" s="12" t="s">
        <v>2553</v>
      </c>
      <c r="H1137" s="12">
        <f>STOCK[[#This Row],[Precio Final]]</f>
        <v>35</v>
      </c>
      <c r="I1137" s="12">
        <f>STOCK[[#This Row],[Precio Venta Ideal (x1.5)]]</f>
        <v>31.128031727379554</v>
      </c>
      <c r="J1137" s="87">
        <v>2</v>
      </c>
      <c r="K1137" s="87">
        <f>SUMIFS(VENTAS[Cantidad],VENTAS[Código del producto Vendido],STOCK[[#This Row],[Code]])</f>
        <v>1</v>
      </c>
      <c r="L1137" s="87">
        <f>STOCK[[#This Row],[Entradas]]-STOCK[[#This Row],[Salidas]]</f>
        <v>1</v>
      </c>
      <c r="M1137" s="12">
        <f>STOCK[[#This Row],[Precio Final]]*10%</f>
        <v>3.5</v>
      </c>
      <c r="N1137" s="12">
        <v>260.10000000000002</v>
      </c>
      <c r="O1137" s="12">
        <v>17.02</v>
      </c>
      <c r="P1137" s="12">
        <f t="shared" si="3"/>
        <v>15.28202115158637</v>
      </c>
      <c r="Q1137" s="87">
        <v>0</v>
      </c>
      <c r="R1137" s="12">
        <v>0</v>
      </c>
      <c r="S1137" s="12">
        <v>1.97</v>
      </c>
      <c r="T1137" s="12">
        <f>STOCK[[#This Row],[Costo Unitario (USD)]]+STOCK[[#This Row],[Costo Envío (USD)]]+STOCK[[#This Row],[Comisión 10%]]</f>
        <v>20.752021151586369</v>
      </c>
      <c r="U1137" s="12">
        <f>STOCK[[#This Row],[Costo total]]*1.5</f>
        <v>31.128031727379554</v>
      </c>
      <c r="V1137" s="12">
        <v>35</v>
      </c>
      <c r="W1137" s="12">
        <f>STOCK[[#This Row],[Precio Final]]-STOCK[[#This Row],[Costo total]]</f>
        <v>14.247978848413631</v>
      </c>
      <c r="X1137" s="12">
        <f>STOCK[[#This Row],[Ganancia Unitaria]]*STOCK[[#This Row],[Salidas]]</f>
        <v>14.247978848413631</v>
      </c>
      <c r="Y1137" s="12" t="s">
        <v>2585</v>
      </c>
      <c r="AA1137" s="12">
        <f>STOCK[[#This Row],[Costo total]]*STOCK[[#This Row],[Entradas]]</f>
        <v>41.504042303172739</v>
      </c>
      <c r="AB1137" s="12">
        <f>STOCK[[#This Row],[Stock Actual]]*STOCK[[#This Row],[Costo total]]</f>
        <v>20.752021151586369</v>
      </c>
    </row>
    <row r="1138" spans="1:28" s="7" customFormat="1" ht="50" customHeight="1" x14ac:dyDescent="0.15">
      <c r="A1138" s="7" t="s">
        <v>2560</v>
      </c>
      <c r="B1138" s="70"/>
      <c r="C1138" s="7" t="s">
        <v>4</v>
      </c>
      <c r="D1138" s="7" t="s">
        <v>2564</v>
      </c>
      <c r="E1138" s="7" t="s">
        <v>2600</v>
      </c>
      <c r="F1138" s="7" t="s">
        <v>243</v>
      </c>
      <c r="G1138" s="7" t="s">
        <v>2553</v>
      </c>
      <c r="H1138" s="7">
        <f>STOCK[[#This Row],[Precio Final]]</f>
        <v>35</v>
      </c>
      <c r="I1138" s="7">
        <f>STOCK[[#This Row],[Precio Venta Ideal (x1.5)]]</f>
        <v>31.128031727379554</v>
      </c>
      <c r="J1138" s="8">
        <v>3</v>
      </c>
      <c r="K1138" s="8">
        <f>SUMIFS(VENTAS[Cantidad],VENTAS[Código del producto Vendido],STOCK[[#This Row],[Code]])</f>
        <v>1</v>
      </c>
      <c r="L1138" s="8">
        <f>STOCK[[#This Row],[Entradas]]-STOCK[[#This Row],[Salidas]]</f>
        <v>2</v>
      </c>
      <c r="M1138" s="7">
        <f>STOCK[[#This Row],[Precio Final]]*10%</f>
        <v>3.5</v>
      </c>
      <c r="N1138" s="7">
        <v>260.10000000000002</v>
      </c>
      <c r="O1138" s="7">
        <v>17.02</v>
      </c>
      <c r="P1138" s="7">
        <f t="shared" si="3"/>
        <v>15.28202115158637</v>
      </c>
      <c r="Q1138" s="8">
        <v>0</v>
      </c>
      <c r="R1138" s="7">
        <v>0</v>
      </c>
      <c r="S1138" s="7">
        <v>1.97</v>
      </c>
      <c r="T1138" s="12">
        <f>STOCK[[#This Row],[Costo Unitario (USD)]]+STOCK[[#This Row],[Costo Envío (USD)]]+STOCK[[#This Row],[Comisión 10%]]</f>
        <v>20.752021151586369</v>
      </c>
      <c r="U1138" s="7">
        <f>STOCK[[#This Row],[Costo total]]*1.5</f>
        <v>31.128031727379554</v>
      </c>
      <c r="V1138" s="7">
        <v>35</v>
      </c>
      <c r="W1138" s="7">
        <f>STOCK[[#This Row],[Precio Final]]-STOCK[[#This Row],[Costo total]]</f>
        <v>14.247978848413631</v>
      </c>
      <c r="X1138" s="7">
        <f>STOCK[[#This Row],[Ganancia Unitaria]]*STOCK[[#This Row],[Salidas]]</f>
        <v>14.247978848413631</v>
      </c>
      <c r="Y1138" s="7" t="s">
        <v>2586</v>
      </c>
      <c r="AA1138" s="7">
        <f>STOCK[[#This Row],[Costo total]]*STOCK[[#This Row],[Entradas]]</f>
        <v>62.256063454759108</v>
      </c>
      <c r="AB1138" s="7">
        <f>STOCK[[#This Row],[Stock Actual]]*STOCK[[#This Row],[Costo total]]</f>
        <v>41.504042303172739</v>
      </c>
    </row>
    <row r="1139" spans="1:28" s="12" customFormat="1" ht="50" customHeight="1" x14ac:dyDescent="0.15">
      <c r="A1139" s="12" t="s">
        <v>2561</v>
      </c>
      <c r="B1139" s="70"/>
      <c r="C1139" s="12" t="s">
        <v>4</v>
      </c>
      <c r="D1139" s="12" t="s">
        <v>2564</v>
      </c>
      <c r="E1139" s="12" t="s">
        <v>2600</v>
      </c>
      <c r="F1139" s="12" t="s">
        <v>244</v>
      </c>
      <c r="G1139" s="12" t="s">
        <v>2553</v>
      </c>
      <c r="H1139" s="12">
        <f>STOCK[[#This Row],[Precio Final]]</f>
        <v>35</v>
      </c>
      <c r="I1139" s="12">
        <f>STOCK[[#This Row],[Precio Venta Ideal (x1.5)]]</f>
        <v>31.128031727379554</v>
      </c>
      <c r="J1139" s="87">
        <v>1</v>
      </c>
      <c r="K1139" s="87">
        <f>SUMIFS(VENTAS[Cantidad],VENTAS[Código del producto Vendido],STOCK[[#This Row],[Code]])</f>
        <v>0</v>
      </c>
      <c r="L1139" s="87">
        <f>STOCK[[#This Row],[Entradas]]-STOCK[[#This Row],[Salidas]]</f>
        <v>1</v>
      </c>
      <c r="M1139" s="12">
        <f>STOCK[[#This Row],[Precio Final]]*10%</f>
        <v>3.5</v>
      </c>
      <c r="N1139" s="12">
        <v>260.10000000000002</v>
      </c>
      <c r="O1139" s="12">
        <v>17.02</v>
      </c>
      <c r="P1139" s="12">
        <f t="shared" si="3"/>
        <v>15.28202115158637</v>
      </c>
      <c r="Q1139" s="87">
        <v>0</v>
      </c>
      <c r="R1139" s="12">
        <v>0</v>
      </c>
      <c r="S1139" s="12">
        <v>1.97</v>
      </c>
      <c r="T1139" s="12">
        <f>STOCK[[#This Row],[Costo Unitario (USD)]]+STOCK[[#This Row],[Costo Envío (USD)]]+STOCK[[#This Row],[Comisión 10%]]</f>
        <v>20.752021151586369</v>
      </c>
      <c r="U1139" s="12">
        <f>STOCK[[#This Row],[Costo total]]*1.5</f>
        <v>31.128031727379554</v>
      </c>
      <c r="V1139" s="12">
        <v>35</v>
      </c>
      <c r="W1139" s="12">
        <f>STOCK[[#This Row],[Precio Final]]-STOCK[[#This Row],[Costo total]]</f>
        <v>14.247978848413631</v>
      </c>
      <c r="X1139" s="12">
        <f>STOCK[[#This Row],[Ganancia Unitaria]]*STOCK[[#This Row],[Salidas]]</f>
        <v>0</v>
      </c>
      <c r="Y1139" s="12" t="s">
        <v>2587</v>
      </c>
      <c r="AA1139" s="12">
        <f>STOCK[[#This Row],[Costo total]]*STOCK[[#This Row],[Entradas]]</f>
        <v>20.752021151586369</v>
      </c>
      <c r="AB1139" s="12">
        <f>STOCK[[#This Row],[Stock Actual]]*STOCK[[#This Row],[Costo total]]</f>
        <v>20.752021151586369</v>
      </c>
    </row>
    <row r="1140" spans="1:28" s="7" customFormat="1" ht="50" customHeight="1" x14ac:dyDescent="0.15">
      <c r="A1140" s="7" t="s">
        <v>2562</v>
      </c>
      <c r="B1140" s="70"/>
      <c r="C1140" s="7" t="s">
        <v>4</v>
      </c>
      <c r="D1140" s="7" t="s">
        <v>2564</v>
      </c>
      <c r="E1140" s="7" t="s">
        <v>2600</v>
      </c>
      <c r="F1140" s="7" t="s">
        <v>239</v>
      </c>
      <c r="G1140" s="7" t="s">
        <v>2553</v>
      </c>
      <c r="H1140" s="7">
        <f>STOCK[[#This Row],[Precio Final]]</f>
        <v>35</v>
      </c>
      <c r="I1140" s="7">
        <f>STOCK[[#This Row],[Precio Venta Ideal (x1.5)]]</f>
        <v>31.128031727379554</v>
      </c>
      <c r="J1140" s="8">
        <v>1</v>
      </c>
      <c r="K1140" s="8">
        <f>SUMIFS(VENTAS[Cantidad],VENTAS[Código del producto Vendido],STOCK[[#This Row],[Code]])</f>
        <v>1</v>
      </c>
      <c r="L1140" s="8">
        <f>STOCK[[#This Row],[Entradas]]-STOCK[[#This Row],[Salidas]]</f>
        <v>0</v>
      </c>
      <c r="M1140" s="7">
        <f>STOCK[[#This Row],[Precio Final]]*10%</f>
        <v>3.5</v>
      </c>
      <c r="N1140" s="7">
        <v>260.10000000000002</v>
      </c>
      <c r="O1140" s="7">
        <v>17.02</v>
      </c>
      <c r="P1140" s="7">
        <f t="shared" si="3"/>
        <v>15.28202115158637</v>
      </c>
      <c r="Q1140" s="8">
        <v>0</v>
      </c>
      <c r="R1140" s="7">
        <v>0</v>
      </c>
      <c r="S1140" s="7">
        <v>1.97</v>
      </c>
      <c r="T1140" s="12">
        <f>STOCK[[#This Row],[Costo Unitario (USD)]]+STOCK[[#This Row],[Costo Envío (USD)]]+STOCK[[#This Row],[Comisión 10%]]</f>
        <v>20.752021151586369</v>
      </c>
      <c r="U1140" s="7">
        <f>STOCK[[#This Row],[Costo total]]*1.5</f>
        <v>31.128031727379554</v>
      </c>
      <c r="V1140" s="7">
        <v>35</v>
      </c>
      <c r="W1140" s="7">
        <f>STOCK[[#This Row],[Precio Final]]-STOCK[[#This Row],[Costo total]]</f>
        <v>14.247978848413631</v>
      </c>
      <c r="X1140" s="7">
        <f>STOCK[[#This Row],[Ganancia Unitaria]]*STOCK[[#This Row],[Salidas]]</f>
        <v>14.247978848413631</v>
      </c>
      <c r="Y1140" s="7" t="s">
        <v>2588</v>
      </c>
      <c r="AA1140" s="7">
        <f>STOCK[[#This Row],[Costo total]]*STOCK[[#This Row],[Entradas]]</f>
        <v>20.752021151586369</v>
      </c>
      <c r="AB1140" s="7">
        <f>STOCK[[#This Row],[Stock Actual]]*STOCK[[#This Row],[Costo total]]</f>
        <v>0</v>
      </c>
    </row>
    <row r="1141" spans="1:28" s="12" customFormat="1" ht="50" customHeight="1" x14ac:dyDescent="0.15">
      <c r="A1141" s="12" t="s">
        <v>2567</v>
      </c>
      <c r="B1141" s="70"/>
      <c r="C1141" s="12" t="s">
        <v>4</v>
      </c>
      <c r="D1141" s="12" t="s">
        <v>2565</v>
      </c>
      <c r="E1141" s="12" t="s">
        <v>2566</v>
      </c>
      <c r="F1141" s="12" t="s">
        <v>241</v>
      </c>
      <c r="G1141" s="12" t="s">
        <v>2553</v>
      </c>
      <c r="H1141" s="12">
        <f>STOCK[[#This Row],[Precio Final]]</f>
        <v>25</v>
      </c>
      <c r="I1141" s="12">
        <f>STOCK[[#This Row],[Precio Venta Ideal (x1.5)]]</f>
        <v>30.421216216216219</v>
      </c>
      <c r="J1141" s="87">
        <v>2</v>
      </c>
      <c r="K1141" s="87">
        <f>SUMIFS(VENTAS[Cantidad],VENTAS[Código del producto Vendido],STOCK[[#This Row],[Code]])</f>
        <v>0</v>
      </c>
      <c r="L1141" s="87">
        <f>STOCK[[#This Row],[Entradas]]-STOCK[[#This Row],[Salidas]]</f>
        <v>2</v>
      </c>
      <c r="M1141" s="12">
        <f>STOCK[[#This Row],[Precio Final]]*10%</f>
        <v>2.5</v>
      </c>
      <c r="N1141" s="12">
        <v>269.10000000000002</v>
      </c>
      <c r="O1141" s="12">
        <v>17.02</v>
      </c>
      <c r="P1141" s="12">
        <f t="shared" si="3"/>
        <v>15.810810810810812</v>
      </c>
      <c r="Q1141" s="87">
        <v>0</v>
      </c>
      <c r="R1141" s="12">
        <v>0</v>
      </c>
      <c r="S1141" s="12">
        <v>1.97</v>
      </c>
      <c r="T1141" s="12">
        <f>STOCK[[#This Row],[Costo Unitario (USD)]]+STOCK[[#This Row],[Costo Envío (USD)]]+STOCK[[#This Row],[Comisión 10%]]</f>
        <v>20.280810810810813</v>
      </c>
      <c r="U1141" s="12">
        <f>STOCK[[#This Row],[Costo total]]*1.5</f>
        <v>30.421216216216219</v>
      </c>
      <c r="V1141" s="12">
        <v>25</v>
      </c>
      <c r="W1141" s="12">
        <f>STOCK[[#This Row],[Precio Final]]-STOCK[[#This Row],[Costo total]]</f>
        <v>4.7191891891891871</v>
      </c>
      <c r="X1141" s="12">
        <f>STOCK[[#This Row],[Ganancia Unitaria]]*STOCK[[#This Row],[Salidas]]</f>
        <v>0</v>
      </c>
      <c r="Y1141" s="12" t="s">
        <v>2589</v>
      </c>
      <c r="AA1141" s="12">
        <f>STOCK[[#This Row],[Costo total]]*STOCK[[#This Row],[Entradas]]</f>
        <v>40.561621621621626</v>
      </c>
      <c r="AB1141" s="12">
        <f>STOCK[[#This Row],[Stock Actual]]*STOCK[[#This Row],[Costo total]]</f>
        <v>40.561621621621626</v>
      </c>
    </row>
    <row r="1142" spans="1:28" s="7" customFormat="1" ht="50" customHeight="1" x14ac:dyDescent="0.15">
      <c r="A1142" s="7" t="s">
        <v>2568</v>
      </c>
      <c r="B1142" s="70"/>
      <c r="C1142" s="7" t="s">
        <v>4</v>
      </c>
      <c r="D1142" s="7" t="s">
        <v>2565</v>
      </c>
      <c r="E1142" s="7" t="s">
        <v>2566</v>
      </c>
      <c r="F1142" s="7" t="s">
        <v>243</v>
      </c>
      <c r="G1142" s="7" t="s">
        <v>2553</v>
      </c>
      <c r="H1142" s="7">
        <f>STOCK[[#This Row],[Precio Final]]</f>
        <v>25</v>
      </c>
      <c r="I1142" s="7">
        <f>STOCK[[#This Row],[Precio Venta Ideal (x1.5)]]</f>
        <v>30.421216216216219</v>
      </c>
      <c r="J1142" s="8">
        <v>3</v>
      </c>
      <c r="K1142" s="8">
        <f>SUMIFS(VENTAS[Cantidad],VENTAS[Código del producto Vendido],STOCK[[#This Row],[Code]])</f>
        <v>2</v>
      </c>
      <c r="L1142" s="8">
        <f>STOCK[[#This Row],[Entradas]]-STOCK[[#This Row],[Salidas]]</f>
        <v>1</v>
      </c>
      <c r="M1142" s="7">
        <f>STOCK[[#This Row],[Precio Final]]*10%</f>
        <v>2.5</v>
      </c>
      <c r="N1142" s="7">
        <v>269.10000000000002</v>
      </c>
      <c r="O1142" s="7">
        <v>17.02</v>
      </c>
      <c r="P1142" s="7">
        <f t="shared" ref="P1142:P1153" si="4">N1142/O1142</f>
        <v>15.810810810810812</v>
      </c>
      <c r="Q1142" s="8">
        <v>0</v>
      </c>
      <c r="R1142" s="7">
        <v>0</v>
      </c>
      <c r="S1142" s="7">
        <v>1.97</v>
      </c>
      <c r="T1142" s="12">
        <f>STOCK[[#This Row],[Costo Unitario (USD)]]+STOCK[[#This Row],[Costo Envío (USD)]]+STOCK[[#This Row],[Comisión 10%]]</f>
        <v>20.280810810810813</v>
      </c>
      <c r="U1142" s="7">
        <f>STOCK[[#This Row],[Costo total]]*1.5</f>
        <v>30.421216216216219</v>
      </c>
      <c r="V1142" s="7">
        <v>25</v>
      </c>
      <c r="W1142" s="7">
        <f>STOCK[[#This Row],[Precio Final]]-STOCK[[#This Row],[Costo total]]</f>
        <v>4.7191891891891871</v>
      </c>
      <c r="X1142" s="7">
        <f>STOCK[[#This Row],[Ganancia Unitaria]]*STOCK[[#This Row],[Salidas]]</f>
        <v>9.4383783783783741</v>
      </c>
      <c r="Y1142" s="7" t="s">
        <v>2590</v>
      </c>
      <c r="AA1142" s="7">
        <f>STOCK[[#This Row],[Costo total]]*STOCK[[#This Row],[Entradas]]</f>
        <v>60.842432432432439</v>
      </c>
      <c r="AB1142" s="7">
        <f>STOCK[[#This Row],[Stock Actual]]*STOCK[[#This Row],[Costo total]]</f>
        <v>20.280810810810813</v>
      </c>
    </row>
    <row r="1143" spans="1:28" s="12" customFormat="1" ht="50" customHeight="1" x14ac:dyDescent="0.15">
      <c r="A1143" s="12" t="s">
        <v>2569</v>
      </c>
      <c r="B1143" s="70"/>
      <c r="C1143" s="12" t="s">
        <v>4</v>
      </c>
      <c r="D1143" s="12" t="s">
        <v>2565</v>
      </c>
      <c r="E1143" s="12" t="s">
        <v>2566</v>
      </c>
      <c r="F1143" s="12" t="s">
        <v>244</v>
      </c>
      <c r="G1143" s="12" t="s">
        <v>2553</v>
      </c>
      <c r="H1143" s="12">
        <f>STOCK[[#This Row],[Precio Final]]</f>
        <v>25</v>
      </c>
      <c r="I1143" s="12">
        <f>STOCK[[#This Row],[Precio Venta Ideal (x1.5)]]</f>
        <v>30.421216216216219</v>
      </c>
      <c r="J1143" s="87">
        <v>3</v>
      </c>
      <c r="K1143" s="87">
        <f>SUMIFS(VENTAS[Cantidad],VENTAS[Código del producto Vendido],STOCK[[#This Row],[Code]])</f>
        <v>0</v>
      </c>
      <c r="L1143" s="87">
        <f>STOCK[[#This Row],[Entradas]]-STOCK[[#This Row],[Salidas]]</f>
        <v>3</v>
      </c>
      <c r="M1143" s="12">
        <f>STOCK[[#This Row],[Precio Final]]*10%</f>
        <v>2.5</v>
      </c>
      <c r="N1143" s="12">
        <v>269.10000000000002</v>
      </c>
      <c r="O1143" s="12">
        <v>17.02</v>
      </c>
      <c r="P1143" s="12">
        <f t="shared" si="4"/>
        <v>15.810810810810812</v>
      </c>
      <c r="Q1143" s="87">
        <v>0</v>
      </c>
      <c r="R1143" s="12">
        <v>0</v>
      </c>
      <c r="S1143" s="12">
        <v>1.97</v>
      </c>
      <c r="T1143" s="12">
        <f>STOCK[[#This Row],[Costo Unitario (USD)]]+STOCK[[#This Row],[Costo Envío (USD)]]+STOCK[[#This Row],[Comisión 10%]]</f>
        <v>20.280810810810813</v>
      </c>
      <c r="U1143" s="12">
        <f>STOCK[[#This Row],[Costo total]]*1.5</f>
        <v>30.421216216216219</v>
      </c>
      <c r="V1143" s="12">
        <v>25</v>
      </c>
      <c r="W1143" s="12">
        <f>STOCK[[#This Row],[Precio Final]]-STOCK[[#This Row],[Costo total]]</f>
        <v>4.7191891891891871</v>
      </c>
      <c r="X1143" s="12">
        <f>STOCK[[#This Row],[Ganancia Unitaria]]*STOCK[[#This Row],[Salidas]]</f>
        <v>0</v>
      </c>
      <c r="Y1143" s="12" t="s">
        <v>2591</v>
      </c>
      <c r="AA1143" s="12">
        <f>STOCK[[#This Row],[Costo total]]*STOCK[[#This Row],[Entradas]]</f>
        <v>60.842432432432439</v>
      </c>
      <c r="AB1143" s="12">
        <f>STOCK[[#This Row],[Stock Actual]]*STOCK[[#This Row],[Costo total]]</f>
        <v>60.842432432432439</v>
      </c>
    </row>
    <row r="1144" spans="1:28" s="7" customFormat="1" ht="50" customHeight="1" x14ac:dyDescent="0.15">
      <c r="A1144" s="7" t="s">
        <v>2570</v>
      </c>
      <c r="B1144" s="70"/>
      <c r="C1144" s="7" t="s">
        <v>4</v>
      </c>
      <c r="D1144" s="7" t="s">
        <v>2564</v>
      </c>
      <c r="E1144" s="7" t="s">
        <v>2571</v>
      </c>
      <c r="F1144" s="7" t="s">
        <v>238</v>
      </c>
      <c r="G1144" s="7" t="s">
        <v>2553</v>
      </c>
      <c r="H1144" s="7">
        <f>STOCK[[#This Row],[Precio Final]]</f>
        <v>23</v>
      </c>
      <c r="I1144" s="7">
        <f>STOCK[[#This Row],[Precio Venta Ideal (x1.5)]]</f>
        <v>20.603002350176265</v>
      </c>
      <c r="J1144" s="8">
        <v>2</v>
      </c>
      <c r="K1144" s="8">
        <f>SUMIFS(VENTAS[Cantidad],VENTAS[Código del producto Vendido],STOCK[[#This Row],[Code]])</f>
        <v>2</v>
      </c>
      <c r="L1144" s="8">
        <f>STOCK[[#This Row],[Entradas]]-STOCK[[#This Row],[Salidas]]</f>
        <v>0</v>
      </c>
      <c r="M1144" s="7">
        <f>STOCK[[#This Row],[Precio Final]]*10%</f>
        <v>2.3000000000000003</v>
      </c>
      <c r="N1144" s="7">
        <v>161.1</v>
      </c>
      <c r="O1144" s="7">
        <v>17.02</v>
      </c>
      <c r="P1144" s="7">
        <f t="shared" si="4"/>
        <v>9.465334900117508</v>
      </c>
      <c r="Q1144" s="8">
        <v>0</v>
      </c>
      <c r="R1144" s="7">
        <v>0</v>
      </c>
      <c r="S1144" s="7">
        <v>1.97</v>
      </c>
      <c r="T1144" s="12">
        <f>STOCK[[#This Row],[Costo Unitario (USD)]]+STOCK[[#This Row],[Costo Envío (USD)]]+STOCK[[#This Row],[Comisión 10%]]</f>
        <v>13.735334900117509</v>
      </c>
      <c r="U1144" s="7">
        <f>STOCK[[#This Row],[Costo total]]*1.5</f>
        <v>20.603002350176265</v>
      </c>
      <c r="V1144" s="7">
        <v>23</v>
      </c>
      <c r="W1144" s="7">
        <f>STOCK[[#This Row],[Precio Final]]-STOCK[[#This Row],[Costo total]]</f>
        <v>9.2646650998824907</v>
      </c>
      <c r="X1144" s="7">
        <f>STOCK[[#This Row],[Ganancia Unitaria]]*STOCK[[#This Row],[Salidas]]</f>
        <v>18.529330199764981</v>
      </c>
      <c r="Y1144" s="7" t="s">
        <v>2592</v>
      </c>
      <c r="AA1144" s="7">
        <f>STOCK[[#This Row],[Costo total]]*STOCK[[#This Row],[Entradas]]</f>
        <v>27.470669800235019</v>
      </c>
      <c r="AB1144" s="7">
        <f>STOCK[[#This Row],[Stock Actual]]*STOCK[[#This Row],[Costo total]]</f>
        <v>0</v>
      </c>
    </row>
    <row r="1145" spans="1:28" s="12" customFormat="1" ht="50" customHeight="1" x14ac:dyDescent="0.15">
      <c r="A1145" s="12" t="s">
        <v>2572</v>
      </c>
      <c r="B1145" s="70"/>
      <c r="C1145" s="12" t="s">
        <v>4</v>
      </c>
      <c r="D1145" s="12" t="s">
        <v>2564</v>
      </c>
      <c r="E1145" s="12" t="s">
        <v>2571</v>
      </c>
      <c r="F1145" s="12" t="s">
        <v>241</v>
      </c>
      <c r="G1145" s="12" t="s">
        <v>2553</v>
      </c>
      <c r="H1145" s="12">
        <f>STOCK[[#This Row],[Precio Final]]</f>
        <v>23</v>
      </c>
      <c r="I1145" s="12">
        <f>STOCK[[#This Row],[Precio Venta Ideal (x1.5)]]</f>
        <v>20.603002350176265</v>
      </c>
      <c r="J1145" s="87">
        <v>1</v>
      </c>
      <c r="K1145" s="87">
        <f>SUMIFS(VENTAS[Cantidad],VENTAS[Código del producto Vendido],STOCK[[#This Row],[Code]])</f>
        <v>0</v>
      </c>
      <c r="L1145" s="87">
        <f>STOCK[[#This Row],[Entradas]]-STOCK[[#This Row],[Salidas]]</f>
        <v>1</v>
      </c>
      <c r="M1145" s="12">
        <f>STOCK[[#This Row],[Precio Final]]*10%</f>
        <v>2.3000000000000003</v>
      </c>
      <c r="N1145" s="12">
        <v>161.1</v>
      </c>
      <c r="O1145" s="12">
        <v>17.02</v>
      </c>
      <c r="P1145" s="12">
        <f t="shared" si="4"/>
        <v>9.465334900117508</v>
      </c>
      <c r="Q1145" s="87">
        <v>0</v>
      </c>
      <c r="R1145" s="12">
        <v>0</v>
      </c>
      <c r="S1145" s="12">
        <v>1.97</v>
      </c>
      <c r="T1145" s="12">
        <f>STOCK[[#This Row],[Costo Unitario (USD)]]+STOCK[[#This Row],[Costo Envío (USD)]]+STOCK[[#This Row],[Comisión 10%]]</f>
        <v>13.735334900117509</v>
      </c>
      <c r="U1145" s="12">
        <f>STOCK[[#This Row],[Costo total]]*1.5</f>
        <v>20.603002350176265</v>
      </c>
      <c r="V1145" s="12">
        <v>23</v>
      </c>
      <c r="W1145" s="12">
        <f>STOCK[[#This Row],[Precio Final]]-STOCK[[#This Row],[Costo total]]</f>
        <v>9.2646650998824907</v>
      </c>
      <c r="X1145" s="12">
        <f>STOCK[[#This Row],[Ganancia Unitaria]]*STOCK[[#This Row],[Salidas]]</f>
        <v>0</v>
      </c>
      <c r="Y1145" s="12" t="s">
        <v>2593</v>
      </c>
      <c r="AA1145" s="12">
        <f>STOCK[[#This Row],[Costo total]]*STOCK[[#This Row],[Entradas]]</f>
        <v>13.735334900117509</v>
      </c>
      <c r="AB1145" s="12">
        <f>STOCK[[#This Row],[Stock Actual]]*STOCK[[#This Row],[Costo total]]</f>
        <v>13.735334900117509</v>
      </c>
    </row>
    <row r="1146" spans="1:28" s="7" customFormat="1" ht="50" customHeight="1" x14ac:dyDescent="0.15">
      <c r="A1146" s="7" t="s">
        <v>2573</v>
      </c>
      <c r="B1146" s="70"/>
      <c r="C1146" s="7" t="s">
        <v>4</v>
      </c>
      <c r="D1146" s="7" t="s">
        <v>2564</v>
      </c>
      <c r="E1146" s="7" t="s">
        <v>2571</v>
      </c>
      <c r="F1146" s="7" t="s">
        <v>243</v>
      </c>
      <c r="G1146" s="7" t="s">
        <v>2553</v>
      </c>
      <c r="H1146" s="7">
        <f>STOCK[[#This Row],[Precio Final]]</f>
        <v>23</v>
      </c>
      <c r="I1146" s="7">
        <f>STOCK[[#This Row],[Precio Venta Ideal (x1.5)]]</f>
        <v>20.603002350176265</v>
      </c>
      <c r="J1146" s="8">
        <v>2</v>
      </c>
      <c r="K1146" s="8">
        <f>SUMIFS(VENTAS[Cantidad],VENTAS[Código del producto Vendido],STOCK[[#This Row],[Code]])</f>
        <v>1</v>
      </c>
      <c r="L1146" s="8">
        <f>STOCK[[#This Row],[Entradas]]-STOCK[[#This Row],[Salidas]]</f>
        <v>1</v>
      </c>
      <c r="M1146" s="7">
        <f>STOCK[[#This Row],[Precio Final]]*10%</f>
        <v>2.3000000000000003</v>
      </c>
      <c r="N1146" s="7">
        <v>161.1</v>
      </c>
      <c r="O1146" s="7">
        <v>17.02</v>
      </c>
      <c r="P1146" s="7">
        <f t="shared" si="4"/>
        <v>9.465334900117508</v>
      </c>
      <c r="Q1146" s="8">
        <v>0</v>
      </c>
      <c r="R1146" s="7">
        <v>0</v>
      </c>
      <c r="S1146" s="7">
        <v>1.97</v>
      </c>
      <c r="T1146" s="12">
        <f>STOCK[[#This Row],[Costo Unitario (USD)]]+STOCK[[#This Row],[Costo Envío (USD)]]+STOCK[[#This Row],[Comisión 10%]]</f>
        <v>13.735334900117509</v>
      </c>
      <c r="U1146" s="7">
        <f>STOCK[[#This Row],[Costo total]]*1.5</f>
        <v>20.603002350176265</v>
      </c>
      <c r="V1146" s="7">
        <v>23</v>
      </c>
      <c r="W1146" s="7">
        <f>STOCK[[#This Row],[Precio Final]]-STOCK[[#This Row],[Costo total]]</f>
        <v>9.2646650998824907</v>
      </c>
      <c r="X1146" s="7">
        <f>STOCK[[#This Row],[Ganancia Unitaria]]*STOCK[[#This Row],[Salidas]]</f>
        <v>9.2646650998824907</v>
      </c>
      <c r="Y1146" s="7" t="s">
        <v>2594</v>
      </c>
      <c r="AA1146" s="7">
        <f>STOCK[[#This Row],[Costo total]]*STOCK[[#This Row],[Entradas]]</f>
        <v>27.470669800235019</v>
      </c>
      <c r="AB1146" s="7">
        <f>STOCK[[#This Row],[Stock Actual]]*STOCK[[#This Row],[Costo total]]</f>
        <v>13.735334900117509</v>
      </c>
    </row>
    <row r="1147" spans="1:28" s="12" customFormat="1" ht="50" customHeight="1" x14ac:dyDescent="0.15">
      <c r="A1147" s="12" t="s">
        <v>2574</v>
      </c>
      <c r="B1147" s="70"/>
      <c r="C1147" s="12" t="s">
        <v>4</v>
      </c>
      <c r="D1147" s="12" t="s">
        <v>2564</v>
      </c>
      <c r="E1147" s="12" t="s">
        <v>2571</v>
      </c>
      <c r="F1147" s="12" t="s">
        <v>244</v>
      </c>
      <c r="G1147" s="12" t="s">
        <v>2553</v>
      </c>
      <c r="H1147" s="12">
        <f>STOCK[[#This Row],[Precio Final]]</f>
        <v>23</v>
      </c>
      <c r="I1147" s="12">
        <f>STOCK[[#This Row],[Precio Venta Ideal (x1.5)]]</f>
        <v>20.603002350176265</v>
      </c>
      <c r="J1147" s="87">
        <v>2</v>
      </c>
      <c r="K1147" s="87">
        <f>SUMIFS(VENTAS[Cantidad],VENTAS[Código del producto Vendido],STOCK[[#This Row],[Code]])</f>
        <v>1</v>
      </c>
      <c r="L1147" s="87">
        <f>STOCK[[#This Row],[Entradas]]-STOCK[[#This Row],[Salidas]]</f>
        <v>1</v>
      </c>
      <c r="M1147" s="12">
        <f>STOCK[[#This Row],[Precio Final]]*10%</f>
        <v>2.3000000000000003</v>
      </c>
      <c r="N1147" s="12">
        <v>161.1</v>
      </c>
      <c r="O1147" s="12">
        <v>17.02</v>
      </c>
      <c r="P1147" s="12">
        <f t="shared" si="4"/>
        <v>9.465334900117508</v>
      </c>
      <c r="Q1147" s="87">
        <v>0</v>
      </c>
      <c r="R1147" s="12">
        <v>0</v>
      </c>
      <c r="S1147" s="12">
        <v>1.97</v>
      </c>
      <c r="T1147" s="12">
        <f>STOCK[[#This Row],[Costo Unitario (USD)]]+STOCK[[#This Row],[Costo Envío (USD)]]+STOCK[[#This Row],[Comisión 10%]]</f>
        <v>13.735334900117509</v>
      </c>
      <c r="U1147" s="12">
        <f>STOCK[[#This Row],[Costo total]]*1.5</f>
        <v>20.603002350176265</v>
      </c>
      <c r="V1147" s="12">
        <v>23</v>
      </c>
      <c r="W1147" s="12">
        <f>STOCK[[#This Row],[Precio Final]]-STOCK[[#This Row],[Costo total]]</f>
        <v>9.2646650998824907</v>
      </c>
      <c r="X1147" s="12">
        <f>STOCK[[#This Row],[Ganancia Unitaria]]*STOCK[[#This Row],[Salidas]]</f>
        <v>9.2646650998824907</v>
      </c>
      <c r="Y1147" s="12" t="s">
        <v>2595</v>
      </c>
      <c r="AA1147" s="12">
        <f>STOCK[[#This Row],[Costo total]]*STOCK[[#This Row],[Entradas]]</f>
        <v>27.470669800235019</v>
      </c>
      <c r="AB1147" s="12">
        <f>STOCK[[#This Row],[Stock Actual]]*STOCK[[#This Row],[Costo total]]</f>
        <v>13.735334900117509</v>
      </c>
    </row>
    <row r="1148" spans="1:28" s="7" customFormat="1" ht="50" customHeight="1" x14ac:dyDescent="0.15">
      <c r="A1148" s="7" t="s">
        <v>2575</v>
      </c>
      <c r="B1148" s="70"/>
      <c r="C1148" s="7" t="s">
        <v>4</v>
      </c>
      <c r="D1148" s="7" t="s">
        <v>2564</v>
      </c>
      <c r="E1148" s="7" t="s">
        <v>2571</v>
      </c>
      <c r="F1148" s="7" t="s">
        <v>239</v>
      </c>
      <c r="G1148" s="7" t="s">
        <v>2553</v>
      </c>
      <c r="H1148" s="7">
        <f>STOCK[[#This Row],[Precio Final]]</f>
        <v>23</v>
      </c>
      <c r="I1148" s="7">
        <f>STOCK[[#This Row],[Precio Venta Ideal (x1.5)]]</f>
        <v>20.603002350176265</v>
      </c>
      <c r="J1148" s="8">
        <v>2</v>
      </c>
      <c r="K1148" s="8">
        <f>SUMIFS(VENTAS[Cantidad],VENTAS[Código del producto Vendido],STOCK[[#This Row],[Code]])</f>
        <v>0</v>
      </c>
      <c r="L1148" s="8">
        <f>STOCK[[#This Row],[Entradas]]-STOCK[[#This Row],[Salidas]]</f>
        <v>2</v>
      </c>
      <c r="M1148" s="7">
        <f>STOCK[[#This Row],[Precio Final]]*10%</f>
        <v>2.3000000000000003</v>
      </c>
      <c r="N1148" s="7">
        <v>161.1</v>
      </c>
      <c r="O1148" s="7">
        <v>17.02</v>
      </c>
      <c r="P1148" s="7">
        <f t="shared" si="4"/>
        <v>9.465334900117508</v>
      </c>
      <c r="Q1148" s="8">
        <v>0</v>
      </c>
      <c r="R1148" s="7">
        <v>0</v>
      </c>
      <c r="S1148" s="7">
        <v>1.97</v>
      </c>
      <c r="T1148" s="12">
        <f>STOCK[[#This Row],[Costo Unitario (USD)]]+STOCK[[#This Row],[Costo Envío (USD)]]+STOCK[[#This Row],[Comisión 10%]]</f>
        <v>13.735334900117509</v>
      </c>
      <c r="U1148" s="7">
        <f>STOCK[[#This Row],[Costo total]]*1.5</f>
        <v>20.603002350176265</v>
      </c>
      <c r="V1148" s="7">
        <v>23</v>
      </c>
      <c r="W1148" s="7">
        <f>STOCK[[#This Row],[Precio Final]]-STOCK[[#This Row],[Costo total]]</f>
        <v>9.2646650998824907</v>
      </c>
      <c r="X1148" s="7">
        <f>STOCK[[#This Row],[Ganancia Unitaria]]*STOCK[[#This Row],[Salidas]]</f>
        <v>0</v>
      </c>
      <c r="Y1148" s="7" t="s">
        <v>2596</v>
      </c>
      <c r="AA1148" s="7">
        <f>STOCK[[#This Row],[Costo total]]*STOCK[[#This Row],[Entradas]]</f>
        <v>27.470669800235019</v>
      </c>
      <c r="AB1148" s="7">
        <f>STOCK[[#This Row],[Stock Actual]]*STOCK[[#This Row],[Costo total]]</f>
        <v>27.470669800235019</v>
      </c>
    </row>
    <row r="1149" spans="1:28" s="12" customFormat="1" ht="50" customHeight="1" x14ac:dyDescent="0.15">
      <c r="A1149" s="12" t="s">
        <v>2577</v>
      </c>
      <c r="B1149" s="70"/>
      <c r="C1149" s="12" t="s">
        <v>4</v>
      </c>
      <c r="D1149" s="12" t="s">
        <v>2564</v>
      </c>
      <c r="E1149" s="12" t="s">
        <v>2576</v>
      </c>
      <c r="F1149" s="12" t="s">
        <v>243</v>
      </c>
      <c r="G1149" s="12" t="s">
        <v>2553</v>
      </c>
      <c r="H1149" s="12">
        <f>STOCK[[#This Row],[Precio Final]]</f>
        <v>35</v>
      </c>
      <c r="I1149" s="12">
        <f>STOCK[[#This Row],[Precio Venta Ideal (x1.5)]]</f>
        <v>29.541662749706227</v>
      </c>
      <c r="J1149" s="87">
        <v>3</v>
      </c>
      <c r="K1149" s="87">
        <f>SUMIFS(VENTAS[Cantidad],VENTAS[Código del producto Vendido],STOCK[[#This Row],[Code]])</f>
        <v>0</v>
      </c>
      <c r="L1149" s="87">
        <f>STOCK[[#This Row],[Entradas]]-STOCK[[#This Row],[Salidas]]</f>
        <v>3</v>
      </c>
      <c r="M1149" s="12">
        <f>STOCK[[#This Row],[Precio Final]]*10%</f>
        <v>3.5</v>
      </c>
      <c r="N1149" s="12">
        <v>242.1</v>
      </c>
      <c r="O1149" s="12">
        <v>17.02</v>
      </c>
      <c r="P1149" s="12">
        <f t="shared" si="4"/>
        <v>14.224441833137485</v>
      </c>
      <c r="Q1149" s="87">
        <v>0</v>
      </c>
      <c r="R1149" s="12">
        <v>0</v>
      </c>
      <c r="S1149" s="12">
        <v>1.97</v>
      </c>
      <c r="T1149" s="12">
        <f>STOCK[[#This Row],[Costo Unitario (USD)]]+STOCK[[#This Row],[Costo Envío (USD)]]+STOCK[[#This Row],[Comisión 10%]]</f>
        <v>19.694441833137486</v>
      </c>
      <c r="U1149" s="12">
        <f>STOCK[[#This Row],[Costo total]]*1.5</f>
        <v>29.541662749706227</v>
      </c>
      <c r="V1149" s="12">
        <v>35</v>
      </c>
      <c r="W1149" s="12">
        <f>STOCK[[#This Row],[Precio Final]]-STOCK[[#This Row],[Costo total]]</f>
        <v>15.305558166862514</v>
      </c>
      <c r="X1149" s="12">
        <f>STOCK[[#This Row],[Ganancia Unitaria]]*STOCK[[#This Row],[Salidas]]</f>
        <v>0</v>
      </c>
      <c r="Y1149" s="12" t="s">
        <v>2597</v>
      </c>
      <c r="AA1149" s="12">
        <f>STOCK[[#This Row],[Costo total]]*STOCK[[#This Row],[Entradas]]</f>
        <v>59.083325499412453</v>
      </c>
      <c r="AB1149" s="12">
        <f>STOCK[[#This Row],[Stock Actual]]*STOCK[[#This Row],[Costo total]]</f>
        <v>59.083325499412453</v>
      </c>
    </row>
    <row r="1150" spans="1:28" s="7" customFormat="1" ht="50" customHeight="1" x14ac:dyDescent="0.15">
      <c r="A1150" s="7" t="s">
        <v>2578</v>
      </c>
      <c r="B1150" s="70"/>
      <c r="C1150" s="7" t="s">
        <v>4</v>
      </c>
      <c r="D1150" s="7" t="s">
        <v>2564</v>
      </c>
      <c r="E1150" s="7" t="s">
        <v>2576</v>
      </c>
      <c r="F1150" s="7" t="s">
        <v>241</v>
      </c>
      <c r="G1150" s="7" t="s">
        <v>2553</v>
      </c>
      <c r="H1150" s="7">
        <f>STOCK[[#This Row],[Precio Final]]</f>
        <v>35</v>
      </c>
      <c r="I1150" s="7">
        <f>STOCK[[#This Row],[Precio Venta Ideal (x1.5)]]</f>
        <v>29.541662749706227</v>
      </c>
      <c r="J1150" s="8">
        <v>3</v>
      </c>
      <c r="K1150" s="8">
        <f>SUMIFS(VENTAS[Cantidad],VENTAS[Código del producto Vendido],STOCK[[#This Row],[Code]])</f>
        <v>0</v>
      </c>
      <c r="L1150" s="8">
        <f>STOCK[[#This Row],[Entradas]]-STOCK[[#This Row],[Salidas]]</f>
        <v>3</v>
      </c>
      <c r="M1150" s="7">
        <f>STOCK[[#This Row],[Precio Final]]*10%</f>
        <v>3.5</v>
      </c>
      <c r="N1150" s="7">
        <v>242.1</v>
      </c>
      <c r="O1150" s="7">
        <v>17.02</v>
      </c>
      <c r="P1150" s="7">
        <f t="shared" si="4"/>
        <v>14.224441833137485</v>
      </c>
      <c r="Q1150" s="8">
        <v>0</v>
      </c>
      <c r="R1150" s="7">
        <v>0</v>
      </c>
      <c r="S1150" s="7">
        <v>1.97</v>
      </c>
      <c r="T1150" s="12">
        <f>STOCK[[#This Row],[Costo Unitario (USD)]]+STOCK[[#This Row],[Costo Envío (USD)]]+STOCK[[#This Row],[Comisión 10%]]</f>
        <v>19.694441833137486</v>
      </c>
      <c r="U1150" s="7">
        <f>STOCK[[#This Row],[Costo total]]*1.5</f>
        <v>29.541662749706227</v>
      </c>
      <c r="V1150" s="7">
        <v>35</v>
      </c>
      <c r="W1150" s="7">
        <f>STOCK[[#This Row],[Precio Final]]-STOCK[[#This Row],[Costo total]]</f>
        <v>15.305558166862514</v>
      </c>
      <c r="X1150" s="7">
        <f>STOCK[[#This Row],[Ganancia Unitaria]]*STOCK[[#This Row],[Salidas]]</f>
        <v>0</v>
      </c>
      <c r="Y1150" s="7" t="s">
        <v>2598</v>
      </c>
      <c r="AA1150" s="7">
        <f>STOCK[[#This Row],[Costo total]]*STOCK[[#This Row],[Entradas]]</f>
        <v>59.083325499412453</v>
      </c>
      <c r="AB1150" s="7">
        <f>STOCK[[#This Row],[Stock Actual]]*STOCK[[#This Row],[Costo total]]</f>
        <v>59.083325499412453</v>
      </c>
    </row>
    <row r="1151" spans="1:28" s="12" customFormat="1" ht="50" customHeight="1" x14ac:dyDescent="0.15">
      <c r="A1151" s="12" t="s">
        <v>2601</v>
      </c>
      <c r="B1151" s="70"/>
      <c r="C1151" s="12" t="s">
        <v>4</v>
      </c>
      <c r="D1151" s="12" t="s">
        <v>2564</v>
      </c>
      <c r="E1151" s="12" t="s">
        <v>3005</v>
      </c>
      <c r="F1151" s="12" t="s">
        <v>243</v>
      </c>
      <c r="G1151" s="12" t="s">
        <v>2553</v>
      </c>
      <c r="H1151" s="12">
        <f>STOCK[[#This Row],[Precio Final]]</f>
        <v>35</v>
      </c>
      <c r="I1151" s="12">
        <f>STOCK[[#This Row],[Precio Venta Ideal (x1.5)]]</f>
        <v>28.173031727379556</v>
      </c>
      <c r="J1151" s="87">
        <v>2</v>
      </c>
      <c r="K1151" s="87">
        <f>SUMIFS(VENTAS[Cantidad],VENTAS[Código del producto Vendido],STOCK[[#This Row],[Code]])</f>
        <v>0</v>
      </c>
      <c r="L1151" s="87">
        <f>STOCK[[#This Row],[Entradas]]-STOCK[[#This Row],[Salidas]]</f>
        <v>2</v>
      </c>
      <c r="M1151" s="12">
        <f>STOCK[[#This Row],[Precio Final]]*10%</f>
        <v>3.5</v>
      </c>
      <c r="N1151" s="12">
        <v>260.10000000000002</v>
      </c>
      <c r="O1151" s="12">
        <v>17.02</v>
      </c>
      <c r="P1151" s="12">
        <f t="shared" si="4"/>
        <v>15.28202115158637</v>
      </c>
      <c r="Q1151" s="87">
        <v>0</v>
      </c>
      <c r="R1151" s="12">
        <v>0</v>
      </c>
      <c r="S1151" s="12">
        <v>0</v>
      </c>
      <c r="T1151" s="12">
        <f>STOCK[[#This Row],[Costo Unitario (USD)]]+STOCK[[#This Row],[Costo Envío (USD)]]+STOCK[[#This Row],[Comisión 10%]]</f>
        <v>18.78202115158637</v>
      </c>
      <c r="U1151" s="12">
        <f>STOCK[[#This Row],[Costo total]]*1.5</f>
        <v>28.173031727379556</v>
      </c>
      <c r="V1151" s="12">
        <v>35</v>
      </c>
      <c r="W1151" s="12">
        <f>STOCK[[#This Row],[Precio Final]]-STOCK[[#This Row],[Costo total]]</f>
        <v>16.21797884841363</v>
      </c>
      <c r="X1151" s="12">
        <f>STOCK[[#This Row],[Ganancia Unitaria]]*STOCK[[#This Row],[Salidas]]</f>
        <v>0</v>
      </c>
      <c r="Y1151" s="12" t="s">
        <v>2599</v>
      </c>
      <c r="AA1151" s="12">
        <f>STOCK[[#This Row],[Costo total]]*STOCK[[#This Row],[Entradas]]</f>
        <v>37.564042303172741</v>
      </c>
      <c r="AB1151" s="12">
        <f>STOCK[[#This Row],[Stock Actual]]*STOCK[[#This Row],[Costo total]]</f>
        <v>37.564042303172741</v>
      </c>
    </row>
    <row r="1152" spans="1:28" s="7" customFormat="1" ht="50" customHeight="1" x14ac:dyDescent="0.15">
      <c r="A1152" s="7" t="s">
        <v>2602</v>
      </c>
      <c r="B1152" s="70"/>
      <c r="C1152" s="7" t="s">
        <v>4</v>
      </c>
      <c r="D1152" s="7" t="s">
        <v>2564</v>
      </c>
      <c r="E1152" s="12" t="s">
        <v>3005</v>
      </c>
      <c r="F1152" s="7" t="s">
        <v>239</v>
      </c>
      <c r="G1152" s="7" t="s">
        <v>2553</v>
      </c>
      <c r="H1152" s="7">
        <f>STOCK[[#This Row],[Precio Final]]</f>
        <v>35</v>
      </c>
      <c r="I1152" s="7">
        <f>STOCK[[#This Row],[Precio Venta Ideal (x1.5)]]</f>
        <v>28.173031727379556</v>
      </c>
      <c r="J1152" s="8">
        <v>2</v>
      </c>
      <c r="K1152" s="8">
        <f>SUMIFS(VENTAS[Cantidad],VENTAS[Código del producto Vendido],STOCK[[#This Row],[Code]])</f>
        <v>0</v>
      </c>
      <c r="L1152" s="8">
        <f>STOCK[[#This Row],[Entradas]]-STOCK[[#This Row],[Salidas]]</f>
        <v>2</v>
      </c>
      <c r="M1152" s="7">
        <f>STOCK[[#This Row],[Precio Final]]*10%</f>
        <v>3.5</v>
      </c>
      <c r="N1152" s="7">
        <v>260.10000000000002</v>
      </c>
      <c r="O1152" s="7">
        <v>17.02</v>
      </c>
      <c r="P1152" s="7">
        <f t="shared" si="4"/>
        <v>15.28202115158637</v>
      </c>
      <c r="Q1152" s="8">
        <v>0</v>
      </c>
      <c r="R1152" s="7">
        <v>0</v>
      </c>
      <c r="S1152" s="7">
        <v>0</v>
      </c>
      <c r="T1152" s="12">
        <f>STOCK[[#This Row],[Costo Unitario (USD)]]+STOCK[[#This Row],[Costo Envío (USD)]]+STOCK[[#This Row],[Comisión 10%]]</f>
        <v>18.78202115158637</v>
      </c>
      <c r="U1152" s="7">
        <f>STOCK[[#This Row],[Costo total]]*1.5</f>
        <v>28.173031727379556</v>
      </c>
      <c r="V1152" s="7">
        <v>35</v>
      </c>
      <c r="W1152" s="7">
        <f>STOCK[[#This Row],[Precio Final]]-STOCK[[#This Row],[Costo total]]</f>
        <v>16.21797884841363</v>
      </c>
      <c r="X1152" s="7">
        <f>STOCK[[#This Row],[Ganancia Unitaria]]*STOCK[[#This Row],[Salidas]]</f>
        <v>0</v>
      </c>
      <c r="Y1152" s="7" t="s">
        <v>2604</v>
      </c>
      <c r="AA1152" s="7">
        <f>STOCK[[#This Row],[Costo total]]*STOCK[[#This Row],[Entradas]]</f>
        <v>37.564042303172741</v>
      </c>
      <c r="AB1152" s="7">
        <f>STOCK[[#This Row],[Stock Actual]]*STOCK[[#This Row],[Costo total]]</f>
        <v>37.564042303172741</v>
      </c>
    </row>
    <row r="1153" spans="1:29" s="12" customFormat="1" ht="50" customHeight="1" x14ac:dyDescent="0.15">
      <c r="A1153" s="12" t="s">
        <v>2603</v>
      </c>
      <c r="B1153" s="70"/>
      <c r="C1153" s="12" t="s">
        <v>4</v>
      </c>
      <c r="D1153" s="12" t="s">
        <v>2564</v>
      </c>
      <c r="E1153" s="12" t="s">
        <v>3005</v>
      </c>
      <c r="F1153" s="12" t="s">
        <v>244</v>
      </c>
      <c r="G1153" s="12" t="s">
        <v>2553</v>
      </c>
      <c r="H1153" s="12">
        <f>STOCK[[#This Row],[Precio Final]]</f>
        <v>35</v>
      </c>
      <c r="I1153" s="12">
        <f>STOCK[[#This Row],[Precio Venta Ideal (x1.5)]]</f>
        <v>28.173031727379556</v>
      </c>
      <c r="J1153" s="87">
        <v>2</v>
      </c>
      <c r="K1153" s="87">
        <f>SUMIFS(VENTAS[Cantidad],VENTAS[Código del producto Vendido],STOCK[[#This Row],[Code]])</f>
        <v>0</v>
      </c>
      <c r="L1153" s="87">
        <f>STOCK[[#This Row],[Entradas]]-STOCK[[#This Row],[Salidas]]</f>
        <v>2</v>
      </c>
      <c r="M1153" s="12">
        <f>STOCK[[#This Row],[Precio Final]]*10%</f>
        <v>3.5</v>
      </c>
      <c r="N1153" s="12">
        <v>260.10000000000002</v>
      </c>
      <c r="O1153" s="12">
        <v>17.02</v>
      </c>
      <c r="P1153" s="12">
        <f t="shared" si="4"/>
        <v>15.28202115158637</v>
      </c>
      <c r="Q1153" s="87">
        <v>0</v>
      </c>
      <c r="R1153" s="12">
        <v>0</v>
      </c>
      <c r="S1153" s="12">
        <v>0</v>
      </c>
      <c r="T1153" s="12">
        <f>STOCK[[#This Row],[Costo Unitario (USD)]]+STOCK[[#This Row],[Costo Envío (USD)]]+STOCK[[#This Row],[Comisión 10%]]</f>
        <v>18.78202115158637</v>
      </c>
      <c r="U1153" s="12">
        <f>STOCK[[#This Row],[Costo total]]*1.5</f>
        <v>28.173031727379556</v>
      </c>
      <c r="V1153" s="12">
        <v>35</v>
      </c>
      <c r="W1153" s="12">
        <f>STOCK[[#This Row],[Precio Final]]-STOCK[[#This Row],[Costo total]]</f>
        <v>16.21797884841363</v>
      </c>
      <c r="X1153" s="12">
        <f>STOCK[[#This Row],[Ganancia Unitaria]]*STOCK[[#This Row],[Salidas]]</f>
        <v>0</v>
      </c>
      <c r="Y1153" s="12" t="s">
        <v>2605</v>
      </c>
      <c r="AA1153" s="12">
        <f>STOCK[[#This Row],[Costo total]]*STOCK[[#This Row],[Entradas]]</f>
        <v>37.564042303172741</v>
      </c>
      <c r="AB1153" s="12">
        <f>STOCK[[#This Row],[Stock Actual]]*STOCK[[#This Row],[Costo total]]</f>
        <v>37.564042303172741</v>
      </c>
    </row>
    <row r="1154" spans="1:29" s="7" customFormat="1" ht="50" customHeight="1" x14ac:dyDescent="0.15">
      <c r="A1154" s="12" t="s">
        <v>2625</v>
      </c>
      <c r="B1154" s="70"/>
      <c r="C1154" s="12" t="s">
        <v>4</v>
      </c>
      <c r="D1154" s="12" t="s">
        <v>2180</v>
      </c>
      <c r="E1154" s="7" t="s">
        <v>2988</v>
      </c>
      <c r="F1154" s="12" t="s">
        <v>2993</v>
      </c>
      <c r="G1154" s="12" t="s">
        <v>2628</v>
      </c>
      <c r="H1154" s="12">
        <f>STOCK[[#This Row],[Precio Final]]</f>
        <v>35</v>
      </c>
      <c r="I1154" s="12">
        <f>STOCK[[#This Row],[Precio Venta Ideal (x1.5)]]</f>
        <v>34.454999999999998</v>
      </c>
      <c r="J1154" s="87">
        <v>2</v>
      </c>
      <c r="K1154" s="87">
        <f>SUMIFS(VENTAS[Cantidad],VENTAS[Código del producto Vendido],STOCK[[#This Row],[Code]])</f>
        <v>1</v>
      </c>
      <c r="L1154" s="87">
        <f>STOCK[[#This Row],[Entradas]]-STOCK[[#This Row],[Salidas]]</f>
        <v>1</v>
      </c>
      <c r="M1154" s="12">
        <f>STOCK[[#This Row],[Precio Final]]*10%</f>
        <v>3.5</v>
      </c>
      <c r="N1154" s="12">
        <v>0</v>
      </c>
      <c r="O1154" s="12">
        <v>0</v>
      </c>
      <c r="P1154" s="12">
        <v>17.5</v>
      </c>
      <c r="Q1154" s="87">
        <v>730</v>
      </c>
      <c r="R1154" s="12">
        <v>7.81</v>
      </c>
      <c r="S1154" s="12">
        <v>1.97</v>
      </c>
      <c r="T1154" s="12">
        <f>STOCK[[#This Row],[Costo Unitario (USD)]]+STOCK[[#This Row],[Costo Envío (USD)]]+STOCK[[#This Row],[Comisión 10%]]</f>
        <v>22.97</v>
      </c>
      <c r="U1154" s="12">
        <f>STOCK[[#This Row],[Costo total]]*1.5</f>
        <v>34.454999999999998</v>
      </c>
      <c r="V1154" s="12">
        <v>35</v>
      </c>
      <c r="W1154" s="12">
        <f>STOCK[[#This Row],[Precio Final]]-STOCK[[#This Row],[Costo total]]</f>
        <v>12.030000000000001</v>
      </c>
      <c r="X1154" s="12">
        <f>STOCK[[#This Row],[Ganancia Unitaria]]*STOCK[[#This Row],[Salidas]]</f>
        <v>12.030000000000001</v>
      </c>
      <c r="Y1154" s="12" t="s">
        <v>2667</v>
      </c>
      <c r="Z1154" s="12"/>
      <c r="AA1154" s="12">
        <f>STOCK[[#This Row],[Costo total]]*STOCK[[#This Row],[Entradas]]</f>
        <v>45.94</v>
      </c>
      <c r="AB1154" s="12">
        <f>STOCK[[#This Row],[Stock Actual]]*STOCK[[#This Row],[Costo total]]</f>
        <v>22.97</v>
      </c>
      <c r="AC1154" s="12"/>
    </row>
    <row r="1155" spans="1:29" s="12" customFormat="1" ht="50" customHeight="1" x14ac:dyDescent="0.15">
      <c r="A1155" s="7" t="s">
        <v>2626</v>
      </c>
      <c r="B1155" s="70"/>
      <c r="C1155" s="7" t="s">
        <v>4</v>
      </c>
      <c r="D1155" s="12" t="s">
        <v>2180</v>
      </c>
      <c r="E1155" s="7" t="s">
        <v>2629</v>
      </c>
      <c r="F1155" s="7" t="s">
        <v>252</v>
      </c>
      <c r="G1155" s="7" t="s">
        <v>2628</v>
      </c>
      <c r="H1155" s="7">
        <f>STOCK[[#This Row],[Precio Final]]</f>
        <v>35</v>
      </c>
      <c r="I1155" s="7">
        <f>STOCK[[#This Row],[Precio Venta Ideal (x1.5)]]</f>
        <v>38.204999999999998</v>
      </c>
      <c r="J1155" s="8">
        <v>2</v>
      </c>
      <c r="K1155" s="8">
        <f>SUMIFS(VENTAS[Cantidad],VENTAS[Código del producto Vendido],STOCK[[#This Row],[Code]])</f>
        <v>1</v>
      </c>
      <c r="L1155" s="8">
        <f>STOCK[[#This Row],[Entradas]]-STOCK[[#This Row],[Salidas]]</f>
        <v>1</v>
      </c>
      <c r="M1155" s="7">
        <f>STOCK[[#This Row],[Precio Final]]*10%</f>
        <v>3.5</v>
      </c>
      <c r="N1155" s="7">
        <v>0</v>
      </c>
      <c r="O1155" s="7">
        <v>0</v>
      </c>
      <c r="P1155" s="7">
        <v>20</v>
      </c>
      <c r="Q1155" s="8">
        <v>540</v>
      </c>
      <c r="R1155" s="7">
        <v>7.81</v>
      </c>
      <c r="S1155" s="12">
        <v>1.97</v>
      </c>
      <c r="T1155" s="12">
        <f>STOCK[[#This Row],[Costo Unitario (USD)]]+STOCK[[#This Row],[Costo Envío (USD)]]+STOCK[[#This Row],[Comisión 10%]]</f>
        <v>25.47</v>
      </c>
      <c r="U1155" s="7">
        <f>STOCK[[#This Row],[Costo total]]*1.5</f>
        <v>38.204999999999998</v>
      </c>
      <c r="V1155" s="7">
        <v>35</v>
      </c>
      <c r="W1155" s="7">
        <f>STOCK[[#This Row],[Precio Final]]-STOCK[[#This Row],[Costo total]]</f>
        <v>9.5300000000000011</v>
      </c>
      <c r="X1155" s="7">
        <f>STOCK[[#This Row],[Ganancia Unitaria]]*STOCK[[#This Row],[Salidas]]</f>
        <v>9.5300000000000011</v>
      </c>
      <c r="Y1155" s="7" t="s">
        <v>2667</v>
      </c>
      <c r="Z1155" s="7"/>
      <c r="AA1155" s="7">
        <f>STOCK[[#This Row],[Costo total]]*STOCK[[#This Row],[Entradas]]</f>
        <v>50.94</v>
      </c>
      <c r="AB1155" s="7">
        <f>STOCK[[#This Row],[Stock Actual]]*STOCK[[#This Row],[Costo total]]</f>
        <v>25.47</v>
      </c>
      <c r="AC1155" s="7"/>
    </row>
    <row r="1156" spans="1:29" s="7" customFormat="1" ht="50" customHeight="1" x14ac:dyDescent="0.15">
      <c r="A1156" s="12" t="s">
        <v>2627</v>
      </c>
      <c r="B1156" s="70"/>
      <c r="C1156" s="12" t="s">
        <v>4</v>
      </c>
      <c r="D1156" s="12" t="s">
        <v>2180</v>
      </c>
      <c r="E1156" s="12" t="s">
        <v>2629</v>
      </c>
      <c r="F1156" s="12" t="s">
        <v>550</v>
      </c>
      <c r="G1156" s="12" t="s">
        <v>2628</v>
      </c>
      <c r="H1156" s="12">
        <f>STOCK[[#This Row],[Precio Final]]</f>
        <v>35</v>
      </c>
      <c r="I1156" s="12">
        <f>STOCK[[#This Row],[Precio Venta Ideal (x1.5)]]</f>
        <v>38.204999999999998</v>
      </c>
      <c r="J1156" s="87">
        <v>2</v>
      </c>
      <c r="K1156" s="87">
        <f>SUMIFS(VENTAS[Cantidad],VENTAS[Código del producto Vendido],STOCK[[#This Row],[Code]])</f>
        <v>2</v>
      </c>
      <c r="L1156" s="87">
        <f>STOCK[[#This Row],[Entradas]]-STOCK[[#This Row],[Salidas]]</f>
        <v>0</v>
      </c>
      <c r="M1156" s="12">
        <f>STOCK[[#This Row],[Precio Final]]*10%</f>
        <v>3.5</v>
      </c>
      <c r="N1156" s="12">
        <v>0</v>
      </c>
      <c r="O1156" s="12">
        <v>0</v>
      </c>
      <c r="P1156" s="12">
        <v>20</v>
      </c>
      <c r="Q1156" s="87">
        <v>540</v>
      </c>
      <c r="R1156" s="12">
        <v>7.81</v>
      </c>
      <c r="S1156" s="12">
        <v>1.97</v>
      </c>
      <c r="T1156" s="12">
        <f>STOCK[[#This Row],[Costo Unitario (USD)]]+STOCK[[#This Row],[Costo Envío (USD)]]+STOCK[[#This Row],[Comisión 10%]]</f>
        <v>25.47</v>
      </c>
      <c r="U1156" s="12">
        <f>STOCK[[#This Row],[Costo total]]*1.5</f>
        <v>38.204999999999998</v>
      </c>
      <c r="V1156" s="12">
        <v>35</v>
      </c>
      <c r="W1156" s="12">
        <f>STOCK[[#This Row],[Precio Final]]-STOCK[[#This Row],[Costo total]]</f>
        <v>9.5300000000000011</v>
      </c>
      <c r="X1156" s="12">
        <f>STOCK[[#This Row],[Ganancia Unitaria]]*STOCK[[#This Row],[Salidas]]</f>
        <v>19.060000000000002</v>
      </c>
      <c r="Y1156" s="12" t="s">
        <v>2667</v>
      </c>
      <c r="Z1156" s="12"/>
      <c r="AA1156" s="12">
        <f>STOCK[[#This Row],[Costo total]]*STOCK[[#This Row],[Entradas]]</f>
        <v>50.94</v>
      </c>
      <c r="AB1156" s="12">
        <f>STOCK[[#This Row],[Stock Actual]]*STOCK[[#This Row],[Costo total]]</f>
        <v>0</v>
      </c>
      <c r="AC1156" s="12"/>
    </row>
    <row r="1157" spans="1:29" s="12" customFormat="1" ht="50" customHeight="1" x14ac:dyDescent="0.15">
      <c r="A1157" s="7" t="s">
        <v>2630</v>
      </c>
      <c r="B1157" s="70"/>
      <c r="C1157" s="7" t="s">
        <v>4</v>
      </c>
      <c r="D1157" s="12" t="s">
        <v>2180</v>
      </c>
      <c r="E1157" s="7" t="s">
        <v>2629</v>
      </c>
      <c r="F1157" s="7" t="s">
        <v>250</v>
      </c>
      <c r="G1157" s="7" t="s">
        <v>2628</v>
      </c>
      <c r="H1157" s="7">
        <f>STOCK[[#This Row],[Precio Final]]</f>
        <v>35</v>
      </c>
      <c r="I1157" s="7">
        <f>STOCK[[#This Row],[Precio Venta Ideal (x1.5)]]</f>
        <v>38.204999999999998</v>
      </c>
      <c r="J1157" s="8">
        <v>2</v>
      </c>
      <c r="K1157" s="8">
        <f>SUMIFS(VENTAS[Cantidad],VENTAS[Código del producto Vendido],STOCK[[#This Row],[Code]])</f>
        <v>2</v>
      </c>
      <c r="L1157" s="8">
        <f>STOCK[[#This Row],[Entradas]]-STOCK[[#This Row],[Salidas]]</f>
        <v>0</v>
      </c>
      <c r="M1157" s="7">
        <f>STOCK[[#This Row],[Precio Final]]*10%</f>
        <v>3.5</v>
      </c>
      <c r="N1157" s="7">
        <v>0</v>
      </c>
      <c r="O1157" s="7">
        <v>0</v>
      </c>
      <c r="P1157" s="7">
        <v>20</v>
      </c>
      <c r="Q1157" s="8">
        <v>540</v>
      </c>
      <c r="R1157" s="7">
        <v>7.81</v>
      </c>
      <c r="S1157" s="12">
        <v>1.97</v>
      </c>
      <c r="T1157" s="12">
        <f>STOCK[[#This Row],[Costo Unitario (USD)]]+STOCK[[#This Row],[Costo Envío (USD)]]+STOCK[[#This Row],[Comisión 10%]]</f>
        <v>25.47</v>
      </c>
      <c r="U1157" s="7">
        <f>STOCK[[#This Row],[Costo total]]*1.5</f>
        <v>38.204999999999998</v>
      </c>
      <c r="V1157" s="7">
        <v>35</v>
      </c>
      <c r="W1157" s="7">
        <f>STOCK[[#This Row],[Precio Final]]-STOCK[[#This Row],[Costo total]]</f>
        <v>9.5300000000000011</v>
      </c>
      <c r="X1157" s="7">
        <f>STOCK[[#This Row],[Ganancia Unitaria]]*STOCK[[#This Row],[Salidas]]</f>
        <v>19.060000000000002</v>
      </c>
      <c r="Y1157" s="7" t="s">
        <v>2667</v>
      </c>
      <c r="Z1157" s="7"/>
      <c r="AA1157" s="7">
        <f>STOCK[[#This Row],[Costo total]]*STOCK[[#This Row],[Entradas]]</f>
        <v>50.94</v>
      </c>
      <c r="AB1157" s="7">
        <f>STOCK[[#This Row],[Stock Actual]]*STOCK[[#This Row],[Costo total]]</f>
        <v>0</v>
      </c>
      <c r="AC1157" s="7"/>
    </row>
    <row r="1158" spans="1:29" s="7" customFormat="1" ht="50" customHeight="1" x14ac:dyDescent="0.15">
      <c r="A1158" s="12" t="s">
        <v>2631</v>
      </c>
      <c r="B1158" s="70"/>
      <c r="C1158" s="12" t="s">
        <v>4</v>
      </c>
      <c r="D1158" s="12" t="s">
        <v>2180</v>
      </c>
      <c r="E1158" s="12" t="s">
        <v>2629</v>
      </c>
      <c r="F1158" s="12" t="s">
        <v>1516</v>
      </c>
      <c r="G1158" s="12" t="s">
        <v>2628</v>
      </c>
      <c r="H1158" s="12">
        <f>STOCK[[#This Row],[Precio Final]]</f>
        <v>35</v>
      </c>
      <c r="I1158" s="12">
        <f>STOCK[[#This Row],[Precio Venta Ideal (x1.5)]]</f>
        <v>38.204999999999998</v>
      </c>
      <c r="J1158" s="87">
        <v>2</v>
      </c>
      <c r="K1158" s="87">
        <f>SUMIFS(VENTAS[Cantidad],VENTAS[Código del producto Vendido],STOCK[[#This Row],[Code]])</f>
        <v>2</v>
      </c>
      <c r="L1158" s="87">
        <f>STOCK[[#This Row],[Entradas]]-STOCK[[#This Row],[Salidas]]</f>
        <v>0</v>
      </c>
      <c r="M1158" s="12">
        <f>STOCK[[#This Row],[Precio Final]]*10%</f>
        <v>3.5</v>
      </c>
      <c r="N1158" s="12">
        <v>0</v>
      </c>
      <c r="O1158" s="12">
        <v>0</v>
      </c>
      <c r="P1158" s="12">
        <v>20</v>
      </c>
      <c r="Q1158" s="87">
        <v>540</v>
      </c>
      <c r="R1158" s="12">
        <v>7.81</v>
      </c>
      <c r="S1158" s="12">
        <v>1.97</v>
      </c>
      <c r="T1158" s="12">
        <f>STOCK[[#This Row],[Costo Unitario (USD)]]+STOCK[[#This Row],[Costo Envío (USD)]]+STOCK[[#This Row],[Comisión 10%]]</f>
        <v>25.47</v>
      </c>
      <c r="U1158" s="12">
        <f>STOCK[[#This Row],[Costo total]]*1.5</f>
        <v>38.204999999999998</v>
      </c>
      <c r="V1158" s="12">
        <v>35</v>
      </c>
      <c r="W1158" s="12">
        <f>STOCK[[#This Row],[Precio Final]]-STOCK[[#This Row],[Costo total]]</f>
        <v>9.5300000000000011</v>
      </c>
      <c r="X1158" s="12">
        <f>STOCK[[#This Row],[Ganancia Unitaria]]*STOCK[[#This Row],[Salidas]]</f>
        <v>19.060000000000002</v>
      </c>
      <c r="Y1158" s="12" t="s">
        <v>2667</v>
      </c>
      <c r="Z1158" s="12"/>
      <c r="AA1158" s="12">
        <f>STOCK[[#This Row],[Costo total]]*STOCK[[#This Row],[Entradas]]</f>
        <v>50.94</v>
      </c>
      <c r="AB1158" s="12">
        <f>STOCK[[#This Row],[Stock Actual]]*STOCK[[#This Row],[Costo total]]</f>
        <v>0</v>
      </c>
      <c r="AC1158" s="12"/>
    </row>
    <row r="1159" spans="1:29" s="12" customFormat="1" ht="50" customHeight="1" x14ac:dyDescent="0.15">
      <c r="A1159" s="12" t="s">
        <v>2636</v>
      </c>
      <c r="B1159" s="70"/>
      <c r="C1159" s="12" t="s">
        <v>4</v>
      </c>
      <c r="D1159" s="12" t="s">
        <v>2180</v>
      </c>
      <c r="E1159" s="12" t="s">
        <v>2635</v>
      </c>
      <c r="F1159" s="12" t="s">
        <v>1516</v>
      </c>
      <c r="G1159" s="12" t="s">
        <v>2628</v>
      </c>
      <c r="H1159" s="12">
        <f>STOCK[[#This Row],[Precio Final]]</f>
        <v>45</v>
      </c>
      <c r="I1159" s="12">
        <f>STOCK[[#This Row],[Precio Venta Ideal (x1.5)]]</f>
        <v>43.454999999999998</v>
      </c>
      <c r="J1159" s="87">
        <v>2</v>
      </c>
      <c r="K1159" s="87">
        <f>SUMIFS(VENTAS[Cantidad],VENTAS[Código del producto Vendido],STOCK[[#This Row],[Code]])</f>
        <v>0</v>
      </c>
      <c r="L1159" s="87">
        <f>STOCK[[#This Row],[Entradas]]-STOCK[[#This Row],[Salidas]]</f>
        <v>2</v>
      </c>
      <c r="M1159" s="12">
        <f>STOCK[[#This Row],[Precio Final]]*10%</f>
        <v>4.5</v>
      </c>
      <c r="N1159" s="12">
        <v>0</v>
      </c>
      <c r="O1159" s="12">
        <v>0</v>
      </c>
      <c r="P1159" s="12">
        <v>22.5</v>
      </c>
      <c r="Q1159" s="87">
        <v>0</v>
      </c>
      <c r="R1159" s="12">
        <v>7.81</v>
      </c>
      <c r="S1159" s="12">
        <v>1.97</v>
      </c>
      <c r="T1159" s="12">
        <f>STOCK[[#This Row],[Costo Unitario (USD)]]+STOCK[[#This Row],[Costo Envío (USD)]]+STOCK[[#This Row],[Comisión 10%]]</f>
        <v>28.97</v>
      </c>
      <c r="U1159" s="12">
        <f>STOCK[[#This Row],[Costo total]]*1.5</f>
        <v>43.454999999999998</v>
      </c>
      <c r="V1159" s="12">
        <v>45</v>
      </c>
      <c r="W1159" s="12">
        <f>STOCK[[#This Row],[Precio Final]]-STOCK[[#This Row],[Costo total]]</f>
        <v>16.03</v>
      </c>
      <c r="X1159" s="12">
        <f>STOCK[[#This Row],[Ganancia Unitaria]]*STOCK[[#This Row],[Salidas]]</f>
        <v>0</v>
      </c>
      <c r="Y1159" s="12" t="s">
        <v>2667</v>
      </c>
      <c r="AA1159" s="12">
        <f>STOCK[[#This Row],[Costo total]]*STOCK[[#This Row],[Entradas]]</f>
        <v>57.94</v>
      </c>
      <c r="AB1159" s="12">
        <f>STOCK[[#This Row],[Stock Actual]]*STOCK[[#This Row],[Costo total]]</f>
        <v>57.94</v>
      </c>
    </row>
    <row r="1160" spans="1:29" s="7" customFormat="1" ht="50" customHeight="1" x14ac:dyDescent="0.15">
      <c r="A1160" s="7" t="s">
        <v>2637</v>
      </c>
      <c r="B1160" s="70"/>
      <c r="C1160" s="7" t="s">
        <v>4</v>
      </c>
      <c r="D1160" s="12" t="s">
        <v>2180</v>
      </c>
      <c r="E1160" s="7" t="s">
        <v>2635</v>
      </c>
      <c r="F1160" s="7" t="s">
        <v>251</v>
      </c>
      <c r="G1160" s="7" t="s">
        <v>2628</v>
      </c>
      <c r="H1160" s="7">
        <f>STOCK[[#This Row],[Precio Final]]</f>
        <v>45</v>
      </c>
      <c r="I1160" s="7">
        <f>STOCK[[#This Row],[Precio Venta Ideal (x1.5)]]</f>
        <v>43.454999999999998</v>
      </c>
      <c r="J1160" s="8">
        <v>2</v>
      </c>
      <c r="K1160" s="8">
        <f>SUMIFS(VENTAS[Cantidad],VENTAS[Código del producto Vendido],STOCK[[#This Row],[Code]])</f>
        <v>0</v>
      </c>
      <c r="L1160" s="8">
        <f>STOCK[[#This Row],[Entradas]]-STOCK[[#This Row],[Salidas]]</f>
        <v>2</v>
      </c>
      <c r="M1160" s="7">
        <f>STOCK[[#This Row],[Precio Final]]*10%</f>
        <v>4.5</v>
      </c>
      <c r="N1160" s="7">
        <v>0</v>
      </c>
      <c r="O1160" s="7">
        <v>0</v>
      </c>
      <c r="P1160" s="7">
        <v>22.5</v>
      </c>
      <c r="Q1160" s="8">
        <v>0</v>
      </c>
      <c r="R1160" s="7">
        <v>7.81</v>
      </c>
      <c r="S1160" s="12">
        <v>1.97</v>
      </c>
      <c r="T1160" s="12">
        <f>STOCK[[#This Row],[Costo Unitario (USD)]]+STOCK[[#This Row],[Costo Envío (USD)]]+STOCK[[#This Row],[Comisión 10%]]</f>
        <v>28.97</v>
      </c>
      <c r="U1160" s="7">
        <f>STOCK[[#This Row],[Costo total]]*1.5</f>
        <v>43.454999999999998</v>
      </c>
      <c r="V1160" s="7">
        <v>45</v>
      </c>
      <c r="W1160" s="7">
        <f>STOCK[[#This Row],[Precio Final]]-STOCK[[#This Row],[Costo total]]</f>
        <v>16.03</v>
      </c>
      <c r="X1160" s="7">
        <f>STOCK[[#This Row],[Ganancia Unitaria]]*STOCK[[#This Row],[Salidas]]</f>
        <v>0</v>
      </c>
      <c r="Y1160" s="7" t="s">
        <v>2667</v>
      </c>
      <c r="AA1160" s="7">
        <f>STOCK[[#This Row],[Costo total]]*STOCK[[#This Row],[Entradas]]</f>
        <v>57.94</v>
      </c>
      <c r="AB1160" s="7">
        <f>STOCK[[#This Row],[Stock Actual]]*STOCK[[#This Row],[Costo total]]</f>
        <v>57.94</v>
      </c>
    </row>
    <row r="1161" spans="1:29" s="12" customFormat="1" ht="50" customHeight="1" x14ac:dyDescent="0.15">
      <c r="A1161" s="12" t="s">
        <v>2638</v>
      </c>
      <c r="B1161" s="70"/>
      <c r="C1161" s="12" t="s">
        <v>4</v>
      </c>
      <c r="D1161" s="12" t="s">
        <v>2180</v>
      </c>
      <c r="E1161" s="12" t="s">
        <v>2644</v>
      </c>
      <c r="F1161" s="12" t="s">
        <v>1516</v>
      </c>
      <c r="G1161" s="12" t="s">
        <v>2628</v>
      </c>
      <c r="H1161" s="12">
        <f>STOCK[[#This Row],[Precio Final]]</f>
        <v>35</v>
      </c>
      <c r="I1161" s="12">
        <f>STOCK[[#This Row],[Precio Venta Ideal (x1.5)]]</f>
        <v>38.204999999999998</v>
      </c>
      <c r="J1161" s="87">
        <v>2</v>
      </c>
      <c r="K1161" s="87">
        <f>SUMIFS(VENTAS[Cantidad],VENTAS[Código del producto Vendido],STOCK[[#This Row],[Code]])</f>
        <v>2</v>
      </c>
      <c r="L1161" s="87">
        <f>STOCK[[#This Row],[Entradas]]-STOCK[[#This Row],[Salidas]]</f>
        <v>0</v>
      </c>
      <c r="M1161" s="12">
        <f>STOCK[[#This Row],[Precio Final]]*10%</f>
        <v>3.5</v>
      </c>
      <c r="N1161" s="12">
        <v>0</v>
      </c>
      <c r="O1161" s="12">
        <v>0</v>
      </c>
      <c r="P1161" s="12">
        <v>20</v>
      </c>
      <c r="Q1161" s="87">
        <v>0</v>
      </c>
      <c r="R1161" s="12">
        <v>7.81</v>
      </c>
      <c r="S1161" s="12">
        <v>1.97</v>
      </c>
      <c r="T1161" s="12">
        <f>STOCK[[#This Row],[Costo Unitario (USD)]]+STOCK[[#This Row],[Costo Envío (USD)]]+STOCK[[#This Row],[Comisión 10%]]</f>
        <v>25.47</v>
      </c>
      <c r="U1161" s="12">
        <f>STOCK[[#This Row],[Costo total]]*1.5</f>
        <v>38.204999999999998</v>
      </c>
      <c r="V1161" s="12">
        <v>35</v>
      </c>
      <c r="W1161" s="12">
        <f>STOCK[[#This Row],[Precio Final]]-STOCK[[#This Row],[Costo total]]</f>
        <v>9.5300000000000011</v>
      </c>
      <c r="X1161" s="12">
        <f>STOCK[[#This Row],[Ganancia Unitaria]]*STOCK[[#This Row],[Salidas]]</f>
        <v>19.060000000000002</v>
      </c>
      <c r="Y1161" s="12" t="s">
        <v>2667</v>
      </c>
      <c r="AA1161" s="12">
        <f>STOCK[[#This Row],[Costo total]]*STOCK[[#This Row],[Entradas]]</f>
        <v>50.94</v>
      </c>
      <c r="AB1161" s="12">
        <f>STOCK[[#This Row],[Stock Actual]]*STOCK[[#This Row],[Costo total]]</f>
        <v>0</v>
      </c>
    </row>
    <row r="1162" spans="1:29" s="7" customFormat="1" ht="50" customHeight="1" x14ac:dyDescent="0.15">
      <c r="A1162" s="7" t="s">
        <v>2639</v>
      </c>
      <c r="B1162" s="70"/>
      <c r="C1162" s="7" t="s">
        <v>4</v>
      </c>
      <c r="D1162" s="12" t="s">
        <v>2180</v>
      </c>
      <c r="E1162" s="7" t="s">
        <v>2644</v>
      </c>
      <c r="F1162" s="7" t="s">
        <v>250</v>
      </c>
      <c r="G1162" s="7" t="s">
        <v>2628</v>
      </c>
      <c r="H1162" s="7">
        <f>STOCK[[#This Row],[Precio Final]]</f>
        <v>35</v>
      </c>
      <c r="I1162" s="7">
        <f>STOCK[[#This Row],[Precio Venta Ideal (x1.5)]]</f>
        <v>38.204999999999998</v>
      </c>
      <c r="J1162" s="8">
        <v>2</v>
      </c>
      <c r="K1162" s="8">
        <f>SUMIFS(VENTAS[Cantidad],VENTAS[Código del producto Vendido],STOCK[[#This Row],[Code]])</f>
        <v>2</v>
      </c>
      <c r="L1162" s="8">
        <f>STOCK[[#This Row],[Entradas]]-STOCK[[#This Row],[Salidas]]</f>
        <v>0</v>
      </c>
      <c r="M1162" s="7">
        <f>STOCK[[#This Row],[Precio Final]]*10%</f>
        <v>3.5</v>
      </c>
      <c r="N1162" s="7">
        <v>0</v>
      </c>
      <c r="O1162" s="7">
        <v>0</v>
      </c>
      <c r="P1162" s="7">
        <v>20</v>
      </c>
      <c r="Q1162" s="8">
        <v>0</v>
      </c>
      <c r="R1162" s="7">
        <v>7.81</v>
      </c>
      <c r="S1162" s="7">
        <v>1.97</v>
      </c>
      <c r="T1162" s="12">
        <f>STOCK[[#This Row],[Costo Unitario (USD)]]+STOCK[[#This Row],[Costo Envío (USD)]]+STOCK[[#This Row],[Comisión 10%]]</f>
        <v>25.47</v>
      </c>
      <c r="U1162" s="7">
        <f>STOCK[[#This Row],[Costo total]]*1.5</f>
        <v>38.204999999999998</v>
      </c>
      <c r="V1162" s="7">
        <v>35</v>
      </c>
      <c r="W1162" s="7">
        <f>STOCK[[#This Row],[Precio Final]]-STOCK[[#This Row],[Costo total]]</f>
        <v>9.5300000000000011</v>
      </c>
      <c r="X1162" s="7">
        <f>STOCK[[#This Row],[Ganancia Unitaria]]*STOCK[[#This Row],[Salidas]]</f>
        <v>19.060000000000002</v>
      </c>
      <c r="Y1162" s="7" t="s">
        <v>2667</v>
      </c>
      <c r="AA1162" s="7">
        <f>STOCK[[#This Row],[Costo total]]*STOCK[[#This Row],[Entradas]]</f>
        <v>50.94</v>
      </c>
      <c r="AB1162" s="7">
        <f>STOCK[[#This Row],[Stock Actual]]*STOCK[[#This Row],[Costo total]]</f>
        <v>0</v>
      </c>
    </row>
    <row r="1163" spans="1:29" s="12" customFormat="1" ht="50" customHeight="1" x14ac:dyDescent="0.15">
      <c r="A1163" s="12" t="s">
        <v>2640</v>
      </c>
      <c r="B1163" s="70"/>
      <c r="C1163" s="12" t="s">
        <v>4</v>
      </c>
      <c r="D1163" s="12" t="s">
        <v>2180</v>
      </c>
      <c r="E1163" s="12" t="s">
        <v>2644</v>
      </c>
      <c r="F1163" s="12" t="s">
        <v>252</v>
      </c>
      <c r="G1163" s="12" t="s">
        <v>2628</v>
      </c>
      <c r="H1163" s="12">
        <f>STOCK[[#This Row],[Precio Final]]</f>
        <v>35</v>
      </c>
      <c r="I1163" s="12">
        <f>STOCK[[#This Row],[Precio Venta Ideal (x1.5)]]</f>
        <v>38.204999999999998</v>
      </c>
      <c r="J1163" s="87">
        <v>2</v>
      </c>
      <c r="K1163" s="87">
        <f>SUMIFS(VENTAS[Cantidad],VENTAS[Código del producto Vendido],STOCK[[#This Row],[Code]])</f>
        <v>2</v>
      </c>
      <c r="L1163" s="87">
        <f>STOCK[[#This Row],[Entradas]]-STOCK[[#This Row],[Salidas]]</f>
        <v>0</v>
      </c>
      <c r="M1163" s="12">
        <f>STOCK[[#This Row],[Precio Final]]*10%</f>
        <v>3.5</v>
      </c>
      <c r="N1163" s="12">
        <v>0</v>
      </c>
      <c r="O1163" s="12">
        <v>0</v>
      </c>
      <c r="P1163" s="12">
        <v>20</v>
      </c>
      <c r="Q1163" s="87">
        <v>0</v>
      </c>
      <c r="R1163" s="12">
        <v>7.81</v>
      </c>
      <c r="S1163" s="12">
        <v>1.97</v>
      </c>
      <c r="T1163" s="12">
        <f>STOCK[[#This Row],[Costo Unitario (USD)]]+STOCK[[#This Row],[Costo Envío (USD)]]+STOCK[[#This Row],[Comisión 10%]]</f>
        <v>25.47</v>
      </c>
      <c r="U1163" s="12">
        <f>STOCK[[#This Row],[Costo total]]*1.5</f>
        <v>38.204999999999998</v>
      </c>
      <c r="V1163" s="12">
        <v>35</v>
      </c>
      <c r="W1163" s="12">
        <f>STOCK[[#This Row],[Precio Final]]-STOCK[[#This Row],[Costo total]]</f>
        <v>9.5300000000000011</v>
      </c>
      <c r="X1163" s="12">
        <f>STOCK[[#This Row],[Ganancia Unitaria]]*STOCK[[#This Row],[Salidas]]</f>
        <v>19.060000000000002</v>
      </c>
      <c r="Y1163" s="12" t="s">
        <v>2667</v>
      </c>
      <c r="AA1163" s="12">
        <f>STOCK[[#This Row],[Costo total]]*STOCK[[#This Row],[Entradas]]</f>
        <v>50.94</v>
      </c>
      <c r="AB1163" s="12">
        <f>STOCK[[#This Row],[Stock Actual]]*STOCK[[#This Row],[Costo total]]</f>
        <v>0</v>
      </c>
    </row>
    <row r="1164" spans="1:29" s="7" customFormat="1" ht="50" customHeight="1" x14ac:dyDescent="0.15">
      <c r="A1164" s="7" t="s">
        <v>2641</v>
      </c>
      <c r="B1164" s="70"/>
      <c r="C1164" s="7" t="s">
        <v>4</v>
      </c>
      <c r="D1164" s="12" t="s">
        <v>2180</v>
      </c>
      <c r="E1164" s="7" t="s">
        <v>2644</v>
      </c>
      <c r="F1164" s="7" t="s">
        <v>550</v>
      </c>
      <c r="G1164" s="7" t="s">
        <v>2628</v>
      </c>
      <c r="H1164" s="7">
        <f>STOCK[[#This Row],[Precio Final]]</f>
        <v>35</v>
      </c>
      <c r="I1164" s="7">
        <f>STOCK[[#This Row],[Precio Venta Ideal (x1.5)]]</f>
        <v>38.204999999999998</v>
      </c>
      <c r="J1164" s="8">
        <v>2</v>
      </c>
      <c r="K1164" s="8">
        <f>SUMIFS(VENTAS[Cantidad],VENTAS[Código del producto Vendido],STOCK[[#This Row],[Code]])</f>
        <v>2</v>
      </c>
      <c r="L1164" s="8">
        <f>STOCK[[#This Row],[Entradas]]-STOCK[[#This Row],[Salidas]]</f>
        <v>0</v>
      </c>
      <c r="M1164" s="7">
        <f>STOCK[[#This Row],[Precio Final]]*10%</f>
        <v>3.5</v>
      </c>
      <c r="N1164" s="7">
        <v>0</v>
      </c>
      <c r="O1164" s="7">
        <v>0</v>
      </c>
      <c r="P1164" s="7">
        <v>20</v>
      </c>
      <c r="Q1164" s="8">
        <v>0</v>
      </c>
      <c r="R1164" s="7">
        <v>7.81</v>
      </c>
      <c r="S1164" s="7">
        <v>1.97</v>
      </c>
      <c r="T1164" s="12">
        <f>STOCK[[#This Row],[Costo Unitario (USD)]]+STOCK[[#This Row],[Costo Envío (USD)]]+STOCK[[#This Row],[Comisión 10%]]</f>
        <v>25.47</v>
      </c>
      <c r="U1164" s="7">
        <f>STOCK[[#This Row],[Costo total]]*1.5</f>
        <v>38.204999999999998</v>
      </c>
      <c r="V1164" s="7">
        <v>35</v>
      </c>
      <c r="W1164" s="7">
        <f>STOCK[[#This Row],[Precio Final]]-STOCK[[#This Row],[Costo total]]</f>
        <v>9.5300000000000011</v>
      </c>
      <c r="X1164" s="7">
        <f>STOCK[[#This Row],[Ganancia Unitaria]]*STOCK[[#This Row],[Salidas]]</f>
        <v>19.060000000000002</v>
      </c>
      <c r="Y1164" s="7" t="s">
        <v>2667</v>
      </c>
      <c r="AA1164" s="7">
        <f>STOCK[[#This Row],[Costo total]]*STOCK[[#This Row],[Entradas]]</f>
        <v>50.94</v>
      </c>
      <c r="AB1164" s="7">
        <f>STOCK[[#This Row],[Stock Actual]]*STOCK[[#This Row],[Costo total]]</f>
        <v>0</v>
      </c>
    </row>
    <row r="1165" spans="1:29" s="12" customFormat="1" ht="50" customHeight="1" x14ac:dyDescent="0.15">
      <c r="A1165" s="12" t="s">
        <v>2642</v>
      </c>
      <c r="B1165" s="70"/>
      <c r="C1165" s="12" t="s">
        <v>4</v>
      </c>
      <c r="D1165" s="12" t="s">
        <v>2180</v>
      </c>
      <c r="E1165" s="12" t="s">
        <v>2645</v>
      </c>
      <c r="F1165" s="12" t="s">
        <v>550</v>
      </c>
      <c r="G1165" s="12" t="s">
        <v>2628</v>
      </c>
      <c r="H1165" s="12">
        <f>STOCK[[#This Row],[Precio Final]]</f>
        <v>40</v>
      </c>
      <c r="I1165" s="12">
        <f>STOCK[[#This Row],[Precio Venta Ideal (x1.5)]]</f>
        <v>35.131050000000002</v>
      </c>
      <c r="J1165" s="87">
        <v>1</v>
      </c>
      <c r="K1165" s="87">
        <f>SUMIFS(VENTAS[Cantidad],VENTAS[Código del producto Vendido],STOCK[[#This Row],[Code]])</f>
        <v>0</v>
      </c>
      <c r="L1165" s="87">
        <f>STOCK[[#This Row],[Entradas]]-STOCK[[#This Row],[Salidas]]</f>
        <v>1</v>
      </c>
      <c r="M1165" s="12">
        <f>STOCK[[#This Row],[Precio Final]]*10%</f>
        <v>4</v>
      </c>
      <c r="N1165" s="12">
        <v>0</v>
      </c>
      <c r="O1165" s="12">
        <v>0</v>
      </c>
      <c r="P1165" s="12">
        <v>15.75</v>
      </c>
      <c r="Q1165" s="87">
        <v>470</v>
      </c>
      <c r="R1165" s="12">
        <v>7.81</v>
      </c>
      <c r="S1165" s="12">
        <v>3.6706999999999996</v>
      </c>
      <c r="T1165" s="12">
        <f>STOCK[[#This Row],[Costo Unitario (USD)]]+STOCK[[#This Row],[Costo Envío (USD)]]+STOCK[[#This Row],[Comisión 10%]]</f>
        <v>23.4207</v>
      </c>
      <c r="U1165" s="12">
        <f>STOCK[[#This Row],[Costo total]]*1.5</f>
        <v>35.131050000000002</v>
      </c>
      <c r="V1165" s="12">
        <v>40</v>
      </c>
      <c r="W1165" s="12">
        <f>STOCK[[#This Row],[Precio Final]]-STOCK[[#This Row],[Costo total]]</f>
        <v>16.5793</v>
      </c>
      <c r="X1165" s="12">
        <f>STOCK[[#This Row],[Ganancia Unitaria]]*STOCK[[#This Row],[Salidas]]</f>
        <v>0</v>
      </c>
      <c r="Y1165" s="12" t="s">
        <v>2667</v>
      </c>
      <c r="AA1165" s="12">
        <f>STOCK[[#This Row],[Costo total]]*STOCK[[#This Row],[Entradas]]</f>
        <v>23.4207</v>
      </c>
      <c r="AB1165" s="12">
        <f>STOCK[[#This Row],[Stock Actual]]*STOCK[[#This Row],[Costo total]]</f>
        <v>23.4207</v>
      </c>
    </row>
    <row r="1166" spans="1:29" s="7" customFormat="1" ht="50" customHeight="1" x14ac:dyDescent="0.15">
      <c r="A1166" s="7" t="s">
        <v>2643</v>
      </c>
      <c r="B1166" s="70"/>
      <c r="C1166" s="7" t="s">
        <v>4</v>
      </c>
      <c r="D1166" s="12" t="s">
        <v>2180</v>
      </c>
      <c r="E1166" s="7" t="s">
        <v>2989</v>
      </c>
      <c r="F1166" s="7" t="s">
        <v>550</v>
      </c>
      <c r="G1166" s="7" t="s">
        <v>2628</v>
      </c>
      <c r="H1166" s="7">
        <f>STOCK[[#This Row],[Precio Final]]</f>
        <v>35</v>
      </c>
      <c r="I1166" s="7">
        <f>STOCK[[#This Row],[Precio Venta Ideal (x1.5)]]</f>
        <v>36.947474999999997</v>
      </c>
      <c r="J1166" s="8">
        <v>1</v>
      </c>
      <c r="K1166" s="8">
        <f>SUMIFS(VENTAS[Cantidad],VENTAS[Código del producto Vendido],STOCK[[#This Row],[Code]])</f>
        <v>0</v>
      </c>
      <c r="L1166" s="8">
        <f>STOCK[[#This Row],[Entradas]]-STOCK[[#This Row],[Salidas]]</f>
        <v>1</v>
      </c>
      <c r="M1166" s="7">
        <f>STOCK[[#This Row],[Precio Final]]*10%</f>
        <v>3.5</v>
      </c>
      <c r="N1166" s="7">
        <v>0</v>
      </c>
      <c r="O1166" s="7">
        <v>0</v>
      </c>
      <c r="P1166" s="7">
        <v>17.5</v>
      </c>
      <c r="Q1166" s="8">
        <v>465</v>
      </c>
      <c r="R1166" s="7">
        <v>7.81</v>
      </c>
      <c r="S1166" s="7">
        <v>3.6316499999999996</v>
      </c>
      <c r="T1166" s="12">
        <f>STOCK[[#This Row],[Costo Unitario (USD)]]+STOCK[[#This Row],[Costo Envío (USD)]]+STOCK[[#This Row],[Comisión 10%]]</f>
        <v>24.63165</v>
      </c>
      <c r="U1166" s="7">
        <f>STOCK[[#This Row],[Costo total]]*1.5</f>
        <v>36.947474999999997</v>
      </c>
      <c r="V1166" s="7">
        <v>35</v>
      </c>
      <c r="W1166" s="7">
        <f>STOCK[[#This Row],[Precio Final]]-STOCK[[#This Row],[Costo total]]</f>
        <v>10.36835</v>
      </c>
      <c r="X1166" s="7">
        <f>STOCK[[#This Row],[Ganancia Unitaria]]*STOCK[[#This Row],[Salidas]]</f>
        <v>0</v>
      </c>
      <c r="Y1166" s="7" t="s">
        <v>2667</v>
      </c>
      <c r="AA1166" s="7">
        <f>STOCK[[#This Row],[Costo total]]*STOCK[[#This Row],[Entradas]]</f>
        <v>24.63165</v>
      </c>
      <c r="AB1166" s="7">
        <f>STOCK[[#This Row],[Stock Actual]]*STOCK[[#This Row],[Costo total]]</f>
        <v>24.63165</v>
      </c>
    </row>
    <row r="1167" spans="1:29" s="12" customFormat="1" ht="50" customHeight="1" x14ac:dyDescent="0.15">
      <c r="A1167" s="12" t="s">
        <v>2646</v>
      </c>
      <c r="B1167" s="70"/>
      <c r="C1167" s="12" t="s">
        <v>4</v>
      </c>
      <c r="D1167" s="12" t="s">
        <v>2180</v>
      </c>
      <c r="E1167" s="12" t="s">
        <v>2989</v>
      </c>
      <c r="F1167" s="12" t="s">
        <v>250</v>
      </c>
      <c r="G1167" s="12" t="s">
        <v>2628</v>
      </c>
      <c r="H1167" s="12">
        <f>STOCK[[#This Row],[Precio Final]]</f>
        <v>35</v>
      </c>
      <c r="I1167" s="12">
        <f>STOCK[[#This Row],[Precio Venta Ideal (x1.5)]]</f>
        <v>36.947474999999997</v>
      </c>
      <c r="J1167" s="87">
        <v>1</v>
      </c>
      <c r="K1167" s="87">
        <f>SUMIFS(VENTAS[Cantidad],VENTAS[Código del producto Vendido],STOCK[[#This Row],[Code]])</f>
        <v>0</v>
      </c>
      <c r="L1167" s="87">
        <f>STOCK[[#This Row],[Entradas]]-STOCK[[#This Row],[Salidas]]</f>
        <v>1</v>
      </c>
      <c r="M1167" s="12">
        <f>STOCK[[#This Row],[Precio Final]]*10%</f>
        <v>3.5</v>
      </c>
      <c r="N1167" s="12">
        <v>0</v>
      </c>
      <c r="O1167" s="12">
        <v>0</v>
      </c>
      <c r="P1167" s="12">
        <v>17.5</v>
      </c>
      <c r="Q1167" s="87">
        <v>465</v>
      </c>
      <c r="R1167" s="12">
        <v>7.81</v>
      </c>
      <c r="S1167" s="12">
        <v>3.6316499999999996</v>
      </c>
      <c r="T1167" s="12">
        <f>STOCK[[#This Row],[Costo Unitario (USD)]]+STOCK[[#This Row],[Costo Envío (USD)]]+STOCK[[#This Row],[Comisión 10%]]</f>
        <v>24.63165</v>
      </c>
      <c r="U1167" s="12">
        <f>STOCK[[#This Row],[Costo total]]*1.5</f>
        <v>36.947474999999997</v>
      </c>
      <c r="V1167" s="12">
        <v>35</v>
      </c>
      <c r="W1167" s="12">
        <f>STOCK[[#This Row],[Precio Final]]-STOCK[[#This Row],[Costo total]]</f>
        <v>10.36835</v>
      </c>
      <c r="X1167" s="12">
        <f>STOCK[[#This Row],[Ganancia Unitaria]]*STOCK[[#This Row],[Salidas]]</f>
        <v>0</v>
      </c>
      <c r="Y1167" s="12" t="s">
        <v>2667</v>
      </c>
      <c r="AA1167" s="12">
        <f>STOCK[[#This Row],[Costo total]]*STOCK[[#This Row],[Entradas]]</f>
        <v>24.63165</v>
      </c>
      <c r="AB1167" s="12">
        <f>STOCK[[#This Row],[Stock Actual]]*STOCK[[#This Row],[Costo total]]</f>
        <v>24.63165</v>
      </c>
    </row>
    <row r="1168" spans="1:29" s="7" customFormat="1" ht="50" customHeight="1" x14ac:dyDescent="0.15">
      <c r="A1168" s="7" t="s">
        <v>2647</v>
      </c>
      <c r="B1168" s="70"/>
      <c r="C1168" s="7" t="s">
        <v>4</v>
      </c>
      <c r="D1168" s="12" t="s">
        <v>2180</v>
      </c>
      <c r="E1168" s="7" t="s">
        <v>2655</v>
      </c>
      <c r="F1168" s="7" t="s">
        <v>252</v>
      </c>
      <c r="G1168" s="7" t="s">
        <v>2628</v>
      </c>
      <c r="H1168" s="7">
        <f>STOCK[[#This Row],[Precio Final]]</f>
        <v>30</v>
      </c>
      <c r="I1168" s="7">
        <f>STOCK[[#This Row],[Precio Venta Ideal (x1.5)]]</f>
        <v>50</v>
      </c>
      <c r="J1168" s="8">
        <v>1</v>
      </c>
      <c r="K1168" s="8">
        <f>SUMIFS(VENTAS[Cantidad],VENTAS[Código del producto Vendido],STOCK[[#This Row],[Code]])</f>
        <v>1</v>
      </c>
      <c r="L1168" s="8">
        <f>STOCK[[#This Row],[Entradas]]-STOCK[[#This Row],[Salidas]]</f>
        <v>0</v>
      </c>
      <c r="M1168" s="7">
        <f>STOCK[[#This Row],[Precio Final]]*10%</f>
        <v>3</v>
      </c>
      <c r="N1168" s="7">
        <v>0</v>
      </c>
      <c r="O1168" s="7">
        <v>0</v>
      </c>
      <c r="P1168" s="7">
        <v>27.5</v>
      </c>
      <c r="Q1168" s="8">
        <v>0</v>
      </c>
      <c r="R1168" s="7">
        <v>7.81</v>
      </c>
      <c r="S1168" s="7">
        <v>1.97</v>
      </c>
      <c r="T1168" s="12">
        <f>STOCK[[#This Row],[Costo Unitario (USD)]]+STOCK[[#This Row],[Costo Envío (USD)]]+STOCK[[#This Row],[Comisión 10%]]</f>
        <v>32.47</v>
      </c>
      <c r="U1168" s="7">
        <v>50</v>
      </c>
      <c r="V1168" s="7">
        <v>30</v>
      </c>
      <c r="W1168" s="7">
        <f>STOCK[[#This Row],[Precio Final]]-STOCK[[#This Row],[Costo total]]</f>
        <v>-2.4699999999999989</v>
      </c>
      <c r="X1168" s="7">
        <f>STOCK[[#This Row],[Ganancia Unitaria]]*STOCK[[#This Row],[Salidas]]</f>
        <v>-2.4699999999999989</v>
      </c>
      <c r="Y1168" s="7" t="s">
        <v>2667</v>
      </c>
      <c r="AA1168" s="7">
        <f>STOCK[[#This Row],[Costo total]]*STOCK[[#This Row],[Entradas]]</f>
        <v>32.47</v>
      </c>
      <c r="AB1168" s="7">
        <f>STOCK[[#This Row],[Stock Actual]]*STOCK[[#This Row],[Costo total]]</f>
        <v>0</v>
      </c>
    </row>
    <row r="1169" spans="1:28" s="12" customFormat="1" ht="50" customHeight="1" x14ac:dyDescent="0.15">
      <c r="A1169" s="12" t="s">
        <v>2648</v>
      </c>
      <c r="B1169" s="70"/>
      <c r="C1169" s="12" t="s">
        <v>4</v>
      </c>
      <c r="D1169" s="12" t="s">
        <v>2180</v>
      </c>
      <c r="E1169" s="12" t="s">
        <v>2656</v>
      </c>
      <c r="F1169" s="12" t="s">
        <v>550</v>
      </c>
      <c r="G1169" s="12" t="s">
        <v>2628</v>
      </c>
      <c r="H1169" s="12">
        <f>STOCK[[#This Row],[Precio Final]]</f>
        <v>45</v>
      </c>
      <c r="I1169" s="12">
        <f>STOCK[[#This Row],[Precio Venta Ideal (x1.5)]]</f>
        <v>54.677550000000004</v>
      </c>
      <c r="J1169" s="87">
        <v>1</v>
      </c>
      <c r="K1169" s="87">
        <f>SUMIFS(VENTAS[Cantidad],VENTAS[Código del producto Vendido],STOCK[[#This Row],[Code]])</f>
        <v>1</v>
      </c>
      <c r="L1169" s="87">
        <f>STOCK[[#This Row],[Entradas]]-STOCK[[#This Row],[Salidas]]</f>
        <v>0</v>
      </c>
      <c r="M1169" s="12">
        <f>STOCK[[#This Row],[Precio Final]]*10%</f>
        <v>4.5</v>
      </c>
      <c r="N1169" s="12">
        <v>0</v>
      </c>
      <c r="O1169" s="12">
        <v>0</v>
      </c>
      <c r="P1169" s="12">
        <v>27.5</v>
      </c>
      <c r="Q1169" s="87">
        <v>570</v>
      </c>
      <c r="R1169" s="12">
        <v>7.81</v>
      </c>
      <c r="S1169" s="12">
        <v>4.4516999999999998</v>
      </c>
      <c r="T1169" s="12">
        <f>STOCK[[#This Row],[Costo Unitario (USD)]]+STOCK[[#This Row],[Costo Envío (USD)]]+STOCK[[#This Row],[Comisión 10%]]</f>
        <v>36.451700000000002</v>
      </c>
      <c r="U1169" s="12">
        <f>STOCK[[#This Row],[Costo total]]*1.5</f>
        <v>54.677550000000004</v>
      </c>
      <c r="V1169" s="12">
        <v>45</v>
      </c>
      <c r="W1169" s="12">
        <f>STOCK[[#This Row],[Precio Final]]-STOCK[[#This Row],[Costo total]]</f>
        <v>8.5482999999999976</v>
      </c>
      <c r="X1169" s="12">
        <f>STOCK[[#This Row],[Ganancia Unitaria]]*STOCK[[#This Row],[Salidas]]</f>
        <v>8.5482999999999976</v>
      </c>
      <c r="Y1169" s="12" t="s">
        <v>2667</v>
      </c>
      <c r="AA1169" s="12">
        <f>STOCK[[#This Row],[Costo total]]*STOCK[[#This Row],[Entradas]]</f>
        <v>36.451700000000002</v>
      </c>
      <c r="AB1169" s="12">
        <f>STOCK[[#This Row],[Stock Actual]]*STOCK[[#This Row],[Costo total]]</f>
        <v>0</v>
      </c>
    </row>
    <row r="1170" spans="1:28" s="7" customFormat="1" ht="50" customHeight="1" x14ac:dyDescent="0.15">
      <c r="A1170" s="7" t="s">
        <v>2649</v>
      </c>
      <c r="B1170" s="70"/>
      <c r="C1170" s="7" t="s">
        <v>4</v>
      </c>
      <c r="D1170" s="12" t="s">
        <v>2180</v>
      </c>
      <c r="E1170" s="7" t="s">
        <v>2656</v>
      </c>
      <c r="F1170" s="7" t="s">
        <v>252</v>
      </c>
      <c r="G1170" s="7" t="s">
        <v>2628</v>
      </c>
      <c r="H1170" s="7">
        <f>STOCK[[#This Row],[Precio Final]]</f>
        <v>45</v>
      </c>
      <c r="I1170" s="7">
        <f>STOCK[[#This Row],[Precio Venta Ideal (x1.5)]]</f>
        <v>54.677550000000004</v>
      </c>
      <c r="J1170" s="8">
        <v>2</v>
      </c>
      <c r="K1170" s="8">
        <f>SUMIFS(VENTAS[Cantidad],VENTAS[Código del producto Vendido],STOCK[[#This Row],[Code]])</f>
        <v>2</v>
      </c>
      <c r="L1170" s="8">
        <f>STOCK[[#This Row],[Entradas]]-STOCK[[#This Row],[Salidas]]</f>
        <v>0</v>
      </c>
      <c r="M1170" s="7">
        <f>STOCK[[#This Row],[Precio Final]]*10%</f>
        <v>4.5</v>
      </c>
      <c r="N1170" s="7">
        <v>0</v>
      </c>
      <c r="O1170" s="7">
        <v>0</v>
      </c>
      <c r="P1170" s="7">
        <v>27.5</v>
      </c>
      <c r="Q1170" s="8">
        <v>570</v>
      </c>
      <c r="R1170" s="7">
        <v>7.81</v>
      </c>
      <c r="S1170" s="7">
        <v>4.4516999999999998</v>
      </c>
      <c r="T1170" s="12">
        <f>STOCK[[#This Row],[Costo Unitario (USD)]]+STOCK[[#This Row],[Costo Envío (USD)]]+STOCK[[#This Row],[Comisión 10%]]</f>
        <v>36.451700000000002</v>
      </c>
      <c r="U1170" s="7">
        <f>STOCK[[#This Row],[Costo total]]*1.5</f>
        <v>54.677550000000004</v>
      </c>
      <c r="V1170" s="7">
        <v>45</v>
      </c>
      <c r="W1170" s="7">
        <f>STOCK[[#This Row],[Precio Final]]-STOCK[[#This Row],[Costo total]]</f>
        <v>8.5482999999999976</v>
      </c>
      <c r="X1170" s="7">
        <f>STOCK[[#This Row],[Ganancia Unitaria]]*STOCK[[#This Row],[Salidas]]</f>
        <v>17.096599999999995</v>
      </c>
      <c r="Y1170" s="7" t="s">
        <v>2667</v>
      </c>
      <c r="AA1170" s="7">
        <f>STOCK[[#This Row],[Costo total]]*STOCK[[#This Row],[Entradas]]</f>
        <v>72.903400000000005</v>
      </c>
      <c r="AB1170" s="7">
        <f>STOCK[[#This Row],[Stock Actual]]*STOCK[[#This Row],[Costo total]]</f>
        <v>0</v>
      </c>
    </row>
    <row r="1171" spans="1:28" s="12" customFormat="1" ht="50" customHeight="1" x14ac:dyDescent="0.15">
      <c r="A1171" s="12" t="s">
        <v>2650</v>
      </c>
      <c r="B1171" s="70"/>
      <c r="C1171" s="12" t="s">
        <v>4</v>
      </c>
      <c r="D1171" s="12" t="s">
        <v>2180</v>
      </c>
      <c r="E1171" s="12" t="s">
        <v>2990</v>
      </c>
      <c r="F1171" s="12" t="s">
        <v>252</v>
      </c>
      <c r="G1171" s="12" t="s">
        <v>2628</v>
      </c>
      <c r="H1171" s="12">
        <f>STOCK[[#This Row],[Precio Final]]</f>
        <v>35</v>
      </c>
      <c r="I1171" s="12">
        <f>STOCK[[#This Row],[Precio Venta Ideal (x1.5)]]</f>
        <v>27.279</v>
      </c>
      <c r="J1171" s="87">
        <v>1</v>
      </c>
      <c r="K1171" s="87">
        <f>SUMIFS(VENTAS[Cantidad],VENTAS[Código del producto Vendido],STOCK[[#This Row],[Code]])</f>
        <v>0</v>
      </c>
      <c r="L1171" s="87">
        <f>STOCK[[#This Row],[Entradas]]-STOCK[[#This Row],[Salidas]]</f>
        <v>1</v>
      </c>
      <c r="M1171" s="12">
        <f>STOCK[[#This Row],[Precio Final]]*10%</f>
        <v>3.5</v>
      </c>
      <c r="N1171" s="12">
        <v>0</v>
      </c>
      <c r="O1171" s="12">
        <v>0</v>
      </c>
      <c r="P1171" s="12">
        <v>10</v>
      </c>
      <c r="Q1171" s="87">
        <v>600</v>
      </c>
      <c r="R1171" s="12">
        <v>7.81</v>
      </c>
      <c r="S1171" s="12">
        <v>4.6859999999999999</v>
      </c>
      <c r="T1171" s="12">
        <f>STOCK[[#This Row],[Costo Unitario (USD)]]+STOCK[[#This Row],[Costo Envío (USD)]]+STOCK[[#This Row],[Comisión 10%]]</f>
        <v>18.186</v>
      </c>
      <c r="U1171" s="12">
        <f>STOCK[[#This Row],[Costo total]]*1.5</f>
        <v>27.279</v>
      </c>
      <c r="V1171" s="12">
        <v>35</v>
      </c>
      <c r="W1171" s="12">
        <f>STOCK[[#This Row],[Precio Final]]-STOCK[[#This Row],[Costo total]]</f>
        <v>16.814</v>
      </c>
      <c r="X1171" s="12">
        <f>STOCK[[#This Row],[Ganancia Unitaria]]*STOCK[[#This Row],[Salidas]]</f>
        <v>0</v>
      </c>
      <c r="Y1171" s="12" t="s">
        <v>2667</v>
      </c>
      <c r="AA1171" s="12">
        <f>STOCK[[#This Row],[Costo total]]*STOCK[[#This Row],[Entradas]]</f>
        <v>18.186</v>
      </c>
      <c r="AB1171" s="12">
        <f>STOCK[[#This Row],[Stock Actual]]*STOCK[[#This Row],[Costo total]]</f>
        <v>18.186</v>
      </c>
    </row>
    <row r="1172" spans="1:28" s="7" customFormat="1" ht="50" customHeight="1" x14ac:dyDescent="0.15">
      <c r="A1172" s="7" t="s">
        <v>2651</v>
      </c>
      <c r="B1172" s="70"/>
      <c r="C1172" s="7" t="s">
        <v>4</v>
      </c>
      <c r="D1172" s="12" t="s">
        <v>2180</v>
      </c>
      <c r="E1172" s="7" t="s">
        <v>2657</v>
      </c>
      <c r="F1172" s="7" t="s">
        <v>250</v>
      </c>
      <c r="G1172" s="7" t="s">
        <v>2628</v>
      </c>
      <c r="H1172" s="7">
        <f>STOCK[[#This Row],[Precio Final]]</f>
        <v>40</v>
      </c>
      <c r="I1172" s="7">
        <f>STOCK[[#This Row],[Precio Venta Ideal (x1.5)]]</f>
        <v>37.228875000000002</v>
      </c>
      <c r="J1172" s="8">
        <v>1</v>
      </c>
      <c r="K1172" s="8">
        <f>SUMIFS(VENTAS[Cantidad],VENTAS[Código del producto Vendido],STOCK[[#This Row],[Code]])</f>
        <v>1</v>
      </c>
      <c r="L1172" s="8">
        <f>STOCK[[#This Row],[Entradas]]-STOCK[[#This Row],[Salidas]]</f>
        <v>0</v>
      </c>
      <c r="M1172" s="7">
        <f>STOCK[[#This Row],[Precio Final]]*10%</f>
        <v>4</v>
      </c>
      <c r="N1172" s="7">
        <v>0</v>
      </c>
      <c r="O1172" s="7">
        <v>0</v>
      </c>
      <c r="P1172" s="7">
        <v>17.5</v>
      </c>
      <c r="Q1172" s="8">
        <v>425</v>
      </c>
      <c r="R1172" s="7">
        <v>7.81</v>
      </c>
      <c r="S1172" s="7">
        <v>3.3192499999999998</v>
      </c>
      <c r="T1172" s="12">
        <f>STOCK[[#This Row],[Costo Unitario (USD)]]+STOCK[[#This Row],[Costo Envío (USD)]]+STOCK[[#This Row],[Comisión 10%]]</f>
        <v>24.81925</v>
      </c>
      <c r="U1172" s="7">
        <f>STOCK[[#This Row],[Costo total]]*1.5</f>
        <v>37.228875000000002</v>
      </c>
      <c r="V1172" s="7">
        <v>40</v>
      </c>
      <c r="W1172" s="7">
        <f>STOCK[[#This Row],[Precio Final]]-STOCK[[#This Row],[Costo total]]</f>
        <v>15.18075</v>
      </c>
      <c r="X1172" s="7">
        <f>STOCK[[#This Row],[Ganancia Unitaria]]*STOCK[[#This Row],[Salidas]]</f>
        <v>15.18075</v>
      </c>
      <c r="Y1172" s="7" t="s">
        <v>2667</v>
      </c>
      <c r="AA1172" s="7">
        <f>STOCK[[#This Row],[Costo total]]*STOCK[[#This Row],[Entradas]]</f>
        <v>24.81925</v>
      </c>
      <c r="AB1172" s="7">
        <f>STOCK[[#This Row],[Stock Actual]]*STOCK[[#This Row],[Costo total]]</f>
        <v>0</v>
      </c>
    </row>
    <row r="1173" spans="1:28" s="12" customFormat="1" ht="50" customHeight="1" x14ac:dyDescent="0.15">
      <c r="A1173" s="12" t="s">
        <v>2652</v>
      </c>
      <c r="B1173" s="70"/>
      <c r="C1173" s="12" t="s">
        <v>4</v>
      </c>
      <c r="D1173" s="12" t="s">
        <v>2180</v>
      </c>
      <c r="E1173" s="12" t="s">
        <v>2657</v>
      </c>
      <c r="F1173" s="12" t="s">
        <v>550</v>
      </c>
      <c r="G1173" s="12" t="s">
        <v>2628</v>
      </c>
      <c r="H1173" s="12">
        <f>STOCK[[#This Row],[Precio Final]]</f>
        <v>40</v>
      </c>
      <c r="I1173" s="12">
        <f>STOCK[[#This Row],[Precio Venta Ideal (x1.5)]]</f>
        <v>37.228875000000002</v>
      </c>
      <c r="J1173" s="87">
        <v>1</v>
      </c>
      <c r="K1173" s="87">
        <f>SUMIFS(VENTAS[Cantidad],VENTAS[Código del producto Vendido],STOCK[[#This Row],[Code]])</f>
        <v>1</v>
      </c>
      <c r="L1173" s="87">
        <f>STOCK[[#This Row],[Entradas]]-STOCK[[#This Row],[Salidas]]</f>
        <v>0</v>
      </c>
      <c r="M1173" s="12">
        <f>STOCK[[#This Row],[Precio Final]]*10%</f>
        <v>4</v>
      </c>
      <c r="N1173" s="12">
        <v>0</v>
      </c>
      <c r="O1173" s="12">
        <v>0</v>
      </c>
      <c r="P1173" s="12">
        <v>17.5</v>
      </c>
      <c r="Q1173" s="87">
        <v>425</v>
      </c>
      <c r="R1173" s="12">
        <v>7.81</v>
      </c>
      <c r="S1173" s="12">
        <v>3.3192499999999998</v>
      </c>
      <c r="T1173" s="12">
        <f>STOCK[[#This Row],[Costo Unitario (USD)]]+STOCK[[#This Row],[Costo Envío (USD)]]+STOCK[[#This Row],[Comisión 10%]]</f>
        <v>24.81925</v>
      </c>
      <c r="U1173" s="12">
        <f>STOCK[[#This Row],[Costo total]]*1.5</f>
        <v>37.228875000000002</v>
      </c>
      <c r="V1173" s="12">
        <v>40</v>
      </c>
      <c r="W1173" s="12">
        <f>STOCK[[#This Row],[Precio Final]]-STOCK[[#This Row],[Costo total]]</f>
        <v>15.18075</v>
      </c>
      <c r="X1173" s="12">
        <f>STOCK[[#This Row],[Ganancia Unitaria]]*STOCK[[#This Row],[Salidas]]</f>
        <v>15.18075</v>
      </c>
      <c r="Y1173" s="12" t="s">
        <v>2667</v>
      </c>
      <c r="AA1173" s="12">
        <f>STOCK[[#This Row],[Costo total]]*STOCK[[#This Row],[Entradas]]</f>
        <v>24.81925</v>
      </c>
      <c r="AB1173" s="12">
        <f>STOCK[[#This Row],[Stock Actual]]*STOCK[[#This Row],[Costo total]]</f>
        <v>0</v>
      </c>
    </row>
    <row r="1174" spans="1:28" s="7" customFormat="1" ht="50" customHeight="1" x14ac:dyDescent="0.15">
      <c r="A1174" s="7" t="s">
        <v>2653</v>
      </c>
      <c r="B1174" s="70"/>
      <c r="C1174" s="7" t="s">
        <v>4</v>
      </c>
      <c r="D1174" s="12" t="s">
        <v>2180</v>
      </c>
      <c r="E1174" s="7" t="s">
        <v>2658</v>
      </c>
      <c r="F1174" s="7" t="s">
        <v>252</v>
      </c>
      <c r="G1174" s="7" t="s">
        <v>2628</v>
      </c>
      <c r="H1174" s="7">
        <f>STOCK[[#This Row],[Precio Final]]</f>
        <v>50</v>
      </c>
      <c r="I1174" s="7">
        <f>STOCK[[#This Row],[Precio Venta Ideal (x1.5)]]</f>
        <v>52.416075000000006</v>
      </c>
      <c r="J1174" s="8">
        <v>1</v>
      </c>
      <c r="K1174" s="8">
        <f>SUMIFS(VENTAS[Cantidad],VENTAS[Código del producto Vendido],STOCK[[#This Row],[Code]])</f>
        <v>0</v>
      </c>
      <c r="L1174" s="8">
        <f>STOCK[[#This Row],[Entradas]]-STOCK[[#This Row],[Salidas]]</f>
        <v>1</v>
      </c>
      <c r="M1174" s="7">
        <f>STOCK[[#This Row],[Precio Final]]*10%</f>
        <v>5</v>
      </c>
      <c r="N1174" s="7">
        <v>0</v>
      </c>
      <c r="O1174" s="7">
        <v>0</v>
      </c>
      <c r="P1174" s="7">
        <v>26</v>
      </c>
      <c r="Q1174" s="8">
        <v>505</v>
      </c>
      <c r="R1174" s="7">
        <v>7.81</v>
      </c>
      <c r="S1174" s="7">
        <v>3.9440499999999998</v>
      </c>
      <c r="T1174" s="12">
        <f>STOCK[[#This Row],[Costo Unitario (USD)]]+STOCK[[#This Row],[Costo Envío (USD)]]+STOCK[[#This Row],[Comisión 10%]]</f>
        <v>34.944050000000004</v>
      </c>
      <c r="U1174" s="7">
        <f>STOCK[[#This Row],[Costo total]]*1.5</f>
        <v>52.416075000000006</v>
      </c>
      <c r="V1174" s="7">
        <v>50</v>
      </c>
      <c r="W1174" s="7">
        <f>STOCK[[#This Row],[Precio Final]]-STOCK[[#This Row],[Costo total]]</f>
        <v>15.055949999999996</v>
      </c>
      <c r="X1174" s="7">
        <f>STOCK[[#This Row],[Ganancia Unitaria]]*STOCK[[#This Row],[Salidas]]</f>
        <v>0</v>
      </c>
      <c r="Y1174" s="7" t="s">
        <v>2667</v>
      </c>
      <c r="AA1174" s="7">
        <f>STOCK[[#This Row],[Costo total]]*STOCK[[#This Row],[Entradas]]</f>
        <v>34.944050000000004</v>
      </c>
      <c r="AB1174" s="7">
        <f>STOCK[[#This Row],[Stock Actual]]*STOCK[[#This Row],[Costo total]]</f>
        <v>34.944050000000004</v>
      </c>
    </row>
    <row r="1175" spans="1:28" s="12" customFormat="1" ht="50" customHeight="1" x14ac:dyDescent="0.15">
      <c r="A1175" s="12" t="s">
        <v>2654</v>
      </c>
      <c r="B1175" s="70"/>
      <c r="C1175" s="12" t="s">
        <v>4</v>
      </c>
      <c r="D1175" s="12" t="s">
        <v>2180</v>
      </c>
      <c r="E1175" s="12" t="s">
        <v>2659</v>
      </c>
      <c r="F1175" s="12" t="s">
        <v>252</v>
      </c>
      <c r="G1175" s="12" t="s">
        <v>2628</v>
      </c>
      <c r="H1175" s="12">
        <f>STOCK[[#This Row],[Precio Final]]</f>
        <v>40</v>
      </c>
      <c r="I1175" s="12">
        <f>STOCK[[#This Row],[Precio Venta Ideal (x1.5)]]</f>
        <v>37.671075000000002</v>
      </c>
      <c r="J1175" s="87">
        <v>1</v>
      </c>
      <c r="K1175" s="87">
        <f>SUMIFS(VENTAS[Cantidad],VENTAS[Código del producto Vendido],STOCK[[#This Row],[Code]])</f>
        <v>0</v>
      </c>
      <c r="L1175" s="87">
        <f>STOCK[[#This Row],[Entradas]]-STOCK[[#This Row],[Salidas]]</f>
        <v>1</v>
      </c>
      <c r="M1175" s="12">
        <f>STOCK[[#This Row],[Precio Final]]*10%</f>
        <v>4</v>
      </c>
      <c r="N1175" s="12">
        <v>0</v>
      </c>
      <c r="O1175" s="12">
        <v>0</v>
      </c>
      <c r="P1175" s="12">
        <v>17.170000000000002</v>
      </c>
      <c r="Q1175" s="87">
        <v>505</v>
      </c>
      <c r="R1175" s="12">
        <v>7.81</v>
      </c>
      <c r="S1175" s="12">
        <v>3.9440499999999998</v>
      </c>
      <c r="T1175" s="12">
        <f>STOCK[[#This Row],[Costo Unitario (USD)]]+STOCK[[#This Row],[Costo Envío (USD)]]+STOCK[[#This Row],[Comisión 10%]]</f>
        <v>25.114050000000002</v>
      </c>
      <c r="U1175" s="12">
        <f>STOCK[[#This Row],[Costo total]]*1.5</f>
        <v>37.671075000000002</v>
      </c>
      <c r="V1175" s="12">
        <v>40</v>
      </c>
      <c r="W1175" s="12">
        <f>STOCK[[#This Row],[Precio Final]]-STOCK[[#This Row],[Costo total]]</f>
        <v>14.885949999999998</v>
      </c>
      <c r="X1175" s="12">
        <f>STOCK[[#This Row],[Ganancia Unitaria]]*STOCK[[#This Row],[Salidas]]</f>
        <v>0</v>
      </c>
      <c r="Y1175" s="12" t="s">
        <v>2667</v>
      </c>
      <c r="AA1175" s="12">
        <f>STOCK[[#This Row],[Costo total]]*STOCK[[#This Row],[Entradas]]</f>
        <v>25.114050000000002</v>
      </c>
      <c r="AB1175" s="12">
        <f>STOCK[[#This Row],[Stock Actual]]*STOCK[[#This Row],[Costo total]]</f>
        <v>25.114050000000002</v>
      </c>
    </row>
    <row r="1176" spans="1:28" s="7" customFormat="1" ht="50" customHeight="1" x14ac:dyDescent="0.15">
      <c r="A1176" s="7" t="s">
        <v>2660</v>
      </c>
      <c r="B1176" s="70"/>
      <c r="C1176" s="7" t="s">
        <v>4</v>
      </c>
      <c r="D1176" s="12" t="s">
        <v>2180</v>
      </c>
      <c r="E1176" s="7" t="s">
        <v>2663</v>
      </c>
      <c r="F1176" s="7" t="s">
        <v>250</v>
      </c>
      <c r="G1176" s="7" t="s">
        <v>2628</v>
      </c>
      <c r="H1176" s="7">
        <f>STOCK[[#This Row],[Precio Final]]</f>
        <v>35</v>
      </c>
      <c r="I1176" s="7">
        <f>STOCK[[#This Row],[Precio Venta Ideal (x1.5)]]</f>
        <v>41.576099999999997</v>
      </c>
      <c r="J1176" s="8">
        <v>2</v>
      </c>
      <c r="K1176" s="8">
        <f>SUMIFS(VENTAS[Cantidad],VENTAS[Código del producto Vendido],STOCK[[#This Row],[Code]])</f>
        <v>1</v>
      </c>
      <c r="L1176" s="8">
        <f>STOCK[[#This Row],[Entradas]]-STOCK[[#This Row],[Salidas]]</f>
        <v>1</v>
      </c>
      <c r="M1176" s="7">
        <f>STOCK[[#This Row],[Precio Final]]*10%</f>
        <v>3.5</v>
      </c>
      <c r="N1176" s="7">
        <v>0</v>
      </c>
      <c r="O1176" s="7">
        <v>0</v>
      </c>
      <c r="P1176" s="7">
        <v>20</v>
      </c>
      <c r="Q1176" s="8">
        <v>540</v>
      </c>
      <c r="R1176" s="7">
        <v>7.81</v>
      </c>
      <c r="S1176" s="7">
        <v>4.2173999999999996</v>
      </c>
      <c r="T1176" s="12">
        <f>STOCK[[#This Row],[Costo Unitario (USD)]]+STOCK[[#This Row],[Costo Envío (USD)]]+STOCK[[#This Row],[Comisión 10%]]</f>
        <v>27.717399999999998</v>
      </c>
      <c r="U1176" s="7">
        <f>STOCK[[#This Row],[Costo total]]*1.5</f>
        <v>41.576099999999997</v>
      </c>
      <c r="V1176" s="7">
        <v>35</v>
      </c>
      <c r="W1176" s="7">
        <f>STOCK[[#This Row],[Precio Final]]-STOCK[[#This Row],[Costo total]]</f>
        <v>7.2826000000000022</v>
      </c>
      <c r="X1176" s="7">
        <f>STOCK[[#This Row],[Ganancia Unitaria]]*STOCK[[#This Row],[Salidas]]</f>
        <v>7.2826000000000022</v>
      </c>
      <c r="Y1176" s="7" t="s">
        <v>2667</v>
      </c>
      <c r="AA1176" s="7">
        <f>STOCK[[#This Row],[Costo total]]*STOCK[[#This Row],[Entradas]]</f>
        <v>55.434799999999996</v>
      </c>
      <c r="AB1176" s="7">
        <f>STOCK[[#This Row],[Stock Actual]]*STOCK[[#This Row],[Costo total]]</f>
        <v>27.717399999999998</v>
      </c>
    </row>
    <row r="1177" spans="1:28" s="12" customFormat="1" ht="50" customHeight="1" x14ac:dyDescent="0.15">
      <c r="A1177" s="12" t="s">
        <v>2661</v>
      </c>
      <c r="B1177" s="70"/>
      <c r="C1177" s="12" t="s">
        <v>4</v>
      </c>
      <c r="D1177" s="12" t="s">
        <v>2180</v>
      </c>
      <c r="E1177" s="12" t="s">
        <v>2663</v>
      </c>
      <c r="F1177" s="12" t="s">
        <v>550</v>
      </c>
      <c r="G1177" s="12" t="s">
        <v>2628</v>
      </c>
      <c r="H1177" s="12">
        <f>STOCK[[#This Row],[Precio Final]]</f>
        <v>35</v>
      </c>
      <c r="I1177" s="12">
        <f>STOCK[[#This Row],[Precio Venta Ideal (x1.5)]]</f>
        <v>41.576099999999997</v>
      </c>
      <c r="J1177" s="87">
        <v>2</v>
      </c>
      <c r="K1177" s="87">
        <f>SUMIFS(VENTAS[Cantidad],VENTAS[Código del producto Vendido],STOCK[[#This Row],[Code]])</f>
        <v>2</v>
      </c>
      <c r="L1177" s="87">
        <f>STOCK[[#This Row],[Entradas]]-STOCK[[#This Row],[Salidas]]</f>
        <v>0</v>
      </c>
      <c r="M1177" s="12">
        <f>STOCK[[#This Row],[Precio Final]]*10%</f>
        <v>3.5</v>
      </c>
      <c r="N1177" s="12">
        <v>0</v>
      </c>
      <c r="O1177" s="12">
        <v>0</v>
      </c>
      <c r="P1177" s="12">
        <v>20</v>
      </c>
      <c r="Q1177" s="87">
        <v>540</v>
      </c>
      <c r="R1177" s="12">
        <v>7.81</v>
      </c>
      <c r="S1177" s="12">
        <v>4.2173999999999996</v>
      </c>
      <c r="T1177" s="12">
        <f>STOCK[[#This Row],[Costo Unitario (USD)]]+STOCK[[#This Row],[Costo Envío (USD)]]+STOCK[[#This Row],[Comisión 10%]]</f>
        <v>27.717399999999998</v>
      </c>
      <c r="U1177" s="12">
        <f>STOCK[[#This Row],[Costo total]]*1.5</f>
        <v>41.576099999999997</v>
      </c>
      <c r="V1177" s="12">
        <v>35</v>
      </c>
      <c r="W1177" s="12">
        <f>STOCK[[#This Row],[Precio Final]]-STOCK[[#This Row],[Costo total]]</f>
        <v>7.2826000000000022</v>
      </c>
      <c r="X1177" s="12">
        <f>STOCK[[#This Row],[Ganancia Unitaria]]*STOCK[[#This Row],[Salidas]]</f>
        <v>14.565200000000004</v>
      </c>
      <c r="Y1177" s="12" t="s">
        <v>2667</v>
      </c>
      <c r="AA1177" s="12">
        <f>STOCK[[#This Row],[Costo total]]*STOCK[[#This Row],[Entradas]]</f>
        <v>55.434799999999996</v>
      </c>
      <c r="AB1177" s="12">
        <f>STOCK[[#This Row],[Stock Actual]]*STOCK[[#This Row],[Costo total]]</f>
        <v>0</v>
      </c>
    </row>
    <row r="1178" spans="1:28" s="7" customFormat="1" ht="50" customHeight="1" x14ac:dyDescent="0.15">
      <c r="A1178" s="7" t="s">
        <v>2662</v>
      </c>
      <c r="B1178" s="70"/>
      <c r="C1178" s="7" t="s">
        <v>4</v>
      </c>
      <c r="D1178" s="12" t="s">
        <v>2180</v>
      </c>
      <c r="E1178" s="7" t="s">
        <v>2663</v>
      </c>
      <c r="F1178" s="7" t="s">
        <v>252</v>
      </c>
      <c r="G1178" s="7" t="s">
        <v>2628</v>
      </c>
      <c r="H1178" s="7">
        <f>STOCK[[#This Row],[Precio Final]]</f>
        <v>35</v>
      </c>
      <c r="I1178" s="7">
        <f>STOCK[[#This Row],[Precio Venta Ideal (x1.5)]]</f>
        <v>41.576099999999997</v>
      </c>
      <c r="J1178" s="8">
        <v>2</v>
      </c>
      <c r="K1178" s="8">
        <f>SUMIFS(VENTAS[Cantidad],VENTAS[Código del producto Vendido],STOCK[[#This Row],[Code]])</f>
        <v>1</v>
      </c>
      <c r="L1178" s="8">
        <f>STOCK[[#This Row],[Entradas]]-STOCK[[#This Row],[Salidas]]</f>
        <v>1</v>
      </c>
      <c r="M1178" s="7">
        <f>STOCK[[#This Row],[Precio Final]]*10%</f>
        <v>3.5</v>
      </c>
      <c r="N1178" s="7">
        <v>0</v>
      </c>
      <c r="O1178" s="7">
        <v>0</v>
      </c>
      <c r="P1178" s="7">
        <v>20</v>
      </c>
      <c r="Q1178" s="8">
        <v>540</v>
      </c>
      <c r="R1178" s="7">
        <v>7.81</v>
      </c>
      <c r="S1178" s="7">
        <v>4.2173999999999996</v>
      </c>
      <c r="T1178" s="12">
        <f>STOCK[[#This Row],[Costo Unitario (USD)]]+STOCK[[#This Row],[Costo Envío (USD)]]+STOCK[[#This Row],[Comisión 10%]]</f>
        <v>27.717399999999998</v>
      </c>
      <c r="U1178" s="7">
        <f>STOCK[[#This Row],[Costo total]]*1.5</f>
        <v>41.576099999999997</v>
      </c>
      <c r="V1178" s="7">
        <v>35</v>
      </c>
      <c r="W1178" s="7">
        <f>STOCK[[#This Row],[Precio Final]]-STOCK[[#This Row],[Costo total]]</f>
        <v>7.2826000000000022</v>
      </c>
      <c r="X1178" s="7">
        <f>STOCK[[#This Row],[Ganancia Unitaria]]*STOCK[[#This Row],[Salidas]]</f>
        <v>7.2826000000000022</v>
      </c>
      <c r="Y1178" s="7" t="s">
        <v>2667</v>
      </c>
      <c r="AA1178" s="7">
        <f>STOCK[[#This Row],[Costo total]]*STOCK[[#This Row],[Entradas]]</f>
        <v>55.434799999999996</v>
      </c>
      <c r="AB1178" s="7">
        <f>STOCK[[#This Row],[Stock Actual]]*STOCK[[#This Row],[Costo total]]</f>
        <v>27.717399999999998</v>
      </c>
    </row>
    <row r="1179" spans="1:28" s="12" customFormat="1" ht="50" customHeight="1" x14ac:dyDescent="0.15">
      <c r="A1179" s="12" t="s">
        <v>2664</v>
      </c>
      <c r="B1179" s="70"/>
      <c r="C1179" s="12" t="s">
        <v>4</v>
      </c>
      <c r="D1179" s="12" t="s">
        <v>2180</v>
      </c>
      <c r="E1179" s="12" t="s">
        <v>2663</v>
      </c>
      <c r="F1179" s="12" t="s">
        <v>1516</v>
      </c>
      <c r="G1179" s="12" t="s">
        <v>2628</v>
      </c>
      <c r="H1179" s="12">
        <f>STOCK[[#This Row],[Precio Final]]</f>
        <v>35</v>
      </c>
      <c r="I1179" s="12">
        <f>STOCK[[#This Row],[Precio Venta Ideal (x1.5)]]</f>
        <v>41.576099999999997</v>
      </c>
      <c r="J1179" s="87">
        <v>2</v>
      </c>
      <c r="K1179" s="87">
        <f>SUMIFS(VENTAS[Cantidad],VENTAS[Código del producto Vendido],STOCK[[#This Row],[Code]])</f>
        <v>0</v>
      </c>
      <c r="L1179" s="87">
        <f>STOCK[[#This Row],[Entradas]]-STOCK[[#This Row],[Salidas]]</f>
        <v>2</v>
      </c>
      <c r="M1179" s="12">
        <f>STOCK[[#This Row],[Precio Final]]*10%</f>
        <v>3.5</v>
      </c>
      <c r="N1179" s="12">
        <v>0</v>
      </c>
      <c r="O1179" s="12">
        <v>0</v>
      </c>
      <c r="P1179" s="12">
        <v>20</v>
      </c>
      <c r="Q1179" s="87">
        <v>540</v>
      </c>
      <c r="R1179" s="12">
        <v>7.81</v>
      </c>
      <c r="S1179" s="12">
        <v>4.2173999999999996</v>
      </c>
      <c r="T1179" s="12">
        <f>STOCK[[#This Row],[Costo Unitario (USD)]]+STOCK[[#This Row],[Costo Envío (USD)]]+STOCK[[#This Row],[Comisión 10%]]</f>
        <v>27.717399999999998</v>
      </c>
      <c r="U1179" s="12">
        <f>STOCK[[#This Row],[Costo total]]*1.5</f>
        <v>41.576099999999997</v>
      </c>
      <c r="V1179" s="12">
        <v>35</v>
      </c>
      <c r="W1179" s="12">
        <f>STOCK[[#This Row],[Precio Final]]-STOCK[[#This Row],[Costo total]]</f>
        <v>7.2826000000000022</v>
      </c>
      <c r="X1179" s="12">
        <f>STOCK[[#This Row],[Ganancia Unitaria]]*STOCK[[#This Row],[Salidas]]</f>
        <v>0</v>
      </c>
      <c r="Y1179" s="12" t="s">
        <v>2667</v>
      </c>
      <c r="AA1179" s="12">
        <f>STOCK[[#This Row],[Costo total]]*STOCK[[#This Row],[Entradas]]</f>
        <v>55.434799999999996</v>
      </c>
      <c r="AB1179" s="12">
        <f>STOCK[[#This Row],[Stock Actual]]*STOCK[[#This Row],[Costo total]]</f>
        <v>55.434799999999996</v>
      </c>
    </row>
    <row r="1180" spans="1:28" s="7" customFormat="1" ht="50" customHeight="1" x14ac:dyDescent="0.15">
      <c r="A1180" s="7" t="s">
        <v>2675</v>
      </c>
      <c r="B1180" s="70"/>
      <c r="C1180" s="7" t="s">
        <v>4</v>
      </c>
      <c r="D1180" s="7" t="s">
        <v>1898</v>
      </c>
      <c r="E1180" s="7" t="s">
        <v>2685</v>
      </c>
      <c r="F1180" s="7" t="s">
        <v>238</v>
      </c>
      <c r="G1180" s="7" t="s">
        <v>69</v>
      </c>
      <c r="H1180" s="7">
        <f>STOCK[[#This Row],[Precio Final]]</f>
        <v>18</v>
      </c>
      <c r="I1180" s="7">
        <f>STOCK[[#This Row],[Precio Venta Ideal (x1.5)]]</f>
        <v>19.110000000000003</v>
      </c>
      <c r="J1180" s="8">
        <v>2</v>
      </c>
      <c r="K1180" s="8">
        <f>SUMIFS(VENTAS[Cantidad],VENTAS[Código del producto Vendido],STOCK[[#This Row],[Code]])</f>
        <v>0</v>
      </c>
      <c r="L1180" s="8">
        <f>STOCK[[#This Row],[Entradas]]-STOCK[[#This Row],[Salidas]]</f>
        <v>2</v>
      </c>
      <c r="M1180" s="7">
        <f>STOCK[[#This Row],[Precio Final]]*10%</f>
        <v>1.8</v>
      </c>
      <c r="N1180" s="7">
        <v>0</v>
      </c>
      <c r="O1180" s="7">
        <v>0</v>
      </c>
      <c r="P1180" s="7">
        <v>8.9700000000000006</v>
      </c>
      <c r="Q1180" s="8">
        <v>0</v>
      </c>
      <c r="R1180" s="7">
        <v>0</v>
      </c>
      <c r="S1180" s="7">
        <v>1.97</v>
      </c>
      <c r="T1180" s="12">
        <f>STOCK[[#This Row],[Costo Unitario (USD)]]+STOCK[[#This Row],[Costo Envío (USD)]]+STOCK[[#This Row],[Comisión 10%]]</f>
        <v>12.740000000000002</v>
      </c>
      <c r="U1180" s="7">
        <f>STOCK[[#This Row],[Costo total]]*1.5</f>
        <v>19.110000000000003</v>
      </c>
      <c r="V1180" s="7">
        <v>18</v>
      </c>
      <c r="W1180" s="7">
        <f>STOCK[[#This Row],[Precio Final]]-STOCK[[#This Row],[Costo total]]</f>
        <v>5.259999999999998</v>
      </c>
      <c r="X1180" s="7">
        <f>STOCK[[#This Row],[Ganancia Unitaria]]*STOCK[[#This Row],[Salidas]]</f>
        <v>0</v>
      </c>
      <c r="AA1180" s="7">
        <f>STOCK[[#This Row],[Costo total]]*STOCK[[#This Row],[Entradas]]</f>
        <v>25.480000000000004</v>
      </c>
      <c r="AB1180" s="7">
        <f>STOCK[[#This Row],[Stock Actual]]*STOCK[[#This Row],[Costo total]]</f>
        <v>25.480000000000004</v>
      </c>
    </row>
    <row r="1181" spans="1:28" s="12" customFormat="1" ht="50" customHeight="1" x14ac:dyDescent="0.15">
      <c r="A1181" s="12" t="s">
        <v>2676</v>
      </c>
      <c r="B1181" s="70"/>
      <c r="C1181" s="12" t="s">
        <v>4</v>
      </c>
      <c r="D1181" s="12" t="s">
        <v>1898</v>
      </c>
      <c r="E1181" s="12" t="s">
        <v>2685</v>
      </c>
      <c r="F1181" s="12" t="s">
        <v>243</v>
      </c>
      <c r="G1181" s="12" t="s">
        <v>69</v>
      </c>
      <c r="H1181" s="12">
        <f>STOCK[[#This Row],[Precio Final]]</f>
        <v>18</v>
      </c>
      <c r="I1181" s="12">
        <f>STOCK[[#This Row],[Precio Venta Ideal (x1.5)]]</f>
        <v>19.110000000000003</v>
      </c>
      <c r="J1181" s="87">
        <v>2</v>
      </c>
      <c r="K1181" s="87">
        <f>SUMIFS(VENTAS[Cantidad],VENTAS[Código del producto Vendido],STOCK[[#This Row],[Code]])</f>
        <v>2</v>
      </c>
      <c r="L1181" s="87">
        <f>STOCK[[#This Row],[Entradas]]-STOCK[[#This Row],[Salidas]]</f>
        <v>0</v>
      </c>
      <c r="M1181" s="12">
        <f>STOCK[[#This Row],[Precio Final]]*10%</f>
        <v>1.8</v>
      </c>
      <c r="N1181" s="12">
        <v>0</v>
      </c>
      <c r="O1181" s="12">
        <v>0</v>
      </c>
      <c r="P1181" s="12">
        <v>8.9700000000000006</v>
      </c>
      <c r="Q1181" s="87">
        <v>0</v>
      </c>
      <c r="R1181" s="12">
        <v>0</v>
      </c>
      <c r="S1181" s="12">
        <v>1.97</v>
      </c>
      <c r="T1181" s="12">
        <f>STOCK[[#This Row],[Costo Unitario (USD)]]+STOCK[[#This Row],[Costo Envío (USD)]]+STOCK[[#This Row],[Comisión 10%]]</f>
        <v>12.740000000000002</v>
      </c>
      <c r="U1181" s="12">
        <f>STOCK[[#This Row],[Costo total]]*1.5</f>
        <v>19.110000000000003</v>
      </c>
      <c r="V1181" s="12">
        <v>18</v>
      </c>
      <c r="W1181" s="12">
        <f>STOCK[[#This Row],[Precio Final]]-STOCK[[#This Row],[Costo total]]</f>
        <v>5.259999999999998</v>
      </c>
      <c r="X1181" s="12">
        <f>STOCK[[#This Row],[Ganancia Unitaria]]*STOCK[[#This Row],[Salidas]]</f>
        <v>10.519999999999996</v>
      </c>
      <c r="AA1181" s="12">
        <f>STOCK[[#This Row],[Costo total]]*STOCK[[#This Row],[Entradas]]</f>
        <v>25.480000000000004</v>
      </c>
      <c r="AB1181" s="12">
        <f>STOCK[[#This Row],[Stock Actual]]*STOCK[[#This Row],[Costo total]]</f>
        <v>0</v>
      </c>
    </row>
    <row r="1182" spans="1:28" s="7" customFormat="1" ht="50" customHeight="1" x14ac:dyDescent="0.15">
      <c r="A1182" s="7" t="s">
        <v>2677</v>
      </c>
      <c r="B1182" s="70"/>
      <c r="C1182" s="7" t="s">
        <v>4</v>
      </c>
      <c r="D1182" s="7" t="s">
        <v>1898</v>
      </c>
      <c r="E1182" s="7" t="s">
        <v>2685</v>
      </c>
      <c r="F1182" s="7" t="s">
        <v>241</v>
      </c>
      <c r="G1182" s="7" t="s">
        <v>69</v>
      </c>
      <c r="H1182" s="7">
        <f>STOCK[[#This Row],[Precio Final]]</f>
        <v>18</v>
      </c>
      <c r="I1182" s="7">
        <f>STOCK[[#This Row],[Precio Venta Ideal (x1.5)]]</f>
        <v>19.110000000000003</v>
      </c>
      <c r="J1182" s="8">
        <v>3</v>
      </c>
      <c r="K1182" s="8">
        <f>SUMIFS(VENTAS[Cantidad],VENTAS[Código del producto Vendido],STOCK[[#This Row],[Code]])</f>
        <v>1</v>
      </c>
      <c r="L1182" s="8">
        <f>STOCK[[#This Row],[Entradas]]-STOCK[[#This Row],[Salidas]]</f>
        <v>2</v>
      </c>
      <c r="M1182" s="7">
        <f>STOCK[[#This Row],[Precio Final]]*10%</f>
        <v>1.8</v>
      </c>
      <c r="N1182" s="7">
        <v>0</v>
      </c>
      <c r="O1182" s="7">
        <v>0</v>
      </c>
      <c r="P1182" s="7">
        <v>8.9700000000000006</v>
      </c>
      <c r="Q1182" s="8">
        <v>0</v>
      </c>
      <c r="R1182" s="7">
        <v>0</v>
      </c>
      <c r="S1182" s="7">
        <v>1.97</v>
      </c>
      <c r="T1182" s="12">
        <f>STOCK[[#This Row],[Costo Unitario (USD)]]+STOCK[[#This Row],[Costo Envío (USD)]]+STOCK[[#This Row],[Comisión 10%]]</f>
        <v>12.740000000000002</v>
      </c>
      <c r="U1182" s="7">
        <f>STOCK[[#This Row],[Costo total]]*1.5</f>
        <v>19.110000000000003</v>
      </c>
      <c r="V1182" s="7">
        <v>18</v>
      </c>
      <c r="W1182" s="7">
        <f>STOCK[[#This Row],[Precio Final]]-STOCK[[#This Row],[Costo total]]</f>
        <v>5.259999999999998</v>
      </c>
      <c r="X1182" s="7">
        <f>STOCK[[#This Row],[Ganancia Unitaria]]*STOCK[[#This Row],[Salidas]]</f>
        <v>5.259999999999998</v>
      </c>
      <c r="AA1182" s="7">
        <f>STOCK[[#This Row],[Costo total]]*STOCK[[#This Row],[Entradas]]</f>
        <v>38.220000000000006</v>
      </c>
      <c r="AB1182" s="7">
        <f>STOCK[[#This Row],[Stock Actual]]*STOCK[[#This Row],[Costo total]]</f>
        <v>25.480000000000004</v>
      </c>
    </row>
    <row r="1183" spans="1:28" s="12" customFormat="1" ht="50" customHeight="1" x14ac:dyDescent="0.15">
      <c r="A1183" s="12" t="s">
        <v>2678</v>
      </c>
      <c r="B1183" s="70"/>
      <c r="C1183" s="12" t="s">
        <v>4</v>
      </c>
      <c r="D1183" s="12" t="s">
        <v>2150</v>
      </c>
      <c r="E1183" s="12" t="s">
        <v>2686</v>
      </c>
      <c r="F1183" s="12" t="s">
        <v>3026</v>
      </c>
      <c r="G1183" s="12" t="s">
        <v>69</v>
      </c>
      <c r="H1183" s="12">
        <f>STOCK[[#This Row],[Precio Final]]</f>
        <v>25</v>
      </c>
      <c r="I1183" s="12">
        <f>STOCK[[#This Row],[Precio Venta Ideal (x1.5)]]</f>
        <v>20.835000000000001</v>
      </c>
      <c r="J1183" s="87">
        <v>3</v>
      </c>
      <c r="K1183" s="87">
        <f>SUMIFS(VENTAS[Cantidad],VENTAS[Código del producto Vendido],STOCK[[#This Row],[Code]])</f>
        <v>2</v>
      </c>
      <c r="L1183" s="87">
        <f>STOCK[[#This Row],[Entradas]]-STOCK[[#This Row],[Salidas]]</f>
        <v>1</v>
      </c>
      <c r="M1183" s="12">
        <f>STOCK[[#This Row],[Precio Final]]*10%</f>
        <v>2.5</v>
      </c>
      <c r="N1183" s="12">
        <v>0</v>
      </c>
      <c r="O1183" s="12">
        <v>0</v>
      </c>
      <c r="P1183" s="12">
        <v>9.42</v>
      </c>
      <c r="Q1183" s="87">
        <v>0</v>
      </c>
      <c r="R1183" s="12">
        <v>0</v>
      </c>
      <c r="S1183" s="12">
        <v>1.97</v>
      </c>
      <c r="T1183" s="12">
        <f>STOCK[[#This Row],[Costo Unitario (USD)]]+STOCK[[#This Row],[Costo Envío (USD)]]+STOCK[[#This Row],[Comisión 10%]]</f>
        <v>13.89</v>
      </c>
      <c r="U1183" s="12">
        <f>STOCK[[#This Row],[Costo total]]*1.5</f>
        <v>20.835000000000001</v>
      </c>
      <c r="V1183" s="12">
        <v>25</v>
      </c>
      <c r="W1183" s="12">
        <f>STOCK[[#This Row],[Precio Final]]-STOCK[[#This Row],[Costo total]]</f>
        <v>11.11</v>
      </c>
      <c r="X1183" s="12">
        <f>STOCK[[#This Row],[Ganancia Unitaria]]*STOCK[[#This Row],[Salidas]]</f>
        <v>22.22</v>
      </c>
      <c r="AA1183" s="12">
        <f>STOCK[[#This Row],[Costo total]]*STOCK[[#This Row],[Entradas]]</f>
        <v>41.67</v>
      </c>
      <c r="AB1183" s="12">
        <f>STOCK[[#This Row],[Stock Actual]]*STOCK[[#This Row],[Costo total]]</f>
        <v>13.89</v>
      </c>
    </row>
    <row r="1184" spans="1:28" s="7" customFormat="1" ht="50" customHeight="1" x14ac:dyDescent="0.15">
      <c r="A1184" s="7" t="s">
        <v>2679</v>
      </c>
      <c r="B1184" s="70"/>
      <c r="C1184" s="7" t="s">
        <v>4</v>
      </c>
      <c r="D1184" s="7" t="s">
        <v>2150</v>
      </c>
      <c r="E1184" s="7" t="s">
        <v>2968</v>
      </c>
      <c r="G1184" s="7" t="s">
        <v>69</v>
      </c>
      <c r="H1184" s="7">
        <f>STOCK[[#This Row],[Precio Final]]</f>
        <v>25</v>
      </c>
      <c r="I1184" s="7">
        <f>STOCK[[#This Row],[Precio Venta Ideal (x1.5)]]</f>
        <v>21.254999999999999</v>
      </c>
      <c r="J1184" s="8">
        <v>4</v>
      </c>
      <c r="K1184" s="8">
        <f>SUMIFS(VENTAS[Cantidad],VENTAS[Código del producto Vendido],STOCK[[#This Row],[Code]])</f>
        <v>4</v>
      </c>
      <c r="L1184" s="8">
        <f>STOCK[[#This Row],[Entradas]]-STOCK[[#This Row],[Salidas]]</f>
        <v>0</v>
      </c>
      <c r="M1184" s="7">
        <f>STOCK[[#This Row],[Precio Final]]*10%</f>
        <v>2.5</v>
      </c>
      <c r="N1184" s="7">
        <v>0</v>
      </c>
      <c r="O1184" s="7">
        <v>0</v>
      </c>
      <c r="P1184" s="7">
        <v>9.6999999999999993</v>
      </c>
      <c r="Q1184" s="8">
        <v>0</v>
      </c>
      <c r="R1184" s="7">
        <v>0</v>
      </c>
      <c r="S1184" s="7">
        <v>1.97</v>
      </c>
      <c r="T1184" s="12">
        <f>STOCK[[#This Row],[Costo Unitario (USD)]]+STOCK[[#This Row],[Costo Envío (USD)]]+STOCK[[#This Row],[Comisión 10%]]</f>
        <v>14.17</v>
      </c>
      <c r="U1184" s="7">
        <f>STOCK[[#This Row],[Costo total]]*1.5</f>
        <v>21.254999999999999</v>
      </c>
      <c r="V1184" s="7">
        <v>25</v>
      </c>
      <c r="W1184" s="7">
        <f>STOCK[[#This Row],[Precio Final]]-STOCK[[#This Row],[Costo total]]</f>
        <v>10.83</v>
      </c>
      <c r="X1184" s="7">
        <f>STOCK[[#This Row],[Ganancia Unitaria]]*STOCK[[#This Row],[Salidas]]</f>
        <v>43.32</v>
      </c>
      <c r="AA1184" s="7">
        <f>STOCK[[#This Row],[Costo total]]*STOCK[[#This Row],[Entradas]]</f>
        <v>56.68</v>
      </c>
      <c r="AB1184" s="7">
        <f>STOCK[[#This Row],[Stock Actual]]*STOCK[[#This Row],[Costo total]]</f>
        <v>0</v>
      </c>
    </row>
    <row r="1185" spans="1:28" s="12" customFormat="1" ht="50" customHeight="1" x14ac:dyDescent="0.15">
      <c r="A1185" s="12" t="s">
        <v>2680</v>
      </c>
      <c r="B1185" s="70"/>
      <c r="C1185" s="12" t="s">
        <v>4</v>
      </c>
      <c r="D1185" s="12" t="s">
        <v>2150</v>
      </c>
      <c r="E1185" s="12" t="s">
        <v>2964</v>
      </c>
      <c r="G1185" s="12" t="s">
        <v>69</v>
      </c>
      <c r="H1185" s="12">
        <f>STOCK[[#This Row],[Precio Final]]</f>
        <v>22</v>
      </c>
      <c r="I1185" s="12">
        <f>STOCK[[#This Row],[Precio Venta Ideal (x1.5)]]</f>
        <v>20.25</v>
      </c>
      <c r="J1185" s="87">
        <v>3</v>
      </c>
      <c r="K1185" s="87">
        <f>SUMIFS(VENTAS[Cantidad],VENTAS[Código del producto Vendido],STOCK[[#This Row],[Code]])</f>
        <v>3</v>
      </c>
      <c r="L1185" s="87">
        <f>STOCK[[#This Row],[Entradas]]-STOCK[[#This Row],[Salidas]]</f>
        <v>0</v>
      </c>
      <c r="M1185" s="12">
        <f>STOCK[[#This Row],[Precio Final]]*10%</f>
        <v>2.2000000000000002</v>
      </c>
      <c r="N1185" s="12">
        <v>0</v>
      </c>
      <c r="O1185" s="12">
        <v>0</v>
      </c>
      <c r="P1185" s="12">
        <v>9.33</v>
      </c>
      <c r="Q1185" s="87">
        <v>0</v>
      </c>
      <c r="R1185" s="12">
        <v>0</v>
      </c>
      <c r="S1185" s="12">
        <v>1.97</v>
      </c>
      <c r="T1185" s="12">
        <f>STOCK[[#This Row],[Costo Unitario (USD)]]+STOCK[[#This Row],[Costo Envío (USD)]]+STOCK[[#This Row],[Comisión 10%]]</f>
        <v>13.5</v>
      </c>
      <c r="U1185" s="12">
        <f>STOCK[[#This Row],[Costo total]]*1.5</f>
        <v>20.25</v>
      </c>
      <c r="V1185" s="12">
        <v>22</v>
      </c>
      <c r="W1185" s="12">
        <f>STOCK[[#This Row],[Precio Final]]-STOCK[[#This Row],[Costo total]]</f>
        <v>8.5</v>
      </c>
      <c r="X1185" s="12">
        <f>STOCK[[#This Row],[Ganancia Unitaria]]*STOCK[[#This Row],[Salidas]]</f>
        <v>25.5</v>
      </c>
      <c r="AA1185" s="12">
        <f>STOCK[[#This Row],[Costo total]]*STOCK[[#This Row],[Entradas]]</f>
        <v>40.5</v>
      </c>
      <c r="AB1185" s="12">
        <f>STOCK[[#This Row],[Stock Actual]]*STOCK[[#This Row],[Costo total]]</f>
        <v>0</v>
      </c>
    </row>
    <row r="1186" spans="1:28" s="7" customFormat="1" ht="50" customHeight="1" x14ac:dyDescent="0.15">
      <c r="A1186" s="7" t="s">
        <v>2681</v>
      </c>
      <c r="B1186" s="70"/>
      <c r="C1186" s="7" t="s">
        <v>4</v>
      </c>
      <c r="D1186" s="7" t="s">
        <v>1898</v>
      </c>
      <c r="E1186" s="7" t="s">
        <v>2687</v>
      </c>
      <c r="F1186" s="7" t="s">
        <v>241</v>
      </c>
      <c r="G1186" s="7" t="s">
        <v>69</v>
      </c>
      <c r="H1186" s="7">
        <f>STOCK[[#This Row],[Precio Final]]</f>
        <v>20</v>
      </c>
      <c r="I1186" s="7">
        <f>STOCK[[#This Row],[Precio Venta Ideal (x1.5)]]</f>
        <v>19.38</v>
      </c>
      <c r="J1186" s="8">
        <v>1</v>
      </c>
      <c r="K1186" s="8">
        <f>SUMIFS(VENTAS[Cantidad],VENTAS[Código del producto Vendido],STOCK[[#This Row],[Code]])</f>
        <v>0</v>
      </c>
      <c r="L1186" s="8">
        <f>STOCK[[#This Row],[Entradas]]-STOCK[[#This Row],[Salidas]]</f>
        <v>1</v>
      </c>
      <c r="M1186" s="7">
        <f>STOCK[[#This Row],[Precio Final]]*10%</f>
        <v>2</v>
      </c>
      <c r="N1186" s="7">
        <v>0</v>
      </c>
      <c r="O1186" s="7">
        <v>0</v>
      </c>
      <c r="P1186" s="7">
        <v>8.9499999999999993</v>
      </c>
      <c r="Q1186" s="8">
        <v>0</v>
      </c>
      <c r="R1186" s="7">
        <v>0</v>
      </c>
      <c r="S1186" s="7">
        <v>1.97</v>
      </c>
      <c r="T1186" s="12">
        <f>STOCK[[#This Row],[Costo Unitario (USD)]]+STOCK[[#This Row],[Costo Envío (USD)]]+STOCK[[#This Row],[Comisión 10%]]</f>
        <v>12.92</v>
      </c>
      <c r="U1186" s="7">
        <f>STOCK[[#This Row],[Costo total]]*1.5</f>
        <v>19.38</v>
      </c>
      <c r="V1186" s="7">
        <v>20</v>
      </c>
      <c r="W1186" s="7">
        <f>STOCK[[#This Row],[Precio Final]]-STOCK[[#This Row],[Costo total]]</f>
        <v>7.08</v>
      </c>
      <c r="X1186" s="7">
        <f>STOCK[[#This Row],[Ganancia Unitaria]]*STOCK[[#This Row],[Salidas]]</f>
        <v>0</v>
      </c>
      <c r="AA1186" s="7">
        <f>STOCK[[#This Row],[Costo total]]*STOCK[[#This Row],[Entradas]]</f>
        <v>12.92</v>
      </c>
      <c r="AB1186" s="7">
        <f>STOCK[[#This Row],[Stock Actual]]*STOCK[[#This Row],[Costo total]]</f>
        <v>12.92</v>
      </c>
    </row>
    <row r="1187" spans="1:28" s="12" customFormat="1" ht="50" customHeight="1" x14ac:dyDescent="0.15">
      <c r="A1187" s="12" t="s">
        <v>2682</v>
      </c>
      <c r="B1187" s="70"/>
      <c r="C1187" s="12" t="s">
        <v>4</v>
      </c>
      <c r="D1187" s="12" t="s">
        <v>1898</v>
      </c>
      <c r="E1187" s="12" t="s">
        <v>2687</v>
      </c>
      <c r="F1187" s="12" t="s">
        <v>243</v>
      </c>
      <c r="G1187" s="12" t="s">
        <v>69</v>
      </c>
      <c r="H1187" s="12">
        <f>STOCK[[#This Row],[Precio Final]]</f>
        <v>20</v>
      </c>
      <c r="I1187" s="12">
        <f>STOCK[[#This Row],[Precio Venta Ideal (x1.5)]]</f>
        <v>19.38</v>
      </c>
      <c r="J1187" s="87">
        <v>1</v>
      </c>
      <c r="K1187" s="87">
        <f>SUMIFS(VENTAS[Cantidad],VENTAS[Código del producto Vendido],STOCK[[#This Row],[Code]])</f>
        <v>0</v>
      </c>
      <c r="L1187" s="87">
        <f>STOCK[[#This Row],[Entradas]]-STOCK[[#This Row],[Salidas]]</f>
        <v>1</v>
      </c>
      <c r="M1187" s="12">
        <f>STOCK[[#This Row],[Precio Final]]*10%</f>
        <v>2</v>
      </c>
      <c r="N1187" s="12">
        <v>0</v>
      </c>
      <c r="O1187" s="12">
        <v>0</v>
      </c>
      <c r="P1187" s="12">
        <v>8.9499999999999993</v>
      </c>
      <c r="Q1187" s="87">
        <v>0</v>
      </c>
      <c r="R1187" s="12">
        <v>0</v>
      </c>
      <c r="S1187" s="12">
        <v>1.97</v>
      </c>
      <c r="T1187" s="12">
        <f>STOCK[[#This Row],[Costo Unitario (USD)]]+STOCK[[#This Row],[Costo Envío (USD)]]+STOCK[[#This Row],[Comisión 10%]]</f>
        <v>12.92</v>
      </c>
      <c r="U1187" s="12">
        <f>STOCK[[#This Row],[Costo total]]*1.5</f>
        <v>19.38</v>
      </c>
      <c r="V1187" s="12">
        <v>20</v>
      </c>
      <c r="W1187" s="12">
        <f>STOCK[[#This Row],[Precio Final]]-STOCK[[#This Row],[Costo total]]</f>
        <v>7.08</v>
      </c>
      <c r="X1187" s="12">
        <f>STOCK[[#This Row],[Ganancia Unitaria]]*STOCK[[#This Row],[Salidas]]</f>
        <v>0</v>
      </c>
      <c r="AA1187" s="12">
        <f>STOCK[[#This Row],[Costo total]]*STOCK[[#This Row],[Entradas]]</f>
        <v>12.92</v>
      </c>
      <c r="AB1187" s="12">
        <f>STOCK[[#This Row],[Stock Actual]]*STOCK[[#This Row],[Costo total]]</f>
        <v>12.92</v>
      </c>
    </row>
    <row r="1188" spans="1:28" s="7" customFormat="1" ht="50" customHeight="1" x14ac:dyDescent="0.15">
      <c r="A1188" s="7" t="s">
        <v>2683</v>
      </c>
      <c r="B1188" s="70"/>
      <c r="C1188" s="7" t="s">
        <v>4</v>
      </c>
      <c r="D1188" s="7" t="s">
        <v>1898</v>
      </c>
      <c r="E1188" s="7" t="s">
        <v>2687</v>
      </c>
      <c r="F1188" s="7" t="s">
        <v>244</v>
      </c>
      <c r="G1188" s="7" t="s">
        <v>69</v>
      </c>
      <c r="H1188" s="7">
        <f>STOCK[[#This Row],[Precio Final]]</f>
        <v>20</v>
      </c>
      <c r="I1188" s="7">
        <f>STOCK[[#This Row],[Precio Venta Ideal (x1.5)]]</f>
        <v>19.38</v>
      </c>
      <c r="J1188" s="8">
        <v>1</v>
      </c>
      <c r="K1188" s="8">
        <f>SUMIFS(VENTAS[Cantidad],VENTAS[Código del producto Vendido],STOCK[[#This Row],[Code]])</f>
        <v>0</v>
      </c>
      <c r="L1188" s="8">
        <f>STOCK[[#This Row],[Entradas]]-STOCK[[#This Row],[Salidas]]</f>
        <v>1</v>
      </c>
      <c r="M1188" s="7">
        <f>STOCK[[#This Row],[Precio Final]]*10%</f>
        <v>2</v>
      </c>
      <c r="N1188" s="7">
        <v>0</v>
      </c>
      <c r="O1188" s="7">
        <v>0</v>
      </c>
      <c r="P1188" s="7">
        <v>8.9499999999999993</v>
      </c>
      <c r="Q1188" s="8">
        <v>0</v>
      </c>
      <c r="R1188" s="7">
        <v>0</v>
      </c>
      <c r="S1188" s="7">
        <v>1.97</v>
      </c>
      <c r="T1188" s="12">
        <f>STOCK[[#This Row],[Costo Unitario (USD)]]+STOCK[[#This Row],[Costo Envío (USD)]]+STOCK[[#This Row],[Comisión 10%]]</f>
        <v>12.92</v>
      </c>
      <c r="U1188" s="7">
        <f>STOCK[[#This Row],[Costo total]]*1.5</f>
        <v>19.38</v>
      </c>
      <c r="V1188" s="7">
        <v>20</v>
      </c>
      <c r="W1188" s="7">
        <f>STOCK[[#This Row],[Precio Final]]-STOCK[[#This Row],[Costo total]]</f>
        <v>7.08</v>
      </c>
      <c r="X1188" s="7">
        <f>STOCK[[#This Row],[Ganancia Unitaria]]*STOCK[[#This Row],[Salidas]]</f>
        <v>0</v>
      </c>
      <c r="AA1188" s="7">
        <f>STOCK[[#This Row],[Costo total]]*STOCK[[#This Row],[Entradas]]</f>
        <v>12.92</v>
      </c>
      <c r="AB1188" s="7">
        <f>STOCK[[#This Row],[Stock Actual]]*STOCK[[#This Row],[Costo total]]</f>
        <v>12.92</v>
      </c>
    </row>
    <row r="1189" spans="1:28" s="12" customFormat="1" ht="50" customHeight="1" x14ac:dyDescent="0.15">
      <c r="A1189" s="12" t="s">
        <v>2684</v>
      </c>
      <c r="B1189" s="70"/>
      <c r="C1189" s="12" t="s">
        <v>4</v>
      </c>
      <c r="D1189" s="12" t="s">
        <v>1517</v>
      </c>
      <c r="E1189" s="12" t="s">
        <v>2694</v>
      </c>
      <c r="F1189" s="12" t="s">
        <v>238</v>
      </c>
      <c r="G1189" s="12" t="s">
        <v>69</v>
      </c>
      <c r="H1189" s="12">
        <f>STOCK[[#This Row],[Precio Final]]</f>
        <v>30</v>
      </c>
      <c r="I1189" s="12">
        <f>STOCK[[#This Row],[Precio Venta Ideal (x1.5)]]</f>
        <v>33.284999999999997</v>
      </c>
      <c r="J1189" s="87">
        <v>1</v>
      </c>
      <c r="K1189" s="87">
        <f>SUMIFS(VENTAS[Cantidad],VENTAS[Código del producto Vendido],STOCK[[#This Row],[Code]])</f>
        <v>0</v>
      </c>
      <c r="L1189" s="87">
        <f>STOCK[[#This Row],[Entradas]]-STOCK[[#This Row],[Salidas]]</f>
        <v>1</v>
      </c>
      <c r="M1189" s="12">
        <f>STOCK[[#This Row],[Precio Final]]*10%</f>
        <v>3</v>
      </c>
      <c r="N1189" s="12">
        <v>0</v>
      </c>
      <c r="O1189" s="12">
        <v>0</v>
      </c>
      <c r="P1189" s="12">
        <v>17.22</v>
      </c>
      <c r="Q1189" s="87">
        <v>0</v>
      </c>
      <c r="R1189" s="12">
        <v>0</v>
      </c>
      <c r="S1189" s="12">
        <v>1.97</v>
      </c>
      <c r="T1189" s="12">
        <f>STOCK[[#This Row],[Costo Unitario (USD)]]+STOCK[[#This Row],[Costo Envío (USD)]]+STOCK[[#This Row],[Comisión 10%]]</f>
        <v>22.189999999999998</v>
      </c>
      <c r="U1189" s="12">
        <f>STOCK[[#This Row],[Costo total]]*1.5</f>
        <v>33.284999999999997</v>
      </c>
      <c r="V1189" s="12">
        <v>30</v>
      </c>
      <c r="W1189" s="12">
        <f>STOCK[[#This Row],[Precio Final]]-STOCK[[#This Row],[Costo total]]</f>
        <v>7.8100000000000023</v>
      </c>
      <c r="X1189" s="12">
        <f>STOCK[[#This Row],[Ganancia Unitaria]]*STOCK[[#This Row],[Salidas]]</f>
        <v>0</v>
      </c>
      <c r="AA1189" s="12">
        <f>STOCK[[#This Row],[Costo total]]*STOCK[[#This Row],[Entradas]]</f>
        <v>22.189999999999998</v>
      </c>
      <c r="AB1189" s="12">
        <f>STOCK[[#This Row],[Stock Actual]]*STOCK[[#This Row],[Costo total]]</f>
        <v>22.189999999999998</v>
      </c>
    </row>
    <row r="1190" spans="1:28" s="7" customFormat="1" ht="50" customHeight="1" x14ac:dyDescent="0.15">
      <c r="A1190" s="7" t="s">
        <v>2688</v>
      </c>
      <c r="B1190" s="70"/>
      <c r="C1190" s="7" t="s">
        <v>4</v>
      </c>
      <c r="D1190" s="7" t="s">
        <v>1517</v>
      </c>
      <c r="E1190" s="7" t="s">
        <v>2694</v>
      </c>
      <c r="F1190" s="7" t="s">
        <v>241</v>
      </c>
      <c r="G1190" s="7" t="s">
        <v>69</v>
      </c>
      <c r="H1190" s="7">
        <f>STOCK[[#This Row],[Precio Final]]</f>
        <v>30</v>
      </c>
      <c r="I1190" s="7">
        <f>STOCK[[#This Row],[Precio Venta Ideal (x1.5)]]</f>
        <v>33.284999999999997</v>
      </c>
      <c r="J1190" s="8">
        <v>1</v>
      </c>
      <c r="K1190" s="8">
        <f>SUMIFS(VENTAS[Cantidad],VENTAS[Código del producto Vendido],STOCK[[#This Row],[Code]])</f>
        <v>1</v>
      </c>
      <c r="L1190" s="8">
        <f>STOCK[[#This Row],[Entradas]]-STOCK[[#This Row],[Salidas]]</f>
        <v>0</v>
      </c>
      <c r="M1190" s="7">
        <f>STOCK[[#This Row],[Precio Final]]*10%</f>
        <v>3</v>
      </c>
      <c r="N1190" s="7">
        <v>0</v>
      </c>
      <c r="O1190" s="7">
        <v>0</v>
      </c>
      <c r="P1190" s="7">
        <v>17.22</v>
      </c>
      <c r="Q1190" s="8">
        <v>0</v>
      </c>
      <c r="R1190" s="7">
        <v>0</v>
      </c>
      <c r="S1190" s="7">
        <v>1.97</v>
      </c>
      <c r="T1190" s="12">
        <f>STOCK[[#This Row],[Costo Unitario (USD)]]+STOCK[[#This Row],[Costo Envío (USD)]]+STOCK[[#This Row],[Comisión 10%]]</f>
        <v>22.189999999999998</v>
      </c>
      <c r="U1190" s="7">
        <f>STOCK[[#This Row],[Costo total]]*1.5</f>
        <v>33.284999999999997</v>
      </c>
      <c r="V1190" s="7">
        <v>30</v>
      </c>
      <c r="W1190" s="7">
        <f>STOCK[[#This Row],[Precio Final]]-STOCK[[#This Row],[Costo total]]</f>
        <v>7.8100000000000023</v>
      </c>
      <c r="X1190" s="7">
        <f>STOCK[[#This Row],[Ganancia Unitaria]]*STOCK[[#This Row],[Salidas]]</f>
        <v>7.8100000000000023</v>
      </c>
      <c r="AA1190" s="7">
        <f>STOCK[[#This Row],[Costo total]]*STOCK[[#This Row],[Entradas]]</f>
        <v>22.189999999999998</v>
      </c>
      <c r="AB1190" s="7">
        <f>STOCK[[#This Row],[Stock Actual]]*STOCK[[#This Row],[Costo total]]</f>
        <v>0</v>
      </c>
    </row>
    <row r="1191" spans="1:28" s="12" customFormat="1" ht="50" customHeight="1" x14ac:dyDescent="0.15">
      <c r="A1191" s="12" t="s">
        <v>2689</v>
      </c>
      <c r="B1191" s="70"/>
      <c r="C1191" s="12" t="s">
        <v>4</v>
      </c>
      <c r="D1191" s="12" t="s">
        <v>1517</v>
      </c>
      <c r="E1191" s="12" t="s">
        <v>2694</v>
      </c>
      <c r="F1191" s="12" t="s">
        <v>243</v>
      </c>
      <c r="G1191" s="12" t="s">
        <v>69</v>
      </c>
      <c r="H1191" s="12">
        <f>STOCK[[#This Row],[Precio Final]]</f>
        <v>30</v>
      </c>
      <c r="I1191" s="12">
        <f>STOCK[[#This Row],[Precio Venta Ideal (x1.5)]]</f>
        <v>33.284999999999997</v>
      </c>
      <c r="J1191" s="87">
        <v>1</v>
      </c>
      <c r="K1191" s="87">
        <f>SUMIFS(VENTAS[Cantidad],VENTAS[Código del producto Vendido],STOCK[[#This Row],[Code]])</f>
        <v>1</v>
      </c>
      <c r="L1191" s="87">
        <f>STOCK[[#This Row],[Entradas]]-STOCK[[#This Row],[Salidas]]</f>
        <v>0</v>
      </c>
      <c r="M1191" s="12">
        <f>STOCK[[#This Row],[Precio Final]]*10%</f>
        <v>3</v>
      </c>
      <c r="N1191" s="12">
        <v>0</v>
      </c>
      <c r="O1191" s="12">
        <v>0</v>
      </c>
      <c r="P1191" s="12">
        <v>17.22</v>
      </c>
      <c r="Q1191" s="87">
        <v>0</v>
      </c>
      <c r="R1191" s="12">
        <v>0</v>
      </c>
      <c r="S1191" s="12">
        <v>1.97</v>
      </c>
      <c r="T1191" s="12">
        <f>STOCK[[#This Row],[Costo Unitario (USD)]]+STOCK[[#This Row],[Costo Envío (USD)]]+STOCK[[#This Row],[Comisión 10%]]</f>
        <v>22.189999999999998</v>
      </c>
      <c r="U1191" s="12">
        <f>STOCK[[#This Row],[Costo total]]*1.5</f>
        <v>33.284999999999997</v>
      </c>
      <c r="V1191" s="12">
        <v>30</v>
      </c>
      <c r="W1191" s="12">
        <f>STOCK[[#This Row],[Precio Final]]-STOCK[[#This Row],[Costo total]]</f>
        <v>7.8100000000000023</v>
      </c>
      <c r="X1191" s="12">
        <f>STOCK[[#This Row],[Ganancia Unitaria]]*STOCK[[#This Row],[Salidas]]</f>
        <v>7.8100000000000023</v>
      </c>
      <c r="AA1191" s="12">
        <f>STOCK[[#This Row],[Costo total]]*STOCK[[#This Row],[Entradas]]</f>
        <v>22.189999999999998</v>
      </c>
      <c r="AB1191" s="12">
        <f>STOCK[[#This Row],[Stock Actual]]*STOCK[[#This Row],[Costo total]]</f>
        <v>0</v>
      </c>
    </row>
    <row r="1192" spans="1:28" s="7" customFormat="1" ht="50" customHeight="1" x14ac:dyDescent="0.15">
      <c r="A1192" s="7" t="s">
        <v>2690</v>
      </c>
      <c r="B1192" s="70"/>
      <c r="C1192" s="7" t="s">
        <v>4</v>
      </c>
      <c r="D1192" s="7" t="s">
        <v>1898</v>
      </c>
      <c r="E1192" s="7" t="s">
        <v>2695</v>
      </c>
      <c r="F1192" s="7" t="s">
        <v>241</v>
      </c>
      <c r="G1192" s="7" t="s">
        <v>69</v>
      </c>
      <c r="H1192" s="7">
        <f>STOCK[[#This Row],[Precio Final]]</f>
        <v>22</v>
      </c>
      <c r="I1192" s="7">
        <f>STOCK[[#This Row],[Precio Venta Ideal (x1.5)]]</f>
        <v>20.25</v>
      </c>
      <c r="J1192" s="8">
        <v>2</v>
      </c>
      <c r="K1192" s="8">
        <f>SUMIFS(VENTAS[Cantidad],VENTAS[Código del producto Vendido],STOCK[[#This Row],[Code]])</f>
        <v>0</v>
      </c>
      <c r="L1192" s="8">
        <f>STOCK[[#This Row],[Entradas]]-STOCK[[#This Row],[Salidas]]</f>
        <v>2</v>
      </c>
      <c r="M1192" s="7">
        <f>STOCK[[#This Row],[Precio Final]]*10%</f>
        <v>2.2000000000000002</v>
      </c>
      <c r="N1192" s="7">
        <v>0</v>
      </c>
      <c r="O1192" s="7">
        <v>0</v>
      </c>
      <c r="P1192" s="7">
        <v>9.33</v>
      </c>
      <c r="Q1192" s="8">
        <v>0</v>
      </c>
      <c r="R1192" s="7">
        <v>0</v>
      </c>
      <c r="S1192" s="7">
        <v>1.97</v>
      </c>
      <c r="T1192" s="12">
        <f>STOCK[[#This Row],[Costo Unitario (USD)]]+STOCK[[#This Row],[Costo Envío (USD)]]+STOCK[[#This Row],[Comisión 10%]]</f>
        <v>13.5</v>
      </c>
      <c r="U1192" s="7">
        <f>STOCK[[#This Row],[Costo total]]*1.5</f>
        <v>20.25</v>
      </c>
      <c r="V1192" s="7">
        <v>22</v>
      </c>
      <c r="W1192" s="7">
        <f>STOCK[[#This Row],[Precio Final]]-STOCK[[#This Row],[Costo total]]</f>
        <v>8.5</v>
      </c>
      <c r="X1192" s="7">
        <f>STOCK[[#This Row],[Ganancia Unitaria]]*STOCK[[#This Row],[Salidas]]</f>
        <v>0</v>
      </c>
      <c r="AA1192" s="7">
        <f>STOCK[[#This Row],[Costo total]]*STOCK[[#This Row],[Entradas]]</f>
        <v>27</v>
      </c>
      <c r="AB1192" s="7">
        <f>STOCK[[#This Row],[Stock Actual]]*STOCK[[#This Row],[Costo total]]</f>
        <v>27</v>
      </c>
    </row>
    <row r="1193" spans="1:28" s="12" customFormat="1" ht="50" customHeight="1" x14ac:dyDescent="0.15">
      <c r="A1193" s="12" t="s">
        <v>2691</v>
      </c>
      <c r="B1193" s="70"/>
      <c r="C1193" s="12" t="s">
        <v>4</v>
      </c>
      <c r="D1193" s="12" t="s">
        <v>1898</v>
      </c>
      <c r="E1193" s="12" t="s">
        <v>2695</v>
      </c>
      <c r="F1193" s="12" t="s">
        <v>243</v>
      </c>
      <c r="G1193" s="12" t="s">
        <v>69</v>
      </c>
      <c r="H1193" s="12">
        <f>STOCK[[#This Row],[Precio Final]]</f>
        <v>22</v>
      </c>
      <c r="I1193" s="12">
        <f>STOCK[[#This Row],[Precio Venta Ideal (x1.5)]]</f>
        <v>20.25</v>
      </c>
      <c r="J1193" s="87">
        <v>2</v>
      </c>
      <c r="K1193" s="87">
        <f>SUMIFS(VENTAS[Cantidad],VENTAS[Código del producto Vendido],STOCK[[#This Row],[Code]])</f>
        <v>0</v>
      </c>
      <c r="L1193" s="87">
        <f>STOCK[[#This Row],[Entradas]]-STOCK[[#This Row],[Salidas]]</f>
        <v>2</v>
      </c>
      <c r="M1193" s="12">
        <f>STOCK[[#This Row],[Precio Final]]*10%</f>
        <v>2.2000000000000002</v>
      </c>
      <c r="N1193" s="12">
        <v>0</v>
      </c>
      <c r="O1193" s="12">
        <v>0</v>
      </c>
      <c r="P1193" s="12">
        <v>9.33</v>
      </c>
      <c r="Q1193" s="87">
        <v>0</v>
      </c>
      <c r="R1193" s="12">
        <v>0</v>
      </c>
      <c r="S1193" s="12">
        <v>1.97</v>
      </c>
      <c r="T1193" s="12">
        <f>STOCK[[#This Row],[Costo Unitario (USD)]]+STOCK[[#This Row],[Costo Envío (USD)]]+STOCK[[#This Row],[Comisión 10%]]</f>
        <v>13.5</v>
      </c>
      <c r="U1193" s="12">
        <f>STOCK[[#This Row],[Costo total]]*1.5</f>
        <v>20.25</v>
      </c>
      <c r="V1193" s="12">
        <v>22</v>
      </c>
      <c r="W1193" s="12">
        <f>STOCK[[#This Row],[Precio Final]]-STOCK[[#This Row],[Costo total]]</f>
        <v>8.5</v>
      </c>
      <c r="X1193" s="12">
        <f>STOCK[[#This Row],[Ganancia Unitaria]]*STOCK[[#This Row],[Salidas]]</f>
        <v>0</v>
      </c>
      <c r="AA1193" s="12">
        <f>STOCK[[#This Row],[Costo total]]*STOCK[[#This Row],[Entradas]]</f>
        <v>27</v>
      </c>
      <c r="AB1193" s="12">
        <f>STOCK[[#This Row],[Stock Actual]]*STOCK[[#This Row],[Costo total]]</f>
        <v>27</v>
      </c>
    </row>
    <row r="1194" spans="1:28" s="7" customFormat="1" ht="50" customHeight="1" x14ac:dyDescent="0.15">
      <c r="A1194" s="7" t="s">
        <v>2692</v>
      </c>
      <c r="B1194" s="70"/>
      <c r="C1194" s="7" t="s">
        <v>4</v>
      </c>
      <c r="D1194" s="7" t="s">
        <v>1898</v>
      </c>
      <c r="E1194" s="7" t="s">
        <v>2695</v>
      </c>
      <c r="F1194" s="7" t="s">
        <v>244</v>
      </c>
      <c r="G1194" s="7" t="s">
        <v>69</v>
      </c>
      <c r="H1194" s="7">
        <f>STOCK[[#This Row],[Precio Final]]</f>
        <v>22</v>
      </c>
      <c r="I1194" s="7">
        <f>STOCK[[#This Row],[Precio Venta Ideal (x1.5)]]</f>
        <v>20.25</v>
      </c>
      <c r="J1194" s="8">
        <v>2</v>
      </c>
      <c r="K1194" s="8">
        <f>SUMIFS(VENTAS[Cantidad],VENTAS[Código del producto Vendido],STOCK[[#This Row],[Code]])</f>
        <v>0</v>
      </c>
      <c r="L1194" s="8">
        <f>STOCK[[#This Row],[Entradas]]-STOCK[[#This Row],[Salidas]]</f>
        <v>2</v>
      </c>
      <c r="M1194" s="7">
        <f>STOCK[[#This Row],[Precio Final]]*10%</f>
        <v>2.2000000000000002</v>
      </c>
      <c r="N1194" s="7">
        <v>0</v>
      </c>
      <c r="O1194" s="7">
        <v>0</v>
      </c>
      <c r="P1194" s="7">
        <v>9.33</v>
      </c>
      <c r="Q1194" s="8">
        <v>0</v>
      </c>
      <c r="R1194" s="7">
        <v>0</v>
      </c>
      <c r="S1194" s="7">
        <v>1.97</v>
      </c>
      <c r="T1194" s="12">
        <f>STOCK[[#This Row],[Costo Unitario (USD)]]+STOCK[[#This Row],[Costo Envío (USD)]]+STOCK[[#This Row],[Comisión 10%]]</f>
        <v>13.5</v>
      </c>
      <c r="U1194" s="7">
        <f>STOCK[[#This Row],[Costo total]]*1.5</f>
        <v>20.25</v>
      </c>
      <c r="V1194" s="7">
        <v>22</v>
      </c>
      <c r="W1194" s="7">
        <f>STOCK[[#This Row],[Precio Final]]-STOCK[[#This Row],[Costo total]]</f>
        <v>8.5</v>
      </c>
      <c r="X1194" s="7">
        <f>STOCK[[#This Row],[Ganancia Unitaria]]*STOCK[[#This Row],[Salidas]]</f>
        <v>0</v>
      </c>
      <c r="AA1194" s="7">
        <f>STOCK[[#This Row],[Costo total]]*STOCK[[#This Row],[Entradas]]</f>
        <v>27</v>
      </c>
      <c r="AB1194" s="7">
        <f>STOCK[[#This Row],[Stock Actual]]*STOCK[[#This Row],[Costo total]]</f>
        <v>27</v>
      </c>
    </row>
    <row r="1195" spans="1:28" s="12" customFormat="1" ht="50" customHeight="1" x14ac:dyDescent="0.15">
      <c r="A1195" s="12" t="s">
        <v>2693</v>
      </c>
      <c r="B1195" s="70"/>
      <c r="C1195" s="12" t="s">
        <v>4</v>
      </c>
      <c r="D1195" s="12" t="s">
        <v>2150</v>
      </c>
      <c r="E1195" s="12" t="s">
        <v>2699</v>
      </c>
      <c r="F1195" s="12" t="s">
        <v>2503</v>
      </c>
      <c r="G1195" s="12" t="s">
        <v>69</v>
      </c>
      <c r="H1195" s="12">
        <f>STOCK[[#This Row],[Precio Final]]</f>
        <v>20</v>
      </c>
      <c r="I1195" s="12">
        <f>STOCK[[#This Row],[Precio Venta Ideal (x1.5)]]</f>
        <v>20.234999999999999</v>
      </c>
      <c r="J1195" s="87">
        <v>3</v>
      </c>
      <c r="K1195" s="87">
        <f>SUMIFS(VENTAS[Cantidad],VENTAS[Código del producto Vendido],STOCK[[#This Row],[Code]])</f>
        <v>3</v>
      </c>
      <c r="L1195" s="87">
        <f>STOCK[[#This Row],[Entradas]]-STOCK[[#This Row],[Salidas]]</f>
        <v>0</v>
      </c>
      <c r="M1195" s="12">
        <f>STOCK[[#This Row],[Precio Final]]*10%</f>
        <v>2</v>
      </c>
      <c r="N1195" s="12">
        <v>0</v>
      </c>
      <c r="O1195" s="12">
        <v>0</v>
      </c>
      <c r="P1195" s="12">
        <v>9.52</v>
      </c>
      <c r="Q1195" s="87">
        <v>0</v>
      </c>
      <c r="R1195" s="12">
        <v>0</v>
      </c>
      <c r="S1195" s="12">
        <v>1.97</v>
      </c>
      <c r="T1195" s="12">
        <f>STOCK[[#This Row],[Costo Unitario (USD)]]+STOCK[[#This Row],[Costo Envío (USD)]]+STOCK[[#This Row],[Comisión 10%]]</f>
        <v>13.49</v>
      </c>
      <c r="U1195" s="12">
        <f>STOCK[[#This Row],[Costo total]]*1.5</f>
        <v>20.234999999999999</v>
      </c>
      <c r="V1195" s="12">
        <v>20</v>
      </c>
      <c r="W1195" s="12">
        <f>STOCK[[#This Row],[Precio Final]]-STOCK[[#This Row],[Costo total]]</f>
        <v>6.51</v>
      </c>
      <c r="X1195" s="12">
        <f>STOCK[[#This Row],[Ganancia Unitaria]]*STOCK[[#This Row],[Salidas]]</f>
        <v>19.53</v>
      </c>
      <c r="AA1195" s="12">
        <f>STOCK[[#This Row],[Costo total]]*STOCK[[#This Row],[Entradas]]</f>
        <v>40.47</v>
      </c>
      <c r="AB1195" s="12">
        <f>STOCK[[#This Row],[Stock Actual]]*STOCK[[#This Row],[Costo total]]</f>
        <v>0</v>
      </c>
    </row>
    <row r="1196" spans="1:28" s="7" customFormat="1" ht="50" customHeight="1" x14ac:dyDescent="0.15">
      <c r="A1196" s="7" t="s">
        <v>2696</v>
      </c>
      <c r="B1196" s="70"/>
      <c r="C1196" s="7" t="s">
        <v>4</v>
      </c>
      <c r="D1196" s="7" t="s">
        <v>2150</v>
      </c>
      <c r="E1196" s="7" t="s">
        <v>2700</v>
      </c>
      <c r="F1196" s="7" t="s">
        <v>1751</v>
      </c>
      <c r="G1196" s="7" t="s">
        <v>69</v>
      </c>
      <c r="H1196" s="7">
        <f>STOCK[[#This Row],[Precio Final]]</f>
        <v>22</v>
      </c>
      <c r="I1196" s="7">
        <f>STOCK[[#This Row],[Precio Venta Ideal (x1.5)]]</f>
        <v>22.545000000000002</v>
      </c>
      <c r="J1196" s="8">
        <v>2</v>
      </c>
      <c r="K1196" s="8">
        <f>SUMIFS(VENTAS[Cantidad],VENTAS[Código del producto Vendido],STOCK[[#This Row],[Code]])</f>
        <v>2</v>
      </c>
      <c r="L1196" s="8">
        <f>STOCK[[#This Row],[Entradas]]-STOCK[[#This Row],[Salidas]]</f>
        <v>0</v>
      </c>
      <c r="M1196" s="7">
        <f>STOCK[[#This Row],[Precio Final]]*10%</f>
        <v>2.2000000000000002</v>
      </c>
      <c r="N1196" s="7">
        <v>0</v>
      </c>
      <c r="O1196" s="7">
        <v>0</v>
      </c>
      <c r="P1196" s="7">
        <v>10.86</v>
      </c>
      <c r="Q1196" s="8">
        <v>0</v>
      </c>
      <c r="R1196" s="7">
        <v>0</v>
      </c>
      <c r="S1196" s="7">
        <v>1.97</v>
      </c>
      <c r="T1196" s="12">
        <f>STOCK[[#This Row],[Costo Unitario (USD)]]+STOCK[[#This Row],[Costo Envío (USD)]]+STOCK[[#This Row],[Comisión 10%]]</f>
        <v>15.030000000000001</v>
      </c>
      <c r="U1196" s="7">
        <f>STOCK[[#This Row],[Costo total]]*1.5</f>
        <v>22.545000000000002</v>
      </c>
      <c r="V1196" s="7">
        <v>22</v>
      </c>
      <c r="W1196" s="7">
        <f>STOCK[[#This Row],[Precio Final]]-STOCK[[#This Row],[Costo total]]</f>
        <v>6.9699999999999989</v>
      </c>
      <c r="X1196" s="7">
        <f>STOCK[[#This Row],[Ganancia Unitaria]]*STOCK[[#This Row],[Salidas]]</f>
        <v>13.939999999999998</v>
      </c>
      <c r="AA1196" s="7">
        <f>STOCK[[#This Row],[Costo total]]*STOCK[[#This Row],[Entradas]]</f>
        <v>30.060000000000002</v>
      </c>
      <c r="AB1196" s="7">
        <f>STOCK[[#This Row],[Stock Actual]]*STOCK[[#This Row],[Costo total]]</f>
        <v>0</v>
      </c>
    </row>
    <row r="1197" spans="1:28" s="12" customFormat="1" ht="50" customHeight="1" x14ac:dyDescent="0.15">
      <c r="A1197" s="12" t="s">
        <v>2697</v>
      </c>
      <c r="B1197" s="70"/>
      <c r="C1197" s="12" t="s">
        <v>4</v>
      </c>
      <c r="D1197" s="12" t="s">
        <v>1517</v>
      </c>
      <c r="E1197" s="12" t="s">
        <v>2701</v>
      </c>
      <c r="F1197" s="12" t="s">
        <v>241</v>
      </c>
      <c r="G1197" s="12" t="s">
        <v>69</v>
      </c>
      <c r="H1197" s="12">
        <f>STOCK[[#This Row],[Precio Final]]</f>
        <v>25</v>
      </c>
      <c r="I1197" s="12">
        <f>STOCK[[#This Row],[Precio Venta Ideal (x1.5)]]</f>
        <v>27.434999999999999</v>
      </c>
      <c r="J1197" s="87">
        <v>2</v>
      </c>
      <c r="K1197" s="87">
        <f>SUMIFS(VENTAS[Cantidad],VENTAS[Código del producto Vendido],STOCK[[#This Row],[Code]])</f>
        <v>0</v>
      </c>
      <c r="L1197" s="87">
        <f>STOCK[[#This Row],[Entradas]]-STOCK[[#This Row],[Salidas]]</f>
        <v>2</v>
      </c>
      <c r="M1197" s="12">
        <f>STOCK[[#This Row],[Precio Final]]*10%</f>
        <v>2.5</v>
      </c>
      <c r="N1197" s="12">
        <v>0</v>
      </c>
      <c r="O1197" s="12">
        <v>0</v>
      </c>
      <c r="P1197" s="12">
        <v>13.82</v>
      </c>
      <c r="Q1197" s="87">
        <v>0</v>
      </c>
      <c r="R1197" s="12">
        <v>0</v>
      </c>
      <c r="S1197" s="12">
        <v>1.97</v>
      </c>
      <c r="T1197" s="12">
        <f>STOCK[[#This Row],[Costo Unitario (USD)]]+STOCK[[#This Row],[Costo Envío (USD)]]+STOCK[[#This Row],[Comisión 10%]]</f>
        <v>18.29</v>
      </c>
      <c r="U1197" s="12">
        <f>STOCK[[#This Row],[Costo total]]*1.5</f>
        <v>27.434999999999999</v>
      </c>
      <c r="V1197" s="12">
        <v>25</v>
      </c>
      <c r="W1197" s="12">
        <f>STOCK[[#This Row],[Precio Final]]-STOCK[[#This Row],[Costo total]]</f>
        <v>6.7100000000000009</v>
      </c>
      <c r="X1197" s="12">
        <f>STOCK[[#This Row],[Ganancia Unitaria]]*STOCK[[#This Row],[Salidas]]</f>
        <v>0</v>
      </c>
      <c r="AA1197" s="12">
        <f>STOCK[[#This Row],[Costo total]]*STOCK[[#This Row],[Entradas]]</f>
        <v>36.58</v>
      </c>
      <c r="AB1197" s="12">
        <f>STOCK[[#This Row],[Stock Actual]]*STOCK[[#This Row],[Costo total]]</f>
        <v>36.58</v>
      </c>
    </row>
    <row r="1198" spans="1:28" s="7" customFormat="1" ht="50" customHeight="1" x14ac:dyDescent="0.15">
      <c r="A1198" s="7" t="s">
        <v>2698</v>
      </c>
      <c r="B1198" s="70"/>
      <c r="C1198" s="7" t="s">
        <v>4</v>
      </c>
      <c r="D1198" s="7" t="s">
        <v>1517</v>
      </c>
      <c r="E1198" s="7" t="s">
        <v>2701</v>
      </c>
      <c r="F1198" s="7" t="s">
        <v>243</v>
      </c>
      <c r="G1198" s="7" t="s">
        <v>69</v>
      </c>
      <c r="H1198" s="7">
        <f>STOCK[[#This Row],[Precio Final]]</f>
        <v>25</v>
      </c>
      <c r="I1198" s="7">
        <f>STOCK[[#This Row],[Precio Venta Ideal (x1.5)]]</f>
        <v>27.434999999999999</v>
      </c>
      <c r="J1198" s="8">
        <v>2</v>
      </c>
      <c r="K1198" s="8">
        <f>SUMIFS(VENTAS[Cantidad],VENTAS[Código del producto Vendido],STOCK[[#This Row],[Code]])</f>
        <v>1</v>
      </c>
      <c r="L1198" s="8">
        <f>STOCK[[#This Row],[Entradas]]-STOCK[[#This Row],[Salidas]]</f>
        <v>1</v>
      </c>
      <c r="M1198" s="7">
        <f>STOCK[[#This Row],[Precio Final]]*10%</f>
        <v>2.5</v>
      </c>
      <c r="N1198" s="7">
        <v>0</v>
      </c>
      <c r="O1198" s="7">
        <v>0</v>
      </c>
      <c r="P1198" s="7">
        <v>13.82</v>
      </c>
      <c r="Q1198" s="8">
        <v>0</v>
      </c>
      <c r="R1198" s="7">
        <v>0</v>
      </c>
      <c r="S1198" s="7">
        <v>1.97</v>
      </c>
      <c r="T1198" s="12">
        <f>STOCK[[#This Row],[Costo Unitario (USD)]]+STOCK[[#This Row],[Costo Envío (USD)]]+STOCK[[#This Row],[Comisión 10%]]</f>
        <v>18.29</v>
      </c>
      <c r="U1198" s="7">
        <f>STOCK[[#This Row],[Costo total]]*1.5</f>
        <v>27.434999999999999</v>
      </c>
      <c r="V1198" s="7">
        <v>25</v>
      </c>
      <c r="W1198" s="7">
        <f>STOCK[[#This Row],[Precio Final]]-STOCK[[#This Row],[Costo total]]</f>
        <v>6.7100000000000009</v>
      </c>
      <c r="X1198" s="7">
        <f>STOCK[[#This Row],[Ganancia Unitaria]]*STOCK[[#This Row],[Salidas]]</f>
        <v>6.7100000000000009</v>
      </c>
      <c r="AA1198" s="7">
        <f>STOCK[[#This Row],[Costo total]]*STOCK[[#This Row],[Entradas]]</f>
        <v>36.58</v>
      </c>
      <c r="AB1198" s="7">
        <f>STOCK[[#This Row],[Stock Actual]]*STOCK[[#This Row],[Costo total]]</f>
        <v>18.29</v>
      </c>
    </row>
    <row r="1199" spans="1:28" s="12" customFormat="1" ht="50" customHeight="1" x14ac:dyDescent="0.15">
      <c r="A1199" s="12" t="s">
        <v>2702</v>
      </c>
      <c r="B1199" s="70"/>
      <c r="C1199" s="12" t="s">
        <v>4</v>
      </c>
      <c r="D1199" s="12" t="s">
        <v>1517</v>
      </c>
      <c r="E1199" s="12" t="s">
        <v>2701</v>
      </c>
      <c r="F1199" s="12" t="s">
        <v>244</v>
      </c>
      <c r="G1199" s="12" t="s">
        <v>69</v>
      </c>
      <c r="H1199" s="12">
        <f>STOCK[[#This Row],[Precio Final]]</f>
        <v>25</v>
      </c>
      <c r="I1199" s="12">
        <f>STOCK[[#This Row],[Precio Venta Ideal (x1.5)]]</f>
        <v>27.434999999999999</v>
      </c>
      <c r="J1199" s="87">
        <v>2</v>
      </c>
      <c r="K1199" s="87">
        <f>SUMIFS(VENTAS[Cantidad],VENTAS[Código del producto Vendido],STOCK[[#This Row],[Code]])</f>
        <v>0</v>
      </c>
      <c r="L1199" s="87">
        <f>STOCK[[#This Row],[Entradas]]-STOCK[[#This Row],[Salidas]]</f>
        <v>2</v>
      </c>
      <c r="M1199" s="12">
        <f>STOCK[[#This Row],[Precio Final]]*10%</f>
        <v>2.5</v>
      </c>
      <c r="N1199" s="12">
        <v>0</v>
      </c>
      <c r="O1199" s="12">
        <v>0</v>
      </c>
      <c r="P1199" s="12">
        <v>13.82</v>
      </c>
      <c r="Q1199" s="87">
        <v>0</v>
      </c>
      <c r="R1199" s="12">
        <v>0</v>
      </c>
      <c r="S1199" s="12">
        <v>1.97</v>
      </c>
      <c r="T1199" s="12">
        <f>STOCK[[#This Row],[Costo Unitario (USD)]]+STOCK[[#This Row],[Costo Envío (USD)]]+STOCK[[#This Row],[Comisión 10%]]</f>
        <v>18.29</v>
      </c>
      <c r="U1199" s="12">
        <f>STOCK[[#This Row],[Costo total]]*1.5</f>
        <v>27.434999999999999</v>
      </c>
      <c r="V1199" s="12">
        <v>25</v>
      </c>
      <c r="W1199" s="12">
        <f>STOCK[[#This Row],[Precio Final]]-STOCK[[#This Row],[Costo total]]</f>
        <v>6.7100000000000009</v>
      </c>
      <c r="X1199" s="12">
        <f>STOCK[[#This Row],[Ganancia Unitaria]]*STOCK[[#This Row],[Salidas]]</f>
        <v>0</v>
      </c>
      <c r="AA1199" s="12">
        <f>STOCK[[#This Row],[Costo total]]*STOCK[[#This Row],[Entradas]]</f>
        <v>36.58</v>
      </c>
      <c r="AB1199" s="12">
        <f>STOCK[[#This Row],[Stock Actual]]*STOCK[[#This Row],[Costo total]]</f>
        <v>36.58</v>
      </c>
    </row>
    <row r="1200" spans="1:28" s="7" customFormat="1" ht="50" customHeight="1" x14ac:dyDescent="0.15">
      <c r="A1200" s="7" t="s">
        <v>2703</v>
      </c>
      <c r="B1200" s="70"/>
      <c r="C1200" s="7" t="s">
        <v>4</v>
      </c>
      <c r="D1200" s="7" t="s">
        <v>1943</v>
      </c>
      <c r="E1200" s="7" t="s">
        <v>2712</v>
      </c>
      <c r="F1200" s="7" t="s">
        <v>1515</v>
      </c>
      <c r="G1200" s="7" t="s">
        <v>69</v>
      </c>
      <c r="H1200" s="7">
        <f>STOCK[[#This Row],[Precio Final]]</f>
        <v>12</v>
      </c>
      <c r="I1200" s="7">
        <f>STOCK[[#This Row],[Precio Venta Ideal (x1.5)]]</f>
        <v>9.495000000000001</v>
      </c>
      <c r="J1200" s="8">
        <v>5</v>
      </c>
      <c r="K1200" s="8">
        <f>SUMIFS(VENTAS[Cantidad],VENTAS[Código del producto Vendido],STOCK[[#This Row],[Code]])</f>
        <v>2</v>
      </c>
      <c r="L1200" s="8">
        <f>STOCK[[#This Row],[Entradas]]-STOCK[[#This Row],[Salidas]]</f>
        <v>3</v>
      </c>
      <c r="M1200" s="7">
        <f>STOCK[[#This Row],[Precio Final]]*10%</f>
        <v>1.2000000000000002</v>
      </c>
      <c r="N1200" s="7">
        <v>0</v>
      </c>
      <c r="O1200" s="7">
        <v>0</v>
      </c>
      <c r="P1200" s="7">
        <v>3.16</v>
      </c>
      <c r="Q1200" s="8">
        <v>0</v>
      </c>
      <c r="R1200" s="7">
        <v>0</v>
      </c>
      <c r="S1200" s="7">
        <v>1.97</v>
      </c>
      <c r="T1200" s="12">
        <f>STOCK[[#This Row],[Costo Unitario (USD)]]+STOCK[[#This Row],[Costo Envío (USD)]]+STOCK[[#This Row],[Comisión 10%]]</f>
        <v>6.33</v>
      </c>
      <c r="U1200" s="7">
        <f>STOCK[[#This Row],[Costo total]]*1.5</f>
        <v>9.495000000000001</v>
      </c>
      <c r="V1200" s="7">
        <v>12</v>
      </c>
      <c r="W1200" s="7">
        <f>STOCK[[#This Row],[Precio Final]]-STOCK[[#This Row],[Costo total]]</f>
        <v>5.67</v>
      </c>
      <c r="X1200" s="7">
        <f>STOCK[[#This Row],[Ganancia Unitaria]]*STOCK[[#This Row],[Salidas]]</f>
        <v>11.34</v>
      </c>
      <c r="AA1200" s="7">
        <f>STOCK[[#This Row],[Costo total]]*STOCK[[#This Row],[Entradas]]</f>
        <v>31.65</v>
      </c>
      <c r="AB1200" s="7">
        <f>STOCK[[#This Row],[Stock Actual]]*STOCK[[#This Row],[Costo total]]</f>
        <v>18.990000000000002</v>
      </c>
    </row>
    <row r="1201" spans="1:28" s="12" customFormat="1" ht="50" customHeight="1" x14ac:dyDescent="0.15">
      <c r="A1201" s="12" t="s">
        <v>2704</v>
      </c>
      <c r="B1201" s="70"/>
      <c r="C1201" s="12" t="s">
        <v>4</v>
      </c>
      <c r="D1201" s="12" t="s">
        <v>1943</v>
      </c>
      <c r="E1201" s="12" t="s">
        <v>2711</v>
      </c>
      <c r="F1201" s="12" t="s">
        <v>1515</v>
      </c>
      <c r="G1201" s="12" t="s">
        <v>69</v>
      </c>
      <c r="H1201" s="12">
        <f>STOCK[[#This Row],[Precio Final]]</f>
        <v>12</v>
      </c>
      <c r="I1201" s="12">
        <f>STOCK[[#This Row],[Precio Venta Ideal (x1.5)]]</f>
        <v>9.495000000000001</v>
      </c>
      <c r="J1201" s="87">
        <v>5</v>
      </c>
      <c r="K1201" s="87">
        <f>SUMIFS(VENTAS[Cantidad],VENTAS[Código del producto Vendido],STOCK[[#This Row],[Code]])</f>
        <v>1</v>
      </c>
      <c r="L1201" s="87">
        <f>STOCK[[#This Row],[Entradas]]-STOCK[[#This Row],[Salidas]]</f>
        <v>4</v>
      </c>
      <c r="M1201" s="12">
        <f>STOCK[[#This Row],[Precio Final]]*10%</f>
        <v>1.2000000000000002</v>
      </c>
      <c r="N1201" s="12">
        <v>0</v>
      </c>
      <c r="O1201" s="12">
        <v>0</v>
      </c>
      <c r="P1201" s="12">
        <v>3.16</v>
      </c>
      <c r="Q1201" s="87">
        <v>0</v>
      </c>
      <c r="R1201" s="12">
        <v>0</v>
      </c>
      <c r="S1201" s="12">
        <v>1.97</v>
      </c>
      <c r="T1201" s="12">
        <f>STOCK[[#This Row],[Costo Unitario (USD)]]+STOCK[[#This Row],[Costo Envío (USD)]]+STOCK[[#This Row],[Comisión 10%]]</f>
        <v>6.33</v>
      </c>
      <c r="U1201" s="12">
        <f>STOCK[[#This Row],[Costo total]]*1.5</f>
        <v>9.495000000000001</v>
      </c>
      <c r="V1201" s="12">
        <v>12</v>
      </c>
      <c r="W1201" s="12">
        <f>STOCK[[#This Row],[Precio Final]]-STOCK[[#This Row],[Costo total]]</f>
        <v>5.67</v>
      </c>
      <c r="X1201" s="12">
        <f>STOCK[[#This Row],[Ganancia Unitaria]]*STOCK[[#This Row],[Salidas]]</f>
        <v>5.67</v>
      </c>
      <c r="AA1201" s="12">
        <f>STOCK[[#This Row],[Costo total]]*STOCK[[#This Row],[Entradas]]</f>
        <v>31.65</v>
      </c>
      <c r="AB1201" s="12">
        <f>STOCK[[#This Row],[Stock Actual]]*STOCK[[#This Row],[Costo total]]</f>
        <v>25.32</v>
      </c>
    </row>
    <row r="1202" spans="1:28" s="7" customFormat="1" ht="50" customHeight="1" x14ac:dyDescent="0.15">
      <c r="A1202" s="7" t="s">
        <v>2705</v>
      </c>
      <c r="B1202" s="70"/>
      <c r="C1202" s="7" t="s">
        <v>4</v>
      </c>
      <c r="D1202" s="7" t="s">
        <v>1898</v>
      </c>
      <c r="E1202" s="7" t="s">
        <v>2713</v>
      </c>
      <c r="F1202" s="7" t="s">
        <v>241</v>
      </c>
      <c r="G1202" s="7" t="s">
        <v>69</v>
      </c>
      <c r="H1202" s="7">
        <f>STOCK[[#This Row],[Precio Final]]</f>
        <v>18</v>
      </c>
      <c r="I1202" s="7">
        <f>STOCK[[#This Row],[Precio Venta Ideal (x1.5)]]</f>
        <v>18.03</v>
      </c>
      <c r="J1202" s="8">
        <v>1</v>
      </c>
      <c r="K1202" s="8">
        <f>SUMIFS(VENTAS[Cantidad],VENTAS[Código del producto Vendido],STOCK[[#This Row],[Code]])</f>
        <v>1</v>
      </c>
      <c r="L1202" s="8">
        <f>STOCK[[#This Row],[Entradas]]-STOCK[[#This Row],[Salidas]]</f>
        <v>0</v>
      </c>
      <c r="M1202" s="7">
        <f>STOCK[[#This Row],[Precio Final]]*10%</f>
        <v>1.8</v>
      </c>
      <c r="N1202" s="7">
        <v>0</v>
      </c>
      <c r="O1202" s="7">
        <v>0</v>
      </c>
      <c r="P1202" s="7">
        <v>8.25</v>
      </c>
      <c r="Q1202" s="8">
        <v>0</v>
      </c>
      <c r="R1202" s="7">
        <v>0</v>
      </c>
      <c r="S1202" s="7">
        <v>1.97</v>
      </c>
      <c r="T1202" s="12">
        <f>STOCK[[#This Row],[Costo Unitario (USD)]]+STOCK[[#This Row],[Costo Envío (USD)]]+STOCK[[#This Row],[Comisión 10%]]</f>
        <v>12.020000000000001</v>
      </c>
      <c r="U1202" s="7">
        <f>STOCK[[#This Row],[Costo total]]*1.5</f>
        <v>18.03</v>
      </c>
      <c r="V1202" s="7">
        <v>18</v>
      </c>
      <c r="W1202" s="7">
        <f>STOCK[[#This Row],[Precio Final]]-STOCK[[#This Row],[Costo total]]</f>
        <v>5.9799999999999986</v>
      </c>
      <c r="X1202" s="7">
        <f>STOCK[[#This Row],[Ganancia Unitaria]]*STOCK[[#This Row],[Salidas]]</f>
        <v>5.9799999999999986</v>
      </c>
      <c r="AA1202" s="7">
        <f>STOCK[[#This Row],[Costo total]]*STOCK[[#This Row],[Entradas]]</f>
        <v>12.020000000000001</v>
      </c>
      <c r="AB1202" s="7">
        <f>STOCK[[#This Row],[Stock Actual]]*STOCK[[#This Row],[Costo total]]</f>
        <v>0</v>
      </c>
    </row>
    <row r="1203" spans="1:28" s="12" customFormat="1" ht="50" customHeight="1" x14ac:dyDescent="0.15">
      <c r="A1203" s="12" t="s">
        <v>2706</v>
      </c>
      <c r="B1203" s="70"/>
      <c r="C1203" s="12" t="s">
        <v>4</v>
      </c>
      <c r="D1203" s="12" t="s">
        <v>1898</v>
      </c>
      <c r="E1203" s="12" t="s">
        <v>2713</v>
      </c>
      <c r="F1203" s="12" t="s">
        <v>243</v>
      </c>
      <c r="G1203" s="12" t="s">
        <v>69</v>
      </c>
      <c r="H1203" s="12">
        <f>STOCK[[#This Row],[Precio Final]]</f>
        <v>18</v>
      </c>
      <c r="I1203" s="12">
        <f>STOCK[[#This Row],[Precio Venta Ideal (x1.5)]]</f>
        <v>18.03</v>
      </c>
      <c r="J1203" s="87">
        <v>1</v>
      </c>
      <c r="K1203" s="87">
        <f>SUMIFS(VENTAS[Cantidad],VENTAS[Código del producto Vendido],STOCK[[#This Row],[Code]])</f>
        <v>1</v>
      </c>
      <c r="L1203" s="87">
        <f>STOCK[[#This Row],[Entradas]]-STOCK[[#This Row],[Salidas]]</f>
        <v>0</v>
      </c>
      <c r="M1203" s="12">
        <f>STOCK[[#This Row],[Precio Final]]*10%</f>
        <v>1.8</v>
      </c>
      <c r="N1203" s="12">
        <v>0</v>
      </c>
      <c r="O1203" s="12">
        <v>0</v>
      </c>
      <c r="P1203" s="12">
        <v>8.25</v>
      </c>
      <c r="Q1203" s="87">
        <v>0</v>
      </c>
      <c r="R1203" s="12">
        <v>0</v>
      </c>
      <c r="S1203" s="12">
        <v>1.97</v>
      </c>
      <c r="T1203" s="12">
        <f>STOCK[[#This Row],[Costo Unitario (USD)]]+STOCK[[#This Row],[Costo Envío (USD)]]+STOCK[[#This Row],[Comisión 10%]]</f>
        <v>12.020000000000001</v>
      </c>
      <c r="U1203" s="12">
        <f>STOCK[[#This Row],[Costo total]]*1.5</f>
        <v>18.03</v>
      </c>
      <c r="V1203" s="12">
        <v>18</v>
      </c>
      <c r="W1203" s="12">
        <f>STOCK[[#This Row],[Precio Final]]-STOCK[[#This Row],[Costo total]]</f>
        <v>5.9799999999999986</v>
      </c>
      <c r="X1203" s="12">
        <f>STOCK[[#This Row],[Ganancia Unitaria]]*STOCK[[#This Row],[Salidas]]</f>
        <v>5.9799999999999986</v>
      </c>
      <c r="AA1203" s="12">
        <f>STOCK[[#This Row],[Costo total]]*STOCK[[#This Row],[Entradas]]</f>
        <v>12.020000000000001</v>
      </c>
      <c r="AB1203" s="12">
        <f>STOCK[[#This Row],[Stock Actual]]*STOCK[[#This Row],[Costo total]]</f>
        <v>0</v>
      </c>
    </row>
    <row r="1204" spans="1:28" s="7" customFormat="1" ht="50" customHeight="1" x14ac:dyDescent="0.15">
      <c r="A1204" s="7" t="s">
        <v>2707</v>
      </c>
      <c r="B1204" s="70"/>
      <c r="C1204" s="7" t="s">
        <v>4</v>
      </c>
      <c r="D1204" s="7" t="s">
        <v>1898</v>
      </c>
      <c r="E1204" s="7" t="s">
        <v>2713</v>
      </c>
      <c r="F1204" s="7" t="s">
        <v>244</v>
      </c>
      <c r="G1204" s="7" t="s">
        <v>69</v>
      </c>
      <c r="H1204" s="7">
        <f>STOCK[[#This Row],[Precio Final]]</f>
        <v>18</v>
      </c>
      <c r="I1204" s="7">
        <f>STOCK[[#This Row],[Precio Venta Ideal (x1.5)]]</f>
        <v>18.03</v>
      </c>
      <c r="J1204" s="8">
        <v>1</v>
      </c>
      <c r="K1204" s="8">
        <f>SUMIFS(VENTAS[Cantidad],VENTAS[Código del producto Vendido],STOCK[[#This Row],[Code]])</f>
        <v>1</v>
      </c>
      <c r="L1204" s="8">
        <f>STOCK[[#This Row],[Entradas]]-STOCK[[#This Row],[Salidas]]</f>
        <v>0</v>
      </c>
      <c r="M1204" s="7">
        <f>STOCK[[#This Row],[Precio Final]]*10%</f>
        <v>1.8</v>
      </c>
      <c r="N1204" s="7">
        <v>0</v>
      </c>
      <c r="O1204" s="7">
        <v>0</v>
      </c>
      <c r="P1204" s="7">
        <v>8.25</v>
      </c>
      <c r="Q1204" s="8">
        <v>0</v>
      </c>
      <c r="R1204" s="7">
        <v>0</v>
      </c>
      <c r="S1204" s="7">
        <v>1.97</v>
      </c>
      <c r="T1204" s="12">
        <f>STOCK[[#This Row],[Costo Unitario (USD)]]+STOCK[[#This Row],[Costo Envío (USD)]]+STOCK[[#This Row],[Comisión 10%]]</f>
        <v>12.020000000000001</v>
      </c>
      <c r="U1204" s="7">
        <f>STOCK[[#This Row],[Costo total]]*1.5</f>
        <v>18.03</v>
      </c>
      <c r="V1204" s="7">
        <v>18</v>
      </c>
      <c r="W1204" s="7">
        <f>STOCK[[#This Row],[Precio Final]]-STOCK[[#This Row],[Costo total]]</f>
        <v>5.9799999999999986</v>
      </c>
      <c r="X1204" s="7">
        <f>STOCK[[#This Row],[Ganancia Unitaria]]*STOCK[[#This Row],[Salidas]]</f>
        <v>5.9799999999999986</v>
      </c>
      <c r="AA1204" s="7">
        <f>STOCK[[#This Row],[Costo total]]*STOCK[[#This Row],[Entradas]]</f>
        <v>12.020000000000001</v>
      </c>
      <c r="AB1204" s="7">
        <f>STOCK[[#This Row],[Stock Actual]]*STOCK[[#This Row],[Costo total]]</f>
        <v>0</v>
      </c>
    </row>
    <row r="1205" spans="1:28" s="12" customFormat="1" ht="50" customHeight="1" x14ac:dyDescent="0.15">
      <c r="A1205" s="12" t="s">
        <v>2708</v>
      </c>
      <c r="B1205" s="70"/>
      <c r="C1205" s="12" t="s">
        <v>4</v>
      </c>
      <c r="D1205" s="12" t="s">
        <v>1898</v>
      </c>
      <c r="E1205" s="12" t="s">
        <v>2718</v>
      </c>
      <c r="F1205" s="12" t="s">
        <v>241</v>
      </c>
      <c r="G1205" s="12" t="s">
        <v>69</v>
      </c>
      <c r="H1205" s="12">
        <f>STOCK[[#This Row],[Precio Final]]</f>
        <v>10</v>
      </c>
      <c r="I1205" s="12">
        <f>STOCK[[#This Row],[Precio Venta Ideal (x1.5)]]</f>
        <v>7.98</v>
      </c>
      <c r="J1205" s="87">
        <v>2</v>
      </c>
      <c r="K1205" s="87">
        <f>SUMIFS(VENTAS[Cantidad],VENTAS[Código del producto Vendido],STOCK[[#This Row],[Code]])</f>
        <v>0</v>
      </c>
      <c r="L1205" s="87">
        <f>STOCK[[#This Row],[Entradas]]-STOCK[[#This Row],[Salidas]]</f>
        <v>2</v>
      </c>
      <c r="M1205" s="12">
        <f>STOCK[[#This Row],[Precio Final]]*10%</f>
        <v>1</v>
      </c>
      <c r="N1205" s="12">
        <v>0</v>
      </c>
      <c r="O1205" s="12">
        <v>0</v>
      </c>
      <c r="P1205" s="12">
        <v>2.35</v>
      </c>
      <c r="Q1205" s="87">
        <v>0</v>
      </c>
      <c r="R1205" s="12">
        <v>0</v>
      </c>
      <c r="S1205" s="12">
        <v>1.97</v>
      </c>
      <c r="T1205" s="12">
        <f>STOCK[[#This Row],[Costo Unitario (USD)]]+STOCK[[#This Row],[Costo Envío (USD)]]+STOCK[[#This Row],[Comisión 10%]]</f>
        <v>5.32</v>
      </c>
      <c r="U1205" s="12">
        <f>STOCK[[#This Row],[Costo total]]*1.5</f>
        <v>7.98</v>
      </c>
      <c r="V1205" s="12">
        <v>10</v>
      </c>
      <c r="W1205" s="12">
        <f>STOCK[[#This Row],[Precio Final]]-STOCK[[#This Row],[Costo total]]</f>
        <v>4.68</v>
      </c>
      <c r="X1205" s="12">
        <f>STOCK[[#This Row],[Ganancia Unitaria]]*STOCK[[#This Row],[Salidas]]</f>
        <v>0</v>
      </c>
      <c r="AA1205" s="12">
        <f>STOCK[[#This Row],[Costo total]]*STOCK[[#This Row],[Entradas]]</f>
        <v>10.64</v>
      </c>
      <c r="AB1205" s="12">
        <f>STOCK[[#This Row],[Stock Actual]]*STOCK[[#This Row],[Costo total]]</f>
        <v>10.64</v>
      </c>
    </row>
    <row r="1206" spans="1:28" s="7" customFormat="1" ht="50" customHeight="1" x14ac:dyDescent="0.15">
      <c r="A1206" s="7" t="s">
        <v>2709</v>
      </c>
      <c r="B1206" s="70"/>
      <c r="C1206" s="7" t="s">
        <v>4</v>
      </c>
      <c r="D1206" s="7" t="s">
        <v>1898</v>
      </c>
      <c r="E1206" s="7" t="s">
        <v>2718</v>
      </c>
      <c r="F1206" s="7" t="s">
        <v>243</v>
      </c>
      <c r="G1206" s="7" t="s">
        <v>69</v>
      </c>
      <c r="H1206" s="7">
        <f>STOCK[[#This Row],[Precio Final]]</f>
        <v>10</v>
      </c>
      <c r="I1206" s="7">
        <f>STOCK[[#This Row],[Precio Venta Ideal (x1.5)]]</f>
        <v>7.98</v>
      </c>
      <c r="J1206" s="8">
        <v>2</v>
      </c>
      <c r="K1206" s="8">
        <f>SUMIFS(VENTAS[Cantidad],VENTAS[Código del producto Vendido],STOCK[[#This Row],[Code]])</f>
        <v>1</v>
      </c>
      <c r="L1206" s="8">
        <f>STOCK[[#This Row],[Entradas]]-STOCK[[#This Row],[Salidas]]</f>
        <v>1</v>
      </c>
      <c r="M1206" s="7">
        <f>STOCK[[#This Row],[Precio Final]]*10%</f>
        <v>1</v>
      </c>
      <c r="N1206" s="7">
        <v>0</v>
      </c>
      <c r="O1206" s="7">
        <v>0</v>
      </c>
      <c r="P1206" s="7">
        <v>2.35</v>
      </c>
      <c r="Q1206" s="8">
        <v>0</v>
      </c>
      <c r="R1206" s="7">
        <v>0</v>
      </c>
      <c r="S1206" s="7">
        <v>1.97</v>
      </c>
      <c r="T1206" s="12">
        <f>STOCK[[#This Row],[Costo Unitario (USD)]]+STOCK[[#This Row],[Costo Envío (USD)]]+STOCK[[#This Row],[Comisión 10%]]</f>
        <v>5.32</v>
      </c>
      <c r="U1206" s="7">
        <f>STOCK[[#This Row],[Costo total]]*1.5</f>
        <v>7.98</v>
      </c>
      <c r="V1206" s="7">
        <v>10</v>
      </c>
      <c r="W1206" s="7">
        <f>STOCK[[#This Row],[Precio Final]]-STOCK[[#This Row],[Costo total]]</f>
        <v>4.68</v>
      </c>
      <c r="X1206" s="7">
        <f>STOCK[[#This Row],[Ganancia Unitaria]]*STOCK[[#This Row],[Salidas]]</f>
        <v>4.68</v>
      </c>
      <c r="AA1206" s="7">
        <f>STOCK[[#This Row],[Costo total]]*STOCK[[#This Row],[Entradas]]</f>
        <v>10.64</v>
      </c>
      <c r="AB1206" s="7">
        <f>STOCK[[#This Row],[Stock Actual]]*STOCK[[#This Row],[Costo total]]</f>
        <v>5.32</v>
      </c>
    </row>
    <row r="1207" spans="1:28" s="12" customFormat="1" ht="50" customHeight="1" x14ac:dyDescent="0.15">
      <c r="A1207" s="12" t="s">
        <v>2710</v>
      </c>
      <c r="B1207" s="70"/>
      <c r="C1207" s="12" t="s">
        <v>4</v>
      </c>
      <c r="D1207" s="12" t="s">
        <v>1898</v>
      </c>
      <c r="E1207" s="12" t="s">
        <v>2718</v>
      </c>
      <c r="F1207" s="12" t="s">
        <v>244</v>
      </c>
      <c r="G1207" s="12" t="s">
        <v>69</v>
      </c>
      <c r="H1207" s="12">
        <f>STOCK[[#This Row],[Precio Final]]</f>
        <v>10</v>
      </c>
      <c r="I1207" s="12">
        <f>STOCK[[#This Row],[Precio Venta Ideal (x1.5)]]</f>
        <v>7.98</v>
      </c>
      <c r="J1207" s="87">
        <v>2</v>
      </c>
      <c r="K1207" s="87">
        <f>SUMIFS(VENTAS[Cantidad],VENTAS[Código del producto Vendido],STOCK[[#This Row],[Code]])</f>
        <v>1</v>
      </c>
      <c r="L1207" s="87">
        <f>STOCK[[#This Row],[Entradas]]-STOCK[[#This Row],[Salidas]]</f>
        <v>1</v>
      </c>
      <c r="M1207" s="12">
        <f>STOCK[[#This Row],[Precio Final]]*10%</f>
        <v>1</v>
      </c>
      <c r="N1207" s="12">
        <v>0</v>
      </c>
      <c r="O1207" s="12">
        <v>0</v>
      </c>
      <c r="P1207" s="12">
        <v>2.35</v>
      </c>
      <c r="Q1207" s="87">
        <v>0</v>
      </c>
      <c r="R1207" s="12">
        <v>0</v>
      </c>
      <c r="S1207" s="12">
        <v>1.97</v>
      </c>
      <c r="T1207" s="12">
        <f>STOCK[[#This Row],[Costo Unitario (USD)]]+STOCK[[#This Row],[Costo Envío (USD)]]+STOCK[[#This Row],[Comisión 10%]]</f>
        <v>5.32</v>
      </c>
      <c r="U1207" s="12">
        <f>STOCK[[#This Row],[Costo total]]*1.5</f>
        <v>7.98</v>
      </c>
      <c r="V1207" s="12">
        <v>10</v>
      </c>
      <c r="W1207" s="12">
        <f>STOCK[[#This Row],[Precio Final]]-STOCK[[#This Row],[Costo total]]</f>
        <v>4.68</v>
      </c>
      <c r="X1207" s="12">
        <f>STOCK[[#This Row],[Ganancia Unitaria]]*STOCK[[#This Row],[Salidas]]</f>
        <v>4.68</v>
      </c>
      <c r="AA1207" s="12">
        <f>STOCK[[#This Row],[Costo total]]*STOCK[[#This Row],[Entradas]]</f>
        <v>10.64</v>
      </c>
      <c r="AB1207" s="12">
        <f>STOCK[[#This Row],[Stock Actual]]*STOCK[[#This Row],[Costo total]]</f>
        <v>5.32</v>
      </c>
    </row>
    <row r="1208" spans="1:28" s="7" customFormat="1" ht="50" customHeight="1" x14ac:dyDescent="0.15">
      <c r="A1208" s="7" t="s">
        <v>2714</v>
      </c>
      <c r="B1208" s="70"/>
      <c r="C1208" s="7" t="s">
        <v>4</v>
      </c>
      <c r="D1208" s="7" t="s">
        <v>1898</v>
      </c>
      <c r="E1208" s="7" t="s">
        <v>2719</v>
      </c>
      <c r="F1208" s="7" t="s">
        <v>241</v>
      </c>
      <c r="G1208" s="7" t="s">
        <v>69</v>
      </c>
      <c r="H1208" s="7">
        <f>STOCK[[#This Row],[Precio Final]]</f>
        <v>10</v>
      </c>
      <c r="I1208" s="7">
        <f>STOCK[[#This Row],[Precio Venta Ideal (x1.5)]]</f>
        <v>7.98</v>
      </c>
      <c r="J1208" s="8">
        <v>2</v>
      </c>
      <c r="K1208" s="8">
        <f>SUMIFS(VENTAS[Cantidad],VENTAS[Código del producto Vendido],STOCK[[#This Row],[Code]])</f>
        <v>1</v>
      </c>
      <c r="L1208" s="8">
        <f>STOCK[[#This Row],[Entradas]]-STOCK[[#This Row],[Salidas]]</f>
        <v>1</v>
      </c>
      <c r="M1208" s="7">
        <f>STOCK[[#This Row],[Precio Final]]*10%</f>
        <v>1</v>
      </c>
      <c r="N1208" s="7">
        <v>0</v>
      </c>
      <c r="O1208" s="7">
        <v>0</v>
      </c>
      <c r="P1208" s="7">
        <v>2.35</v>
      </c>
      <c r="Q1208" s="8">
        <v>0</v>
      </c>
      <c r="R1208" s="7">
        <v>0</v>
      </c>
      <c r="S1208" s="7">
        <v>1.97</v>
      </c>
      <c r="T1208" s="12">
        <f>STOCK[[#This Row],[Costo Unitario (USD)]]+STOCK[[#This Row],[Costo Envío (USD)]]+STOCK[[#This Row],[Comisión 10%]]</f>
        <v>5.32</v>
      </c>
      <c r="U1208" s="7">
        <f>STOCK[[#This Row],[Costo total]]*1.5</f>
        <v>7.98</v>
      </c>
      <c r="V1208" s="7">
        <v>10</v>
      </c>
      <c r="W1208" s="7">
        <f>STOCK[[#This Row],[Precio Final]]-STOCK[[#This Row],[Costo total]]</f>
        <v>4.68</v>
      </c>
      <c r="X1208" s="7">
        <f>STOCK[[#This Row],[Ganancia Unitaria]]*STOCK[[#This Row],[Salidas]]</f>
        <v>4.68</v>
      </c>
      <c r="AA1208" s="7">
        <f>STOCK[[#This Row],[Costo total]]*STOCK[[#This Row],[Entradas]]</f>
        <v>10.64</v>
      </c>
      <c r="AB1208" s="7">
        <f>STOCK[[#This Row],[Stock Actual]]*STOCK[[#This Row],[Costo total]]</f>
        <v>5.32</v>
      </c>
    </row>
    <row r="1209" spans="1:28" s="12" customFormat="1" ht="50" customHeight="1" x14ac:dyDescent="0.15">
      <c r="A1209" s="12" t="s">
        <v>2715</v>
      </c>
      <c r="B1209" s="70"/>
      <c r="C1209" s="12" t="s">
        <v>4</v>
      </c>
      <c r="D1209" s="12" t="s">
        <v>1898</v>
      </c>
      <c r="E1209" s="12" t="s">
        <v>2719</v>
      </c>
      <c r="F1209" s="12" t="s">
        <v>243</v>
      </c>
      <c r="G1209" s="12" t="s">
        <v>69</v>
      </c>
      <c r="H1209" s="12">
        <f>STOCK[[#This Row],[Precio Final]]</f>
        <v>10</v>
      </c>
      <c r="I1209" s="12">
        <f>STOCK[[#This Row],[Precio Venta Ideal (x1.5)]]</f>
        <v>7.98</v>
      </c>
      <c r="J1209" s="87">
        <v>2</v>
      </c>
      <c r="K1209" s="87">
        <f>SUMIFS(VENTAS[Cantidad],VENTAS[Código del producto Vendido],STOCK[[#This Row],[Code]])</f>
        <v>1</v>
      </c>
      <c r="L1209" s="87">
        <f>STOCK[[#This Row],[Entradas]]-STOCK[[#This Row],[Salidas]]</f>
        <v>1</v>
      </c>
      <c r="M1209" s="12">
        <f>STOCK[[#This Row],[Precio Final]]*10%</f>
        <v>1</v>
      </c>
      <c r="N1209" s="12">
        <v>0</v>
      </c>
      <c r="O1209" s="12">
        <v>0</v>
      </c>
      <c r="P1209" s="12">
        <v>2.35</v>
      </c>
      <c r="Q1209" s="87">
        <v>0</v>
      </c>
      <c r="R1209" s="12">
        <v>0</v>
      </c>
      <c r="S1209" s="12">
        <v>1.97</v>
      </c>
      <c r="T1209" s="12">
        <f>STOCK[[#This Row],[Costo Unitario (USD)]]+STOCK[[#This Row],[Costo Envío (USD)]]+STOCK[[#This Row],[Comisión 10%]]</f>
        <v>5.32</v>
      </c>
      <c r="U1209" s="12">
        <f>STOCK[[#This Row],[Costo total]]*1.5</f>
        <v>7.98</v>
      </c>
      <c r="V1209" s="12">
        <v>10</v>
      </c>
      <c r="W1209" s="12">
        <f>STOCK[[#This Row],[Precio Final]]-STOCK[[#This Row],[Costo total]]</f>
        <v>4.68</v>
      </c>
      <c r="X1209" s="12">
        <f>STOCK[[#This Row],[Ganancia Unitaria]]*STOCK[[#This Row],[Salidas]]</f>
        <v>4.68</v>
      </c>
      <c r="AA1209" s="12">
        <f>STOCK[[#This Row],[Costo total]]*STOCK[[#This Row],[Entradas]]</f>
        <v>10.64</v>
      </c>
      <c r="AB1209" s="12">
        <f>STOCK[[#This Row],[Stock Actual]]*STOCK[[#This Row],[Costo total]]</f>
        <v>5.32</v>
      </c>
    </row>
    <row r="1210" spans="1:28" s="7" customFormat="1" ht="50" customHeight="1" x14ac:dyDescent="0.15">
      <c r="A1210" s="7" t="s">
        <v>2716</v>
      </c>
      <c r="B1210" s="70"/>
      <c r="C1210" s="7" t="s">
        <v>4</v>
      </c>
      <c r="D1210" s="7" t="s">
        <v>1898</v>
      </c>
      <c r="E1210" s="7" t="s">
        <v>2719</v>
      </c>
      <c r="F1210" s="7" t="s">
        <v>244</v>
      </c>
      <c r="G1210" s="7" t="s">
        <v>69</v>
      </c>
      <c r="H1210" s="7">
        <f>STOCK[[#This Row],[Precio Final]]</f>
        <v>10</v>
      </c>
      <c r="I1210" s="7">
        <f>STOCK[[#This Row],[Precio Venta Ideal (x1.5)]]</f>
        <v>7.98</v>
      </c>
      <c r="J1210" s="8">
        <v>2</v>
      </c>
      <c r="K1210" s="8">
        <f>SUMIFS(VENTAS[Cantidad],VENTAS[Código del producto Vendido],STOCK[[#This Row],[Code]])</f>
        <v>2</v>
      </c>
      <c r="L1210" s="8">
        <f>STOCK[[#This Row],[Entradas]]-STOCK[[#This Row],[Salidas]]</f>
        <v>0</v>
      </c>
      <c r="M1210" s="7">
        <f>STOCK[[#This Row],[Precio Final]]*10%</f>
        <v>1</v>
      </c>
      <c r="N1210" s="7">
        <v>0</v>
      </c>
      <c r="O1210" s="7">
        <v>0</v>
      </c>
      <c r="P1210" s="7">
        <v>2.35</v>
      </c>
      <c r="Q1210" s="8">
        <v>0</v>
      </c>
      <c r="R1210" s="7">
        <v>0</v>
      </c>
      <c r="S1210" s="7">
        <v>1.97</v>
      </c>
      <c r="T1210" s="12">
        <f>STOCK[[#This Row],[Costo Unitario (USD)]]+STOCK[[#This Row],[Costo Envío (USD)]]+STOCK[[#This Row],[Comisión 10%]]</f>
        <v>5.32</v>
      </c>
      <c r="U1210" s="7">
        <f>STOCK[[#This Row],[Costo total]]*1.5</f>
        <v>7.98</v>
      </c>
      <c r="V1210" s="7">
        <v>10</v>
      </c>
      <c r="W1210" s="7">
        <f>STOCK[[#This Row],[Precio Final]]-STOCK[[#This Row],[Costo total]]</f>
        <v>4.68</v>
      </c>
      <c r="X1210" s="7">
        <f>STOCK[[#This Row],[Ganancia Unitaria]]*STOCK[[#This Row],[Salidas]]</f>
        <v>9.36</v>
      </c>
      <c r="AA1210" s="7">
        <f>STOCK[[#This Row],[Costo total]]*STOCK[[#This Row],[Entradas]]</f>
        <v>10.64</v>
      </c>
      <c r="AB1210" s="7">
        <f>STOCK[[#This Row],[Stock Actual]]*STOCK[[#This Row],[Costo total]]</f>
        <v>0</v>
      </c>
    </row>
    <row r="1211" spans="1:28" s="12" customFormat="1" ht="50" customHeight="1" x14ac:dyDescent="0.15">
      <c r="A1211" s="12" t="s">
        <v>2893</v>
      </c>
      <c r="B1211" s="70"/>
      <c r="C1211" s="12" t="s">
        <v>4</v>
      </c>
      <c r="D1211" s="12" t="s">
        <v>1898</v>
      </c>
      <c r="E1211" s="12" t="s">
        <v>2720</v>
      </c>
      <c r="F1211" s="12" t="s">
        <v>244</v>
      </c>
      <c r="G1211" s="12" t="s">
        <v>69</v>
      </c>
      <c r="H1211" s="12">
        <f>STOCK[[#This Row],[Precio Final]]</f>
        <v>10</v>
      </c>
      <c r="I1211" s="12">
        <f>STOCK[[#This Row],[Precio Venta Ideal (x1.5)]]</f>
        <v>5.0250000000000004</v>
      </c>
      <c r="J1211" s="87">
        <v>2</v>
      </c>
      <c r="K1211" s="87">
        <f>SUMIFS(VENTAS[Cantidad],VENTAS[Código del producto Vendido],STOCK[[#This Row],[Code]])</f>
        <v>2</v>
      </c>
      <c r="L1211" s="87">
        <f>STOCK[[#This Row],[Entradas]]-STOCK[[#This Row],[Salidas]]</f>
        <v>0</v>
      </c>
      <c r="M1211" s="12">
        <f>STOCK[[#This Row],[Precio Final]]*10%</f>
        <v>1</v>
      </c>
      <c r="N1211" s="12">
        <v>0</v>
      </c>
      <c r="O1211" s="12">
        <v>0</v>
      </c>
      <c r="P1211" s="7">
        <v>2.35</v>
      </c>
      <c r="Q1211" s="87">
        <v>0</v>
      </c>
      <c r="R1211" s="12">
        <v>0</v>
      </c>
      <c r="S1211" s="12">
        <v>0</v>
      </c>
      <c r="T1211" s="12">
        <f>STOCK[[#This Row],[Costo Unitario (USD)]]+STOCK[[#This Row],[Costo Envío (USD)]]+STOCK[[#This Row],[Comisión 10%]]</f>
        <v>3.35</v>
      </c>
      <c r="U1211" s="12">
        <f>STOCK[[#This Row],[Costo total]]*1.5</f>
        <v>5.0250000000000004</v>
      </c>
      <c r="V1211" s="12">
        <v>10</v>
      </c>
      <c r="W1211" s="12">
        <f>STOCK[[#This Row],[Precio Final]]-STOCK[[#This Row],[Costo total]]</f>
        <v>6.65</v>
      </c>
      <c r="X1211" s="12">
        <f>STOCK[[#This Row],[Ganancia Unitaria]]*STOCK[[#This Row],[Salidas]]</f>
        <v>13.3</v>
      </c>
      <c r="AA1211" s="12">
        <f>STOCK[[#This Row],[Costo total]]*STOCK[[#This Row],[Entradas]]</f>
        <v>6.7</v>
      </c>
      <c r="AB1211" s="12">
        <f>STOCK[[#This Row],[Stock Actual]]*STOCK[[#This Row],[Costo total]]</f>
        <v>0</v>
      </c>
    </row>
    <row r="1212" spans="1:28" s="12" customFormat="1" ht="50" customHeight="1" x14ac:dyDescent="0.15">
      <c r="A1212" s="12" t="s">
        <v>3015</v>
      </c>
      <c r="B1212" s="70"/>
      <c r="C1212" s="12" t="s">
        <v>4</v>
      </c>
      <c r="D1212" s="12" t="s">
        <v>1898</v>
      </c>
      <c r="E1212" s="12" t="s">
        <v>2720</v>
      </c>
      <c r="F1212" s="12" t="s">
        <v>241</v>
      </c>
      <c r="G1212" s="12" t="s">
        <v>69</v>
      </c>
      <c r="H1212" s="12">
        <f>STOCK[[#This Row],[Precio Final]]</f>
        <v>10</v>
      </c>
      <c r="I1212" s="12">
        <f>STOCK[[#This Row],[Precio Venta Ideal (x1.5)]]</f>
        <v>4</v>
      </c>
      <c r="J1212" s="87">
        <v>2</v>
      </c>
      <c r="K1212" s="87">
        <f>SUMIFS(VENTAS[Cantidad],VENTAS[Código del producto Vendido],STOCK[[#This Row],[Code]])</f>
        <v>0</v>
      </c>
      <c r="L1212" s="87">
        <f>STOCK[[#This Row],[Entradas]]-STOCK[[#This Row],[Salidas]]</f>
        <v>2</v>
      </c>
      <c r="M1212" s="12">
        <f>STOCK[[#This Row],[Precio Final]]*10%</f>
        <v>1</v>
      </c>
      <c r="N1212" s="12">
        <v>0</v>
      </c>
      <c r="O1212" s="12">
        <v>0</v>
      </c>
      <c r="P1212" s="7">
        <v>2.33</v>
      </c>
      <c r="Q1212" s="87">
        <v>0</v>
      </c>
      <c r="R1212" s="12">
        <v>0</v>
      </c>
      <c r="S1212" s="12">
        <f>STOCK[[#This Row],[Peso (g)]]*STOCK[[#This Row],[Precio Envío Kilogramo (USD)]]/1000</f>
        <v>0</v>
      </c>
      <c r="T1212" s="12">
        <f>STOCK[[#This Row],[Costo Unitario (USD)]]+STOCK[[#This Row],[Costo Envío (USD)]]+STOCK[[#This Row],[Comisión 10%]]</f>
        <v>3.33</v>
      </c>
      <c r="U1212" s="12">
        <f>ROUNDUP(T1212,0)</f>
        <v>4</v>
      </c>
      <c r="V1212" s="12">
        <v>10</v>
      </c>
      <c r="W1212" s="12">
        <f>STOCK[[#This Row],[Precio Final]]-STOCK[[#This Row],[Costo total]]</f>
        <v>6.67</v>
      </c>
      <c r="X1212" s="12">
        <f>STOCK[[#This Row],[Ganancia Unitaria]]*STOCK[[#This Row],[Salidas]]</f>
        <v>0</v>
      </c>
      <c r="AA1212" s="12">
        <f>STOCK[[#This Row],[Costo total]]*STOCK[[#This Row],[Entradas]]</f>
        <v>6.66</v>
      </c>
      <c r="AB1212" s="12">
        <f>STOCK[[#This Row],[Stock Actual]]*STOCK[[#This Row],[Costo total]]</f>
        <v>6.66</v>
      </c>
    </row>
    <row r="1213" spans="1:28" s="7" customFormat="1" ht="50" customHeight="1" x14ac:dyDescent="0.15">
      <c r="A1213" s="7" t="s">
        <v>2717</v>
      </c>
      <c r="B1213" s="70"/>
      <c r="C1213" s="7" t="s">
        <v>4</v>
      </c>
      <c r="D1213" s="7" t="s">
        <v>1898</v>
      </c>
      <c r="E1213" s="7" t="s">
        <v>2720</v>
      </c>
      <c r="F1213" s="7" t="s">
        <v>243</v>
      </c>
      <c r="G1213" s="7" t="s">
        <v>69</v>
      </c>
      <c r="H1213" s="7">
        <f>STOCK[[#This Row],[Precio Final]]</f>
        <v>10</v>
      </c>
      <c r="I1213" s="7">
        <f>STOCK[[#This Row],[Precio Venta Ideal (x1.5)]]</f>
        <v>7.98</v>
      </c>
      <c r="J1213" s="8">
        <v>2</v>
      </c>
      <c r="K1213" s="8">
        <f>SUMIFS(VENTAS[Cantidad],VENTAS[Código del producto Vendido],STOCK[[#This Row],[Code]])</f>
        <v>1</v>
      </c>
      <c r="L1213" s="8">
        <f>STOCK[[#This Row],[Entradas]]-STOCK[[#This Row],[Salidas]]</f>
        <v>1</v>
      </c>
      <c r="M1213" s="7">
        <f>STOCK[[#This Row],[Precio Final]]*10%</f>
        <v>1</v>
      </c>
      <c r="N1213" s="7">
        <v>0</v>
      </c>
      <c r="O1213" s="7">
        <v>0</v>
      </c>
      <c r="P1213" s="7">
        <v>2.35</v>
      </c>
      <c r="Q1213" s="8">
        <v>0</v>
      </c>
      <c r="R1213" s="7">
        <v>0</v>
      </c>
      <c r="S1213" s="7">
        <v>1.97</v>
      </c>
      <c r="T1213" s="12">
        <f>STOCK[[#This Row],[Costo Unitario (USD)]]+STOCK[[#This Row],[Costo Envío (USD)]]+STOCK[[#This Row],[Comisión 10%]]</f>
        <v>5.32</v>
      </c>
      <c r="U1213" s="7">
        <f>STOCK[[#This Row],[Costo total]]*1.5</f>
        <v>7.98</v>
      </c>
      <c r="V1213" s="7">
        <v>10</v>
      </c>
      <c r="W1213" s="7">
        <f>STOCK[[#This Row],[Precio Final]]-STOCK[[#This Row],[Costo total]]</f>
        <v>4.68</v>
      </c>
      <c r="X1213" s="7">
        <f>STOCK[[#This Row],[Ganancia Unitaria]]*STOCK[[#This Row],[Salidas]]</f>
        <v>4.68</v>
      </c>
      <c r="AA1213" s="7">
        <f>STOCK[[#This Row],[Costo total]]*STOCK[[#This Row],[Entradas]]</f>
        <v>10.64</v>
      </c>
      <c r="AB1213" s="7">
        <f>STOCK[[#This Row],[Stock Actual]]*STOCK[[#This Row],[Costo total]]</f>
        <v>5.32</v>
      </c>
    </row>
    <row r="1214" spans="1:28" s="12" customFormat="1" ht="50" customHeight="1" x14ac:dyDescent="0.15">
      <c r="A1214" s="12" t="s">
        <v>2725</v>
      </c>
      <c r="B1214" s="70"/>
      <c r="C1214" s="12" t="s">
        <v>4</v>
      </c>
      <c r="D1214" s="12" t="s">
        <v>1898</v>
      </c>
      <c r="E1214" s="12" t="s">
        <v>2721</v>
      </c>
      <c r="F1214" s="12" t="s">
        <v>241</v>
      </c>
      <c r="G1214" s="12" t="s">
        <v>69</v>
      </c>
      <c r="H1214" s="12">
        <f>STOCK[[#This Row],[Precio Final]]</f>
        <v>10</v>
      </c>
      <c r="I1214" s="12">
        <f>STOCK[[#This Row],[Precio Venta Ideal (x1.5)]]</f>
        <v>7.98</v>
      </c>
      <c r="J1214" s="87">
        <v>2</v>
      </c>
      <c r="K1214" s="87">
        <f>SUMIFS(VENTAS[Cantidad],VENTAS[Código del producto Vendido],STOCK[[#This Row],[Code]])</f>
        <v>0</v>
      </c>
      <c r="L1214" s="87">
        <f>STOCK[[#This Row],[Entradas]]-STOCK[[#This Row],[Salidas]]</f>
        <v>2</v>
      </c>
      <c r="M1214" s="12">
        <f>STOCK[[#This Row],[Precio Final]]*10%</f>
        <v>1</v>
      </c>
      <c r="N1214" s="12">
        <v>0</v>
      </c>
      <c r="O1214" s="12">
        <v>0</v>
      </c>
      <c r="P1214" s="12">
        <v>2.35</v>
      </c>
      <c r="Q1214" s="87">
        <v>0</v>
      </c>
      <c r="R1214" s="12">
        <v>0</v>
      </c>
      <c r="S1214" s="12">
        <v>1.97</v>
      </c>
      <c r="T1214" s="12">
        <f>STOCK[[#This Row],[Costo Unitario (USD)]]+STOCK[[#This Row],[Costo Envío (USD)]]+STOCK[[#This Row],[Comisión 10%]]</f>
        <v>5.32</v>
      </c>
      <c r="U1214" s="12">
        <f>STOCK[[#This Row],[Costo total]]*1.5</f>
        <v>7.98</v>
      </c>
      <c r="V1214" s="12">
        <v>10</v>
      </c>
      <c r="W1214" s="12">
        <f>STOCK[[#This Row],[Precio Final]]-STOCK[[#This Row],[Costo total]]</f>
        <v>4.68</v>
      </c>
      <c r="X1214" s="12">
        <f>STOCK[[#This Row],[Ganancia Unitaria]]*STOCK[[#This Row],[Salidas]]</f>
        <v>0</v>
      </c>
      <c r="AA1214" s="12">
        <f>STOCK[[#This Row],[Costo total]]*STOCK[[#This Row],[Entradas]]</f>
        <v>10.64</v>
      </c>
      <c r="AB1214" s="12">
        <f>STOCK[[#This Row],[Stock Actual]]*STOCK[[#This Row],[Costo total]]</f>
        <v>10.64</v>
      </c>
    </row>
    <row r="1215" spans="1:28" s="7" customFormat="1" ht="50" customHeight="1" x14ac:dyDescent="0.15">
      <c r="A1215" s="7" t="s">
        <v>2726</v>
      </c>
      <c r="B1215" s="70"/>
      <c r="C1215" s="7" t="s">
        <v>4</v>
      </c>
      <c r="D1215" s="7" t="s">
        <v>1898</v>
      </c>
      <c r="E1215" s="7" t="s">
        <v>2721</v>
      </c>
      <c r="F1215" s="7" t="s">
        <v>243</v>
      </c>
      <c r="G1215" s="7" t="s">
        <v>69</v>
      </c>
      <c r="H1215" s="7">
        <f>STOCK[[#This Row],[Precio Final]]</f>
        <v>10</v>
      </c>
      <c r="I1215" s="7">
        <f>STOCK[[#This Row],[Precio Venta Ideal (x1.5)]]</f>
        <v>7.98</v>
      </c>
      <c r="J1215" s="8">
        <v>2</v>
      </c>
      <c r="K1215" s="8">
        <f>SUMIFS(VENTAS[Cantidad],VENTAS[Código del producto Vendido],STOCK[[#This Row],[Code]])</f>
        <v>1</v>
      </c>
      <c r="L1215" s="8">
        <f>STOCK[[#This Row],[Entradas]]-STOCK[[#This Row],[Salidas]]</f>
        <v>1</v>
      </c>
      <c r="M1215" s="7">
        <f>STOCK[[#This Row],[Precio Final]]*10%</f>
        <v>1</v>
      </c>
      <c r="N1215" s="7">
        <v>0</v>
      </c>
      <c r="O1215" s="7">
        <v>0</v>
      </c>
      <c r="P1215" s="7">
        <v>2.35</v>
      </c>
      <c r="Q1215" s="8">
        <v>0</v>
      </c>
      <c r="R1215" s="7">
        <v>0</v>
      </c>
      <c r="S1215" s="7">
        <v>1.97</v>
      </c>
      <c r="T1215" s="12">
        <f>STOCK[[#This Row],[Costo Unitario (USD)]]+STOCK[[#This Row],[Costo Envío (USD)]]+STOCK[[#This Row],[Comisión 10%]]</f>
        <v>5.32</v>
      </c>
      <c r="U1215" s="7">
        <f>STOCK[[#This Row],[Costo total]]*1.5</f>
        <v>7.98</v>
      </c>
      <c r="V1215" s="7">
        <v>10</v>
      </c>
      <c r="W1215" s="7">
        <f>STOCK[[#This Row],[Precio Final]]-STOCK[[#This Row],[Costo total]]</f>
        <v>4.68</v>
      </c>
      <c r="X1215" s="7">
        <f>STOCK[[#This Row],[Ganancia Unitaria]]*STOCK[[#This Row],[Salidas]]</f>
        <v>4.68</v>
      </c>
      <c r="AA1215" s="7">
        <f>STOCK[[#This Row],[Costo total]]*STOCK[[#This Row],[Entradas]]</f>
        <v>10.64</v>
      </c>
      <c r="AB1215" s="7">
        <f>STOCK[[#This Row],[Stock Actual]]*STOCK[[#This Row],[Costo total]]</f>
        <v>5.32</v>
      </c>
    </row>
    <row r="1216" spans="1:28" s="12" customFormat="1" ht="50" customHeight="1" x14ac:dyDescent="0.15">
      <c r="A1216" s="12" t="s">
        <v>2727</v>
      </c>
      <c r="B1216" s="70"/>
      <c r="C1216" s="12" t="s">
        <v>4</v>
      </c>
      <c r="D1216" s="12" t="s">
        <v>1898</v>
      </c>
      <c r="E1216" s="12" t="s">
        <v>2721</v>
      </c>
      <c r="F1216" s="12" t="s">
        <v>244</v>
      </c>
      <c r="G1216" s="12" t="s">
        <v>69</v>
      </c>
      <c r="H1216" s="12">
        <f>STOCK[[#This Row],[Precio Final]]</f>
        <v>10</v>
      </c>
      <c r="I1216" s="12">
        <f>STOCK[[#This Row],[Precio Venta Ideal (x1.5)]]</f>
        <v>7.98</v>
      </c>
      <c r="J1216" s="87">
        <v>2</v>
      </c>
      <c r="K1216" s="87">
        <f>SUMIFS(VENTAS[Cantidad],VENTAS[Código del producto Vendido],STOCK[[#This Row],[Code]])</f>
        <v>0</v>
      </c>
      <c r="L1216" s="87">
        <f>STOCK[[#This Row],[Entradas]]-STOCK[[#This Row],[Salidas]]</f>
        <v>2</v>
      </c>
      <c r="M1216" s="12">
        <f>STOCK[[#This Row],[Precio Final]]*10%</f>
        <v>1</v>
      </c>
      <c r="N1216" s="12">
        <v>0</v>
      </c>
      <c r="O1216" s="12">
        <v>0</v>
      </c>
      <c r="P1216" s="12">
        <v>2.35</v>
      </c>
      <c r="Q1216" s="87">
        <v>0</v>
      </c>
      <c r="R1216" s="12">
        <v>0</v>
      </c>
      <c r="S1216" s="12">
        <v>1.97</v>
      </c>
      <c r="T1216" s="12">
        <f>STOCK[[#This Row],[Costo Unitario (USD)]]+STOCK[[#This Row],[Costo Envío (USD)]]+STOCK[[#This Row],[Comisión 10%]]</f>
        <v>5.32</v>
      </c>
      <c r="U1216" s="12">
        <f>STOCK[[#This Row],[Costo total]]*1.5</f>
        <v>7.98</v>
      </c>
      <c r="V1216" s="12">
        <v>10</v>
      </c>
      <c r="W1216" s="12">
        <f>STOCK[[#This Row],[Precio Final]]-STOCK[[#This Row],[Costo total]]</f>
        <v>4.68</v>
      </c>
      <c r="X1216" s="12">
        <f>STOCK[[#This Row],[Ganancia Unitaria]]*STOCK[[#This Row],[Salidas]]</f>
        <v>0</v>
      </c>
      <c r="AA1216" s="12">
        <f>STOCK[[#This Row],[Costo total]]*STOCK[[#This Row],[Entradas]]</f>
        <v>10.64</v>
      </c>
      <c r="AB1216" s="12">
        <f>STOCK[[#This Row],[Stock Actual]]*STOCK[[#This Row],[Costo total]]</f>
        <v>10.64</v>
      </c>
    </row>
    <row r="1217" spans="1:28" s="12" customFormat="1" ht="50" customHeight="1" x14ac:dyDescent="0.15">
      <c r="A1217" s="12" t="s">
        <v>3017</v>
      </c>
      <c r="B1217" s="70"/>
      <c r="C1217" s="12" t="s">
        <v>4</v>
      </c>
      <c r="D1217" s="12" t="s">
        <v>1898</v>
      </c>
      <c r="E1217" s="12" t="s">
        <v>2724</v>
      </c>
      <c r="F1217" s="12" t="s">
        <v>243</v>
      </c>
      <c r="G1217" s="12" t="s">
        <v>69</v>
      </c>
      <c r="H1217" s="12">
        <f>STOCK[[#This Row],[Precio Final]]</f>
        <v>10</v>
      </c>
      <c r="I1217" s="12">
        <f>STOCK[[#This Row],[Precio Venta Ideal (x1.5)]]</f>
        <v>6</v>
      </c>
      <c r="J1217" s="87">
        <v>2</v>
      </c>
      <c r="K1217" s="87">
        <f>SUMIFS(VENTAS[Cantidad],VENTAS[Código del producto Vendido],STOCK[[#This Row],[Code]])</f>
        <v>2</v>
      </c>
      <c r="L1217" s="87">
        <f>STOCK[[#This Row],[Entradas]]-STOCK[[#This Row],[Salidas]]</f>
        <v>0</v>
      </c>
      <c r="M1217" s="12">
        <f>STOCK[[#This Row],[Precio Final]]*10%</f>
        <v>1</v>
      </c>
      <c r="N1217" s="12">
        <v>0</v>
      </c>
      <c r="O1217" s="12">
        <v>0</v>
      </c>
      <c r="P1217" s="12">
        <v>2.35</v>
      </c>
      <c r="Q1217" s="87">
        <v>0</v>
      </c>
      <c r="R1217" s="12">
        <v>0</v>
      </c>
      <c r="S1217" s="12">
        <v>1.97</v>
      </c>
      <c r="T1217" s="12">
        <f>STOCK[[#This Row],[Costo Unitario (USD)]]+STOCK[[#This Row],[Costo Envío (USD)]]+STOCK[[#This Row],[Comisión 10%]]</f>
        <v>5.32</v>
      </c>
      <c r="U1217" s="12">
        <f t="shared" ref="U1217:U1224" si="5">ROUNDUP(T1217,0)</f>
        <v>6</v>
      </c>
      <c r="V1217" s="12">
        <v>10</v>
      </c>
      <c r="W1217" s="12">
        <f>STOCK[[#This Row],[Precio Final]]-STOCK[[#This Row],[Costo total]]</f>
        <v>4.68</v>
      </c>
      <c r="X1217" s="12">
        <f>STOCK[[#This Row],[Ganancia Unitaria]]*STOCK[[#This Row],[Salidas]]</f>
        <v>9.36</v>
      </c>
      <c r="AA1217" s="12">
        <f>STOCK[[#This Row],[Costo total]]*STOCK[[#This Row],[Entradas]]</f>
        <v>10.64</v>
      </c>
      <c r="AB1217" s="12">
        <f>STOCK[[#This Row],[Stock Actual]]*STOCK[[#This Row],[Costo total]]</f>
        <v>0</v>
      </c>
    </row>
    <row r="1218" spans="1:28" s="12" customFormat="1" ht="50" customHeight="1" x14ac:dyDescent="0.15">
      <c r="A1218" s="12" t="s">
        <v>3018</v>
      </c>
      <c r="B1218" s="70"/>
      <c r="C1218" s="12" t="s">
        <v>4</v>
      </c>
      <c r="D1218" s="12" t="s">
        <v>1898</v>
      </c>
      <c r="E1218" s="12" t="s">
        <v>2724</v>
      </c>
      <c r="F1218" s="12" t="s">
        <v>241</v>
      </c>
      <c r="G1218" s="12" t="s">
        <v>69</v>
      </c>
      <c r="H1218" s="12">
        <f>STOCK[[#This Row],[Precio Final]]</f>
        <v>10</v>
      </c>
      <c r="I1218" s="12">
        <f>STOCK[[#This Row],[Precio Venta Ideal (x1.5)]]</f>
        <v>6</v>
      </c>
      <c r="J1218" s="87">
        <v>2</v>
      </c>
      <c r="K1218" s="87">
        <f>SUMIFS(VENTAS[Cantidad],VENTAS[Código del producto Vendido],STOCK[[#This Row],[Code]])</f>
        <v>1</v>
      </c>
      <c r="L1218" s="87">
        <f>STOCK[[#This Row],[Entradas]]-STOCK[[#This Row],[Salidas]]</f>
        <v>1</v>
      </c>
      <c r="M1218" s="12">
        <f>STOCK[[#This Row],[Precio Final]]*10%</f>
        <v>1</v>
      </c>
      <c r="N1218" s="12">
        <v>0</v>
      </c>
      <c r="O1218" s="12">
        <v>0</v>
      </c>
      <c r="P1218" s="12">
        <v>2.35</v>
      </c>
      <c r="Q1218" s="87">
        <v>0</v>
      </c>
      <c r="R1218" s="12">
        <v>0</v>
      </c>
      <c r="S1218" s="12">
        <v>1.97</v>
      </c>
      <c r="T1218" s="12">
        <f>STOCK[[#This Row],[Costo Unitario (USD)]]+STOCK[[#This Row],[Costo Envío (USD)]]+STOCK[[#This Row],[Comisión 10%]]</f>
        <v>5.32</v>
      </c>
      <c r="U1218" s="12">
        <f t="shared" si="5"/>
        <v>6</v>
      </c>
      <c r="V1218" s="12">
        <v>10</v>
      </c>
      <c r="W1218" s="12">
        <f>STOCK[[#This Row],[Precio Final]]-STOCK[[#This Row],[Costo total]]</f>
        <v>4.68</v>
      </c>
      <c r="X1218" s="12">
        <f>STOCK[[#This Row],[Ganancia Unitaria]]*STOCK[[#This Row],[Salidas]]</f>
        <v>4.68</v>
      </c>
      <c r="AA1218" s="12">
        <f>STOCK[[#This Row],[Costo total]]*STOCK[[#This Row],[Entradas]]</f>
        <v>10.64</v>
      </c>
      <c r="AB1218" s="12">
        <f>STOCK[[#This Row],[Stock Actual]]*STOCK[[#This Row],[Costo total]]</f>
        <v>5.32</v>
      </c>
    </row>
    <row r="1219" spans="1:28" s="12" customFormat="1" ht="50" customHeight="1" x14ac:dyDescent="0.15">
      <c r="A1219" s="12" t="s">
        <v>3019</v>
      </c>
      <c r="B1219" s="70"/>
      <c r="C1219" s="12" t="s">
        <v>4</v>
      </c>
      <c r="D1219" s="12" t="s">
        <v>1898</v>
      </c>
      <c r="E1219" s="12" t="s">
        <v>2724</v>
      </c>
      <c r="F1219" s="12" t="s">
        <v>244</v>
      </c>
      <c r="G1219" s="12" t="s">
        <v>69</v>
      </c>
      <c r="H1219" s="12">
        <f>STOCK[[#This Row],[Precio Final]]</f>
        <v>10</v>
      </c>
      <c r="I1219" s="12">
        <f>STOCK[[#This Row],[Precio Venta Ideal (x1.5)]]</f>
        <v>6</v>
      </c>
      <c r="J1219" s="87">
        <v>2</v>
      </c>
      <c r="K1219" s="87">
        <f>SUMIFS(VENTAS[Cantidad],VENTAS[Código del producto Vendido],STOCK[[#This Row],[Code]])</f>
        <v>0</v>
      </c>
      <c r="L1219" s="87">
        <f>STOCK[[#This Row],[Entradas]]-STOCK[[#This Row],[Salidas]]</f>
        <v>2</v>
      </c>
      <c r="M1219" s="12">
        <f>STOCK[[#This Row],[Precio Final]]*10%</f>
        <v>1</v>
      </c>
      <c r="N1219" s="12">
        <v>0</v>
      </c>
      <c r="O1219" s="12">
        <v>0</v>
      </c>
      <c r="P1219" s="12">
        <v>2.35</v>
      </c>
      <c r="Q1219" s="87">
        <v>0</v>
      </c>
      <c r="R1219" s="12">
        <v>0</v>
      </c>
      <c r="S1219" s="12">
        <v>1.97</v>
      </c>
      <c r="T1219" s="12">
        <f>STOCK[[#This Row],[Costo Unitario (USD)]]+STOCK[[#This Row],[Costo Envío (USD)]]+STOCK[[#This Row],[Comisión 10%]]</f>
        <v>5.32</v>
      </c>
      <c r="U1219" s="12">
        <f t="shared" si="5"/>
        <v>6</v>
      </c>
      <c r="V1219" s="12">
        <v>10</v>
      </c>
      <c r="W1219" s="12">
        <f>STOCK[[#This Row],[Precio Final]]-STOCK[[#This Row],[Costo total]]</f>
        <v>4.68</v>
      </c>
      <c r="X1219" s="12">
        <f>STOCK[[#This Row],[Ganancia Unitaria]]*STOCK[[#This Row],[Salidas]]</f>
        <v>0</v>
      </c>
      <c r="AA1219" s="12">
        <f>STOCK[[#This Row],[Costo total]]*STOCK[[#This Row],[Entradas]]</f>
        <v>10.64</v>
      </c>
      <c r="AB1219" s="12">
        <f>STOCK[[#This Row],[Stock Actual]]*STOCK[[#This Row],[Costo total]]</f>
        <v>10.64</v>
      </c>
    </row>
    <row r="1220" spans="1:28" s="12" customFormat="1" ht="50" customHeight="1" x14ac:dyDescent="0.15">
      <c r="A1220" s="12" t="s">
        <v>3020</v>
      </c>
      <c r="B1220" s="70"/>
      <c r="C1220" s="12" t="s">
        <v>4</v>
      </c>
      <c r="D1220" s="12" t="s">
        <v>1898</v>
      </c>
      <c r="E1220" s="12" t="s">
        <v>2723</v>
      </c>
      <c r="F1220" s="12" t="s">
        <v>243</v>
      </c>
      <c r="G1220" s="12" t="s">
        <v>69</v>
      </c>
      <c r="H1220" s="12">
        <f>STOCK[[#This Row],[Precio Final]]</f>
        <v>10</v>
      </c>
      <c r="I1220" s="12">
        <f>STOCK[[#This Row],[Precio Venta Ideal (x1.5)]]</f>
        <v>6</v>
      </c>
      <c r="J1220" s="87">
        <v>2</v>
      </c>
      <c r="K1220" s="87">
        <f>SUMIFS(VENTAS[Cantidad],VENTAS[Código del producto Vendido],STOCK[[#This Row],[Code]])</f>
        <v>1</v>
      </c>
      <c r="L1220" s="87">
        <f>STOCK[[#This Row],[Entradas]]-STOCK[[#This Row],[Salidas]]</f>
        <v>1</v>
      </c>
      <c r="M1220" s="12">
        <f>STOCK[[#This Row],[Precio Final]]*10%</f>
        <v>1</v>
      </c>
      <c r="N1220" s="12">
        <v>0</v>
      </c>
      <c r="O1220" s="12">
        <v>0</v>
      </c>
      <c r="P1220" s="12">
        <v>2.35</v>
      </c>
      <c r="Q1220" s="87">
        <v>0</v>
      </c>
      <c r="R1220" s="12">
        <v>0</v>
      </c>
      <c r="S1220" s="12">
        <v>1.97</v>
      </c>
      <c r="T1220" s="12">
        <f>STOCK[[#This Row],[Costo Unitario (USD)]]+STOCK[[#This Row],[Costo Envío (USD)]]+STOCK[[#This Row],[Comisión 10%]]</f>
        <v>5.32</v>
      </c>
      <c r="U1220" s="12">
        <f t="shared" si="5"/>
        <v>6</v>
      </c>
      <c r="V1220" s="12">
        <v>10</v>
      </c>
      <c r="W1220" s="12">
        <f>STOCK[[#This Row],[Precio Final]]-STOCK[[#This Row],[Costo total]]</f>
        <v>4.68</v>
      </c>
      <c r="X1220" s="12">
        <f>STOCK[[#This Row],[Ganancia Unitaria]]*STOCK[[#This Row],[Salidas]]</f>
        <v>4.68</v>
      </c>
      <c r="AA1220" s="12">
        <f>STOCK[[#This Row],[Costo total]]*STOCK[[#This Row],[Entradas]]</f>
        <v>10.64</v>
      </c>
      <c r="AB1220" s="12">
        <f>STOCK[[#This Row],[Stock Actual]]*STOCK[[#This Row],[Costo total]]</f>
        <v>5.32</v>
      </c>
    </row>
    <row r="1221" spans="1:28" s="12" customFormat="1" ht="50" customHeight="1" x14ac:dyDescent="0.15">
      <c r="A1221" s="12" t="s">
        <v>3021</v>
      </c>
      <c r="B1221" s="70"/>
      <c r="C1221" s="12" t="s">
        <v>4</v>
      </c>
      <c r="D1221" s="12" t="s">
        <v>1898</v>
      </c>
      <c r="E1221" s="12" t="s">
        <v>2723</v>
      </c>
      <c r="F1221" s="12" t="s">
        <v>244</v>
      </c>
      <c r="G1221" s="12" t="s">
        <v>69</v>
      </c>
      <c r="H1221" s="12">
        <f>STOCK[[#This Row],[Precio Final]]</f>
        <v>10</v>
      </c>
      <c r="I1221" s="12">
        <f>STOCK[[#This Row],[Precio Venta Ideal (x1.5)]]</f>
        <v>6</v>
      </c>
      <c r="J1221" s="87">
        <v>2</v>
      </c>
      <c r="K1221" s="87">
        <f>SUMIFS(VENTAS[Cantidad],VENTAS[Código del producto Vendido],STOCK[[#This Row],[Code]])</f>
        <v>0</v>
      </c>
      <c r="L1221" s="87">
        <f>STOCK[[#This Row],[Entradas]]-STOCK[[#This Row],[Salidas]]</f>
        <v>2</v>
      </c>
      <c r="M1221" s="12">
        <f>STOCK[[#This Row],[Precio Final]]*10%</f>
        <v>1</v>
      </c>
      <c r="N1221" s="12">
        <v>0</v>
      </c>
      <c r="O1221" s="12">
        <v>0</v>
      </c>
      <c r="P1221" s="12">
        <v>2.35</v>
      </c>
      <c r="Q1221" s="87">
        <v>0</v>
      </c>
      <c r="R1221" s="12">
        <v>0</v>
      </c>
      <c r="S1221" s="12">
        <v>1.97</v>
      </c>
      <c r="T1221" s="12">
        <f>STOCK[[#This Row],[Costo Unitario (USD)]]+STOCK[[#This Row],[Costo Envío (USD)]]+STOCK[[#This Row],[Comisión 10%]]</f>
        <v>5.32</v>
      </c>
      <c r="U1221" s="12">
        <f t="shared" si="5"/>
        <v>6</v>
      </c>
      <c r="V1221" s="12">
        <v>10</v>
      </c>
      <c r="W1221" s="12">
        <f>STOCK[[#This Row],[Precio Final]]-STOCK[[#This Row],[Costo total]]</f>
        <v>4.68</v>
      </c>
      <c r="X1221" s="12">
        <f>STOCK[[#This Row],[Ganancia Unitaria]]*STOCK[[#This Row],[Salidas]]</f>
        <v>0</v>
      </c>
      <c r="AA1221" s="12">
        <f>STOCK[[#This Row],[Costo total]]*STOCK[[#This Row],[Entradas]]</f>
        <v>10.64</v>
      </c>
      <c r="AB1221" s="12">
        <f>STOCK[[#This Row],[Stock Actual]]*STOCK[[#This Row],[Costo total]]</f>
        <v>10.64</v>
      </c>
    </row>
    <row r="1222" spans="1:28" s="12" customFormat="1" ht="50" customHeight="1" x14ac:dyDescent="0.15">
      <c r="A1222" s="12" t="s">
        <v>3022</v>
      </c>
      <c r="B1222" s="70"/>
      <c r="C1222" s="12" t="s">
        <v>4</v>
      </c>
      <c r="D1222" s="12" t="s">
        <v>1898</v>
      </c>
      <c r="E1222" s="12" t="s">
        <v>2722</v>
      </c>
      <c r="F1222" s="12" t="s">
        <v>241</v>
      </c>
      <c r="G1222" s="12" t="s">
        <v>69</v>
      </c>
      <c r="H1222" s="12">
        <f>STOCK[[#This Row],[Precio Final]]</f>
        <v>10</v>
      </c>
      <c r="I1222" s="12">
        <f>STOCK[[#This Row],[Precio Venta Ideal (x1.5)]]</f>
        <v>6</v>
      </c>
      <c r="J1222" s="87">
        <v>2</v>
      </c>
      <c r="K1222" s="87">
        <f>SUMIFS(VENTAS[Cantidad],VENTAS[Código del producto Vendido],STOCK[[#This Row],[Code]])</f>
        <v>1</v>
      </c>
      <c r="L1222" s="87">
        <f>STOCK[[#This Row],[Entradas]]-STOCK[[#This Row],[Salidas]]</f>
        <v>1</v>
      </c>
      <c r="M1222" s="12">
        <f>STOCK[[#This Row],[Precio Final]]*10%</f>
        <v>1</v>
      </c>
      <c r="N1222" s="12">
        <v>0</v>
      </c>
      <c r="O1222" s="12">
        <v>0</v>
      </c>
      <c r="P1222" s="12">
        <v>2.35</v>
      </c>
      <c r="Q1222" s="87">
        <v>0</v>
      </c>
      <c r="R1222" s="12">
        <v>0</v>
      </c>
      <c r="S1222" s="12">
        <v>1.97</v>
      </c>
      <c r="T1222" s="12">
        <f>STOCK[[#This Row],[Costo Unitario (USD)]]+STOCK[[#This Row],[Costo Envío (USD)]]+STOCK[[#This Row],[Comisión 10%]]</f>
        <v>5.32</v>
      </c>
      <c r="U1222" s="12">
        <f t="shared" si="5"/>
        <v>6</v>
      </c>
      <c r="V1222" s="12">
        <v>10</v>
      </c>
      <c r="W1222" s="12">
        <f>STOCK[[#This Row],[Precio Final]]-STOCK[[#This Row],[Costo total]]</f>
        <v>4.68</v>
      </c>
      <c r="X1222" s="12">
        <f>STOCK[[#This Row],[Ganancia Unitaria]]*STOCK[[#This Row],[Salidas]]</f>
        <v>4.68</v>
      </c>
      <c r="AA1222" s="12">
        <f>STOCK[[#This Row],[Costo total]]*STOCK[[#This Row],[Entradas]]</f>
        <v>10.64</v>
      </c>
      <c r="AB1222" s="12">
        <f>STOCK[[#This Row],[Stock Actual]]*STOCK[[#This Row],[Costo total]]</f>
        <v>5.32</v>
      </c>
    </row>
    <row r="1223" spans="1:28" s="12" customFormat="1" ht="50" customHeight="1" x14ac:dyDescent="0.15">
      <c r="A1223" s="12" t="s">
        <v>3023</v>
      </c>
      <c r="B1223" s="70"/>
      <c r="C1223" s="12" t="s">
        <v>4</v>
      </c>
      <c r="D1223" s="12" t="s">
        <v>1898</v>
      </c>
      <c r="E1223" s="12" t="s">
        <v>2722</v>
      </c>
      <c r="F1223" s="12" t="s">
        <v>243</v>
      </c>
      <c r="G1223" s="12" t="s">
        <v>69</v>
      </c>
      <c r="H1223" s="12">
        <f>STOCK[[#This Row],[Precio Final]]</f>
        <v>10</v>
      </c>
      <c r="I1223" s="12">
        <f>STOCK[[#This Row],[Precio Venta Ideal (x1.5)]]</f>
        <v>6</v>
      </c>
      <c r="J1223" s="87">
        <v>2</v>
      </c>
      <c r="K1223" s="87">
        <f>SUMIFS(VENTAS[Cantidad],VENTAS[Código del producto Vendido],STOCK[[#This Row],[Code]])</f>
        <v>1</v>
      </c>
      <c r="L1223" s="87">
        <f>STOCK[[#This Row],[Entradas]]-STOCK[[#This Row],[Salidas]]</f>
        <v>1</v>
      </c>
      <c r="M1223" s="12">
        <f>STOCK[[#This Row],[Precio Final]]*10%</f>
        <v>1</v>
      </c>
      <c r="N1223" s="12">
        <v>0</v>
      </c>
      <c r="O1223" s="12">
        <v>0</v>
      </c>
      <c r="P1223" s="12">
        <v>2.35</v>
      </c>
      <c r="Q1223" s="87">
        <v>0</v>
      </c>
      <c r="R1223" s="12">
        <v>0</v>
      </c>
      <c r="S1223" s="12">
        <v>1.97</v>
      </c>
      <c r="T1223" s="12">
        <f>STOCK[[#This Row],[Costo Unitario (USD)]]+STOCK[[#This Row],[Costo Envío (USD)]]+STOCK[[#This Row],[Comisión 10%]]</f>
        <v>5.32</v>
      </c>
      <c r="U1223" s="12">
        <f t="shared" si="5"/>
        <v>6</v>
      </c>
      <c r="V1223" s="12">
        <v>10</v>
      </c>
      <c r="W1223" s="12">
        <f>STOCK[[#This Row],[Precio Final]]-STOCK[[#This Row],[Costo total]]</f>
        <v>4.68</v>
      </c>
      <c r="X1223" s="12">
        <f>STOCK[[#This Row],[Ganancia Unitaria]]*STOCK[[#This Row],[Salidas]]</f>
        <v>4.68</v>
      </c>
      <c r="AA1223" s="12">
        <f>STOCK[[#This Row],[Costo total]]*STOCK[[#This Row],[Entradas]]</f>
        <v>10.64</v>
      </c>
      <c r="AB1223" s="12">
        <f>STOCK[[#This Row],[Stock Actual]]*STOCK[[#This Row],[Costo total]]</f>
        <v>5.32</v>
      </c>
    </row>
    <row r="1224" spans="1:28" s="12" customFormat="1" ht="50" customHeight="1" x14ac:dyDescent="0.15">
      <c r="A1224" s="12" t="s">
        <v>3024</v>
      </c>
      <c r="B1224" s="70"/>
      <c r="C1224" s="12" t="s">
        <v>4</v>
      </c>
      <c r="D1224" s="12" t="s">
        <v>1898</v>
      </c>
      <c r="E1224" s="12" t="s">
        <v>2722</v>
      </c>
      <c r="F1224" s="12" t="s">
        <v>244</v>
      </c>
      <c r="G1224" s="12" t="s">
        <v>69</v>
      </c>
      <c r="H1224" s="12">
        <f>STOCK[[#This Row],[Precio Final]]</f>
        <v>10</v>
      </c>
      <c r="I1224" s="12">
        <f>STOCK[[#This Row],[Precio Venta Ideal (x1.5)]]</f>
        <v>6</v>
      </c>
      <c r="J1224" s="87">
        <v>2</v>
      </c>
      <c r="K1224" s="87">
        <f>SUMIFS(VENTAS[Cantidad],VENTAS[Código del producto Vendido],STOCK[[#This Row],[Code]])</f>
        <v>2</v>
      </c>
      <c r="L1224" s="87">
        <f>STOCK[[#This Row],[Entradas]]-STOCK[[#This Row],[Salidas]]</f>
        <v>0</v>
      </c>
      <c r="M1224" s="12">
        <f>STOCK[[#This Row],[Precio Final]]*10%</f>
        <v>1</v>
      </c>
      <c r="N1224" s="12">
        <v>0</v>
      </c>
      <c r="O1224" s="12">
        <v>0</v>
      </c>
      <c r="P1224" s="12">
        <v>2.35</v>
      </c>
      <c r="Q1224" s="87">
        <v>0</v>
      </c>
      <c r="R1224" s="12">
        <v>0</v>
      </c>
      <c r="S1224" s="12">
        <v>1.97</v>
      </c>
      <c r="T1224" s="12">
        <f>STOCK[[#This Row],[Costo Unitario (USD)]]+STOCK[[#This Row],[Costo Envío (USD)]]+STOCK[[#This Row],[Comisión 10%]]</f>
        <v>5.32</v>
      </c>
      <c r="U1224" s="12">
        <f t="shared" si="5"/>
        <v>6</v>
      </c>
      <c r="V1224" s="12">
        <v>10</v>
      </c>
      <c r="W1224" s="12">
        <f>STOCK[[#This Row],[Precio Final]]-STOCK[[#This Row],[Costo total]]</f>
        <v>4.68</v>
      </c>
      <c r="X1224" s="12">
        <f>STOCK[[#This Row],[Ganancia Unitaria]]*STOCK[[#This Row],[Salidas]]</f>
        <v>9.36</v>
      </c>
      <c r="AA1224" s="12">
        <f>STOCK[[#This Row],[Costo total]]*STOCK[[#This Row],[Entradas]]</f>
        <v>10.64</v>
      </c>
      <c r="AB1224" s="12">
        <f>STOCK[[#This Row],[Stock Actual]]*STOCK[[#This Row],[Costo total]]</f>
        <v>0</v>
      </c>
    </row>
    <row r="1225" spans="1:28" s="7" customFormat="1" ht="50" customHeight="1" x14ac:dyDescent="0.15">
      <c r="A1225" s="7" t="s">
        <v>2728</v>
      </c>
      <c r="B1225" s="70"/>
      <c r="C1225" s="7" t="s">
        <v>4</v>
      </c>
      <c r="D1225" s="7" t="s">
        <v>1898</v>
      </c>
      <c r="E1225" s="7" t="s">
        <v>2723</v>
      </c>
      <c r="F1225" s="7" t="s">
        <v>241</v>
      </c>
      <c r="G1225" s="12" t="s">
        <v>69</v>
      </c>
      <c r="H1225" s="7">
        <f>STOCK[[#This Row],[Precio Final]]</f>
        <v>10</v>
      </c>
      <c r="I1225" s="7">
        <f>STOCK[[#This Row],[Precio Venta Ideal (x1.5)]]</f>
        <v>7.98</v>
      </c>
      <c r="J1225" s="8">
        <v>2</v>
      </c>
      <c r="K1225" s="8">
        <f>SUMIFS(VENTAS[Cantidad],VENTAS[Código del producto Vendido],STOCK[[#This Row],[Code]])</f>
        <v>2</v>
      </c>
      <c r="L1225" s="8">
        <f>STOCK[[#This Row],[Entradas]]-STOCK[[#This Row],[Salidas]]</f>
        <v>0</v>
      </c>
      <c r="M1225" s="7">
        <f>STOCK[[#This Row],[Precio Final]]*10%</f>
        <v>1</v>
      </c>
      <c r="N1225" s="7">
        <v>0</v>
      </c>
      <c r="O1225" s="7">
        <v>0</v>
      </c>
      <c r="P1225" s="7">
        <v>2.35</v>
      </c>
      <c r="Q1225" s="8">
        <v>0</v>
      </c>
      <c r="R1225" s="7">
        <v>0</v>
      </c>
      <c r="S1225" s="7">
        <v>1.97</v>
      </c>
      <c r="T1225" s="12">
        <f>STOCK[[#This Row],[Costo Unitario (USD)]]+STOCK[[#This Row],[Costo Envío (USD)]]+STOCK[[#This Row],[Comisión 10%]]</f>
        <v>5.32</v>
      </c>
      <c r="U1225" s="7">
        <f>STOCK[[#This Row],[Costo total]]*1.5</f>
        <v>7.98</v>
      </c>
      <c r="V1225" s="7">
        <v>10</v>
      </c>
      <c r="W1225" s="7">
        <f>STOCK[[#This Row],[Precio Final]]-STOCK[[#This Row],[Costo total]]</f>
        <v>4.68</v>
      </c>
      <c r="X1225" s="7">
        <f>STOCK[[#This Row],[Ganancia Unitaria]]*STOCK[[#This Row],[Salidas]]</f>
        <v>9.36</v>
      </c>
      <c r="AA1225" s="7">
        <f>STOCK[[#This Row],[Costo total]]*STOCK[[#This Row],[Entradas]]</f>
        <v>10.64</v>
      </c>
      <c r="AB1225" s="7">
        <f>STOCK[[#This Row],[Stock Actual]]*STOCK[[#This Row],[Costo total]]</f>
        <v>0</v>
      </c>
    </row>
    <row r="1226" spans="1:28" s="12" customFormat="1" ht="50" customHeight="1" x14ac:dyDescent="0.15">
      <c r="A1226" s="12" t="s">
        <v>2729</v>
      </c>
      <c r="B1226" s="70"/>
      <c r="C1226" s="12" t="s">
        <v>4</v>
      </c>
      <c r="D1226" s="12" t="s">
        <v>2237</v>
      </c>
      <c r="E1226" s="12" t="s">
        <v>2859</v>
      </c>
      <c r="F1226" s="12" t="s">
        <v>243</v>
      </c>
      <c r="G1226" s="12" t="s">
        <v>1863</v>
      </c>
      <c r="H1226" s="12">
        <f>STOCK[[#This Row],[Precio Final]]</f>
        <v>35</v>
      </c>
      <c r="I1226" s="12">
        <f>STOCK[[#This Row],[Precio Venta Ideal (x1.5)]]</f>
        <v>32.64</v>
      </c>
      <c r="J1226" s="87">
        <v>1</v>
      </c>
      <c r="K1226" s="87">
        <f>SUMIFS(VENTAS[Cantidad],VENTAS[Código del producto Vendido],STOCK[[#This Row],[Code]])</f>
        <v>0</v>
      </c>
      <c r="L1226" s="87">
        <f>STOCK[[#This Row],[Entradas]]-STOCK[[#This Row],[Salidas]]</f>
        <v>1</v>
      </c>
      <c r="M1226" s="12">
        <f>STOCK[[#This Row],[Precio Final]]*10%</f>
        <v>3.5</v>
      </c>
      <c r="N1226" s="12">
        <v>0</v>
      </c>
      <c r="O1226" s="12">
        <v>0</v>
      </c>
      <c r="P1226" s="12">
        <v>16.29</v>
      </c>
      <c r="Q1226" s="87">
        <v>0</v>
      </c>
      <c r="R1226" s="12">
        <v>0</v>
      </c>
      <c r="S1226" s="12">
        <v>1.97</v>
      </c>
      <c r="T1226" s="12">
        <f>STOCK[[#This Row],[Costo Unitario (USD)]]+STOCK[[#This Row],[Costo Envío (USD)]]+STOCK[[#This Row],[Comisión 10%]]</f>
        <v>21.759999999999998</v>
      </c>
      <c r="U1226" s="12">
        <f>STOCK[[#This Row],[Costo total]]*1.5</f>
        <v>32.64</v>
      </c>
      <c r="V1226" s="12">
        <v>35</v>
      </c>
      <c r="W1226" s="12">
        <f>STOCK[[#This Row],[Precio Final]]-STOCK[[#This Row],[Costo total]]</f>
        <v>13.240000000000002</v>
      </c>
      <c r="X1226" s="12">
        <f>STOCK[[#This Row],[Ganancia Unitaria]]*STOCK[[#This Row],[Salidas]]</f>
        <v>0</v>
      </c>
      <c r="AA1226" s="12">
        <f>STOCK[[#This Row],[Costo total]]*STOCK[[#This Row],[Entradas]]</f>
        <v>21.759999999999998</v>
      </c>
      <c r="AB1226" s="12">
        <f>STOCK[[#This Row],[Stock Actual]]*STOCK[[#This Row],[Costo total]]</f>
        <v>21.759999999999998</v>
      </c>
    </row>
    <row r="1227" spans="1:28" s="7" customFormat="1" ht="50" customHeight="1" x14ac:dyDescent="0.15">
      <c r="A1227" s="7" t="s">
        <v>2730</v>
      </c>
      <c r="B1227" s="70"/>
      <c r="C1227" s="7" t="s">
        <v>4</v>
      </c>
      <c r="D1227" s="7" t="s">
        <v>1943</v>
      </c>
      <c r="E1227" s="7" t="s">
        <v>2737</v>
      </c>
      <c r="F1227" s="7" t="s">
        <v>2738</v>
      </c>
      <c r="G1227" s="7" t="s">
        <v>1863</v>
      </c>
      <c r="H1227" s="7">
        <f>STOCK[[#This Row],[Precio Final]]</f>
        <v>15</v>
      </c>
      <c r="I1227" s="7">
        <f>STOCK[[#This Row],[Precio Venta Ideal (x1.5)]]</f>
        <v>11.79</v>
      </c>
      <c r="J1227" s="8">
        <v>5</v>
      </c>
      <c r="K1227" s="8">
        <f>SUMIFS(VENTAS[Cantidad],VENTAS[Código del producto Vendido],STOCK[[#This Row],[Code]])</f>
        <v>3</v>
      </c>
      <c r="L1227" s="8">
        <f>STOCK[[#This Row],[Entradas]]-STOCK[[#This Row],[Salidas]]</f>
        <v>2</v>
      </c>
      <c r="M1227" s="7">
        <f>STOCK[[#This Row],[Precio Final]]*10%</f>
        <v>1.5</v>
      </c>
      <c r="N1227" s="7">
        <v>0</v>
      </c>
      <c r="O1227" s="7">
        <v>0</v>
      </c>
      <c r="P1227" s="7">
        <v>4.3899999999999997</v>
      </c>
      <c r="Q1227" s="8">
        <v>0</v>
      </c>
      <c r="R1227" s="7">
        <v>0</v>
      </c>
      <c r="S1227" s="7">
        <v>1.97</v>
      </c>
      <c r="T1227" s="12">
        <f>STOCK[[#This Row],[Costo Unitario (USD)]]+STOCK[[#This Row],[Costo Envío (USD)]]+STOCK[[#This Row],[Comisión 10%]]</f>
        <v>7.8599999999999994</v>
      </c>
      <c r="U1227" s="7">
        <f>STOCK[[#This Row],[Costo total]]*1.5</f>
        <v>11.79</v>
      </c>
      <c r="V1227" s="7">
        <v>15</v>
      </c>
      <c r="W1227" s="7">
        <f>STOCK[[#This Row],[Precio Final]]-STOCK[[#This Row],[Costo total]]</f>
        <v>7.1400000000000006</v>
      </c>
      <c r="X1227" s="7">
        <f>STOCK[[#This Row],[Ganancia Unitaria]]*STOCK[[#This Row],[Salidas]]</f>
        <v>21.42</v>
      </c>
      <c r="AA1227" s="7">
        <f>STOCK[[#This Row],[Costo total]]*STOCK[[#This Row],[Entradas]]</f>
        <v>39.299999999999997</v>
      </c>
      <c r="AB1227" s="7">
        <f>STOCK[[#This Row],[Stock Actual]]*STOCK[[#This Row],[Costo total]]</f>
        <v>15.719999999999999</v>
      </c>
    </row>
    <row r="1228" spans="1:28" s="12" customFormat="1" ht="50" customHeight="1" x14ac:dyDescent="0.15">
      <c r="A1228" s="12" t="s">
        <v>2731</v>
      </c>
      <c r="B1228" s="70"/>
      <c r="C1228" s="12" t="s">
        <v>4</v>
      </c>
      <c r="D1228" s="12" t="s">
        <v>2281</v>
      </c>
      <c r="E1228" s="12" t="s">
        <v>2739</v>
      </c>
      <c r="F1228" s="12" t="s">
        <v>244</v>
      </c>
      <c r="G1228" s="12" t="s">
        <v>1863</v>
      </c>
      <c r="H1228" s="12">
        <f>STOCK[[#This Row],[Precio Final]]</f>
        <v>17</v>
      </c>
      <c r="I1228" s="12">
        <f>STOCK[[#This Row],[Precio Venta Ideal (x1.5)]]</f>
        <v>19.725000000000001</v>
      </c>
      <c r="J1228" s="87">
        <v>2</v>
      </c>
      <c r="K1228" s="87">
        <f>SUMIFS(VENTAS[Cantidad],VENTAS[Código del producto Vendido],STOCK[[#This Row],[Code]])</f>
        <v>1</v>
      </c>
      <c r="L1228" s="87">
        <f>STOCK[[#This Row],[Entradas]]-STOCK[[#This Row],[Salidas]]</f>
        <v>1</v>
      </c>
      <c r="M1228" s="12">
        <f>STOCK[[#This Row],[Precio Final]]*10%</f>
        <v>1.7000000000000002</v>
      </c>
      <c r="N1228" s="12">
        <v>0</v>
      </c>
      <c r="O1228" s="12">
        <v>0</v>
      </c>
      <c r="P1228" s="12">
        <v>9.48</v>
      </c>
      <c r="Q1228" s="87">
        <v>0</v>
      </c>
      <c r="R1228" s="12">
        <v>0</v>
      </c>
      <c r="S1228" s="12">
        <v>1.97</v>
      </c>
      <c r="T1228" s="12">
        <f>STOCK[[#This Row],[Costo Unitario (USD)]]+STOCK[[#This Row],[Costo Envío (USD)]]+STOCK[[#This Row],[Comisión 10%]]</f>
        <v>13.150000000000002</v>
      </c>
      <c r="U1228" s="12">
        <f>STOCK[[#This Row],[Costo total]]*1.5</f>
        <v>19.725000000000001</v>
      </c>
      <c r="V1228" s="12">
        <v>17</v>
      </c>
      <c r="W1228" s="12">
        <f>STOCK[[#This Row],[Precio Final]]-STOCK[[#This Row],[Costo total]]</f>
        <v>3.8499999999999979</v>
      </c>
      <c r="X1228" s="12">
        <f>STOCK[[#This Row],[Ganancia Unitaria]]*STOCK[[#This Row],[Salidas]]</f>
        <v>3.8499999999999979</v>
      </c>
      <c r="AA1228" s="12">
        <f>STOCK[[#This Row],[Costo total]]*STOCK[[#This Row],[Entradas]]</f>
        <v>26.300000000000004</v>
      </c>
      <c r="AB1228" s="12">
        <f>STOCK[[#This Row],[Stock Actual]]*STOCK[[#This Row],[Costo total]]</f>
        <v>13.150000000000002</v>
      </c>
    </row>
    <row r="1229" spans="1:28" s="7" customFormat="1" ht="50" customHeight="1" x14ac:dyDescent="0.15">
      <c r="A1229" s="7" t="s">
        <v>2732</v>
      </c>
      <c r="B1229" s="70"/>
      <c r="C1229" s="7" t="s">
        <v>4</v>
      </c>
      <c r="D1229" s="7" t="s">
        <v>2281</v>
      </c>
      <c r="E1229" s="7" t="s">
        <v>2739</v>
      </c>
      <c r="F1229" s="7" t="s">
        <v>241</v>
      </c>
      <c r="G1229" s="7" t="s">
        <v>1863</v>
      </c>
      <c r="H1229" s="7">
        <f>STOCK[[#This Row],[Precio Final]]</f>
        <v>17</v>
      </c>
      <c r="I1229" s="7">
        <f>STOCK[[#This Row],[Precio Venta Ideal (x1.5)]]</f>
        <v>19.725000000000001</v>
      </c>
      <c r="J1229" s="8">
        <v>2</v>
      </c>
      <c r="K1229" s="8">
        <f>SUMIFS(VENTAS[Cantidad],VENTAS[Código del producto Vendido],STOCK[[#This Row],[Code]])</f>
        <v>0</v>
      </c>
      <c r="L1229" s="8">
        <f>STOCK[[#This Row],[Entradas]]-STOCK[[#This Row],[Salidas]]</f>
        <v>2</v>
      </c>
      <c r="M1229" s="7">
        <f>STOCK[[#This Row],[Precio Final]]*10%</f>
        <v>1.7000000000000002</v>
      </c>
      <c r="N1229" s="7">
        <v>0</v>
      </c>
      <c r="O1229" s="7">
        <v>0</v>
      </c>
      <c r="P1229" s="7">
        <v>9.48</v>
      </c>
      <c r="Q1229" s="8">
        <v>0</v>
      </c>
      <c r="R1229" s="7">
        <v>0</v>
      </c>
      <c r="S1229" s="7">
        <v>1.97</v>
      </c>
      <c r="T1229" s="12">
        <f>STOCK[[#This Row],[Costo Unitario (USD)]]+STOCK[[#This Row],[Costo Envío (USD)]]+STOCK[[#This Row],[Comisión 10%]]</f>
        <v>13.150000000000002</v>
      </c>
      <c r="U1229" s="7">
        <f>STOCK[[#This Row],[Costo total]]*1.5</f>
        <v>19.725000000000001</v>
      </c>
      <c r="V1229" s="7">
        <v>17</v>
      </c>
      <c r="W1229" s="7">
        <f>STOCK[[#This Row],[Precio Final]]-STOCK[[#This Row],[Costo total]]</f>
        <v>3.8499999999999979</v>
      </c>
      <c r="X1229" s="7">
        <f>STOCK[[#This Row],[Ganancia Unitaria]]*STOCK[[#This Row],[Salidas]]</f>
        <v>0</v>
      </c>
      <c r="AA1229" s="7">
        <f>STOCK[[#This Row],[Costo total]]*STOCK[[#This Row],[Entradas]]</f>
        <v>26.300000000000004</v>
      </c>
      <c r="AB1229" s="7">
        <f>STOCK[[#This Row],[Stock Actual]]*STOCK[[#This Row],[Costo total]]</f>
        <v>26.300000000000004</v>
      </c>
    </row>
    <row r="1230" spans="1:28" s="12" customFormat="1" ht="50" customHeight="1" x14ac:dyDescent="0.15">
      <c r="A1230" s="12" t="s">
        <v>2733</v>
      </c>
      <c r="B1230" s="70"/>
      <c r="C1230" s="12" t="s">
        <v>4</v>
      </c>
      <c r="D1230" s="12" t="s">
        <v>2281</v>
      </c>
      <c r="E1230" s="12" t="s">
        <v>2739</v>
      </c>
      <c r="F1230" s="12" t="s">
        <v>243</v>
      </c>
      <c r="G1230" s="12" t="s">
        <v>1863</v>
      </c>
      <c r="H1230" s="12">
        <f>STOCK[[#This Row],[Precio Final]]</f>
        <v>17</v>
      </c>
      <c r="I1230" s="12">
        <f>STOCK[[#This Row],[Precio Venta Ideal (x1.5)]]</f>
        <v>19.725000000000001</v>
      </c>
      <c r="J1230" s="87">
        <v>2</v>
      </c>
      <c r="K1230" s="87">
        <f>SUMIFS(VENTAS[Cantidad],VENTAS[Código del producto Vendido],STOCK[[#This Row],[Code]])</f>
        <v>0</v>
      </c>
      <c r="L1230" s="87">
        <f>STOCK[[#This Row],[Entradas]]-STOCK[[#This Row],[Salidas]]</f>
        <v>2</v>
      </c>
      <c r="M1230" s="12">
        <f>STOCK[[#This Row],[Precio Final]]*10%</f>
        <v>1.7000000000000002</v>
      </c>
      <c r="N1230" s="12">
        <v>0</v>
      </c>
      <c r="O1230" s="12">
        <v>0</v>
      </c>
      <c r="P1230" s="12">
        <v>9.48</v>
      </c>
      <c r="Q1230" s="87">
        <v>0</v>
      </c>
      <c r="R1230" s="12">
        <v>0</v>
      </c>
      <c r="S1230" s="12">
        <v>1.97</v>
      </c>
      <c r="T1230" s="12">
        <f>STOCK[[#This Row],[Costo Unitario (USD)]]+STOCK[[#This Row],[Costo Envío (USD)]]+STOCK[[#This Row],[Comisión 10%]]</f>
        <v>13.150000000000002</v>
      </c>
      <c r="U1230" s="12">
        <f>STOCK[[#This Row],[Costo total]]*1.5</f>
        <v>19.725000000000001</v>
      </c>
      <c r="V1230" s="12">
        <v>17</v>
      </c>
      <c r="W1230" s="12">
        <f>STOCK[[#This Row],[Precio Final]]-STOCK[[#This Row],[Costo total]]</f>
        <v>3.8499999999999979</v>
      </c>
      <c r="X1230" s="12">
        <f>STOCK[[#This Row],[Ganancia Unitaria]]*STOCK[[#This Row],[Salidas]]</f>
        <v>0</v>
      </c>
      <c r="AA1230" s="12">
        <f>STOCK[[#This Row],[Costo total]]*STOCK[[#This Row],[Entradas]]</f>
        <v>26.300000000000004</v>
      </c>
      <c r="AB1230" s="12">
        <f>STOCK[[#This Row],[Stock Actual]]*STOCK[[#This Row],[Costo total]]</f>
        <v>26.300000000000004</v>
      </c>
    </row>
    <row r="1231" spans="1:28" s="7" customFormat="1" ht="50" customHeight="1" x14ac:dyDescent="0.15">
      <c r="A1231" s="7" t="s">
        <v>2734</v>
      </c>
      <c r="B1231" s="70"/>
      <c r="C1231" s="7" t="s">
        <v>4</v>
      </c>
      <c r="D1231" s="7" t="s">
        <v>2740</v>
      </c>
      <c r="E1231" s="7" t="s">
        <v>2741</v>
      </c>
      <c r="F1231" s="7" t="s">
        <v>243</v>
      </c>
      <c r="G1231" s="7" t="s">
        <v>1863</v>
      </c>
      <c r="H1231" s="7">
        <f>STOCK[[#This Row],[Precio Final]]</f>
        <v>25</v>
      </c>
      <c r="I1231" s="7">
        <f>STOCK[[#This Row],[Precio Venta Ideal (x1.5)]]</f>
        <v>23.490000000000002</v>
      </c>
      <c r="J1231" s="8">
        <v>1</v>
      </c>
      <c r="K1231" s="8">
        <f>SUMIFS(VENTAS[Cantidad],VENTAS[Código del producto Vendido],STOCK[[#This Row],[Code]])</f>
        <v>0</v>
      </c>
      <c r="L1231" s="8">
        <f>STOCK[[#This Row],[Entradas]]-STOCK[[#This Row],[Salidas]]</f>
        <v>1</v>
      </c>
      <c r="M1231" s="7">
        <f>STOCK[[#This Row],[Precio Final]]*10%</f>
        <v>2.5</v>
      </c>
      <c r="N1231" s="7">
        <v>0</v>
      </c>
      <c r="O1231" s="7">
        <v>0</v>
      </c>
      <c r="P1231" s="7">
        <v>11.19</v>
      </c>
      <c r="Q1231" s="8">
        <v>0</v>
      </c>
      <c r="R1231" s="7">
        <v>0</v>
      </c>
      <c r="S1231" s="7">
        <v>1.97</v>
      </c>
      <c r="T1231" s="12">
        <f>STOCK[[#This Row],[Costo Unitario (USD)]]+STOCK[[#This Row],[Costo Envío (USD)]]+STOCK[[#This Row],[Comisión 10%]]</f>
        <v>15.66</v>
      </c>
      <c r="U1231" s="7">
        <f>STOCK[[#This Row],[Costo total]]*1.5</f>
        <v>23.490000000000002</v>
      </c>
      <c r="V1231" s="7">
        <v>25</v>
      </c>
      <c r="W1231" s="7">
        <f>STOCK[[#This Row],[Precio Final]]-STOCK[[#This Row],[Costo total]]</f>
        <v>9.34</v>
      </c>
      <c r="X1231" s="7">
        <f>STOCK[[#This Row],[Ganancia Unitaria]]*STOCK[[#This Row],[Salidas]]</f>
        <v>0</v>
      </c>
      <c r="AA1231" s="7">
        <f>STOCK[[#This Row],[Costo total]]*STOCK[[#This Row],[Entradas]]</f>
        <v>15.66</v>
      </c>
      <c r="AB1231" s="7">
        <f>STOCK[[#This Row],[Stock Actual]]*STOCK[[#This Row],[Costo total]]</f>
        <v>15.66</v>
      </c>
    </row>
    <row r="1232" spans="1:28" s="12" customFormat="1" ht="50" customHeight="1" x14ac:dyDescent="0.15">
      <c r="A1232" s="12" t="s">
        <v>2735</v>
      </c>
      <c r="B1232" s="70"/>
      <c r="C1232" s="12" t="s">
        <v>4</v>
      </c>
      <c r="D1232" s="12" t="s">
        <v>2740</v>
      </c>
      <c r="E1232" s="12" t="s">
        <v>2741</v>
      </c>
      <c r="F1232" s="12" t="s">
        <v>241</v>
      </c>
      <c r="G1232" s="12" t="s">
        <v>1863</v>
      </c>
      <c r="H1232" s="12">
        <f>STOCK[[#This Row],[Precio Final]]</f>
        <v>25</v>
      </c>
      <c r="I1232" s="12">
        <f>STOCK[[#This Row],[Precio Venta Ideal (x1.5)]]</f>
        <v>23.490000000000002</v>
      </c>
      <c r="J1232" s="87">
        <v>1</v>
      </c>
      <c r="K1232" s="87">
        <f>SUMIFS(VENTAS[Cantidad],VENTAS[Código del producto Vendido],STOCK[[#This Row],[Code]])</f>
        <v>0</v>
      </c>
      <c r="L1232" s="87">
        <f>STOCK[[#This Row],[Entradas]]-STOCK[[#This Row],[Salidas]]</f>
        <v>1</v>
      </c>
      <c r="M1232" s="12">
        <f>STOCK[[#This Row],[Precio Final]]*10%</f>
        <v>2.5</v>
      </c>
      <c r="N1232" s="12">
        <v>0</v>
      </c>
      <c r="O1232" s="12">
        <v>0</v>
      </c>
      <c r="P1232" s="12">
        <v>11.19</v>
      </c>
      <c r="Q1232" s="87">
        <v>0</v>
      </c>
      <c r="R1232" s="12">
        <v>0</v>
      </c>
      <c r="S1232" s="12">
        <v>1.97</v>
      </c>
      <c r="T1232" s="12">
        <f>STOCK[[#This Row],[Costo Unitario (USD)]]+STOCK[[#This Row],[Costo Envío (USD)]]+STOCK[[#This Row],[Comisión 10%]]</f>
        <v>15.66</v>
      </c>
      <c r="U1232" s="12">
        <f>STOCK[[#This Row],[Costo total]]*1.5</f>
        <v>23.490000000000002</v>
      </c>
      <c r="V1232" s="12">
        <v>25</v>
      </c>
      <c r="W1232" s="12">
        <f>STOCK[[#This Row],[Precio Final]]-STOCK[[#This Row],[Costo total]]</f>
        <v>9.34</v>
      </c>
      <c r="X1232" s="12">
        <f>STOCK[[#This Row],[Ganancia Unitaria]]*STOCK[[#This Row],[Salidas]]</f>
        <v>0</v>
      </c>
      <c r="AA1232" s="12">
        <f>STOCK[[#This Row],[Costo total]]*STOCK[[#This Row],[Entradas]]</f>
        <v>15.66</v>
      </c>
      <c r="AB1232" s="12">
        <f>STOCK[[#This Row],[Stock Actual]]*STOCK[[#This Row],[Costo total]]</f>
        <v>15.66</v>
      </c>
    </row>
    <row r="1233" spans="1:28" s="7" customFormat="1" ht="50" customHeight="1" x14ac:dyDescent="0.15">
      <c r="A1233" s="7" t="s">
        <v>2736</v>
      </c>
      <c r="B1233" s="70"/>
      <c r="C1233" s="7" t="s">
        <v>4</v>
      </c>
      <c r="D1233" s="7" t="s">
        <v>2281</v>
      </c>
      <c r="E1233" s="7" t="s">
        <v>2750</v>
      </c>
      <c r="F1233" s="7" t="s">
        <v>1515</v>
      </c>
      <c r="G1233" s="7" t="s">
        <v>1863</v>
      </c>
      <c r="H1233" s="7">
        <f>STOCK[[#This Row],[Precio Final]]</f>
        <v>18</v>
      </c>
      <c r="I1233" s="7">
        <f>STOCK[[#This Row],[Precio Venta Ideal (x1.5)]]</f>
        <v>13.200000000000001</v>
      </c>
      <c r="J1233" s="8">
        <v>2</v>
      </c>
      <c r="K1233" s="8">
        <f>SUMIFS(VENTAS[Cantidad],VENTAS[Código del producto Vendido],STOCK[[#This Row],[Code]])</f>
        <v>0</v>
      </c>
      <c r="L1233" s="8">
        <f>STOCK[[#This Row],[Entradas]]-STOCK[[#This Row],[Salidas]]</f>
        <v>2</v>
      </c>
      <c r="M1233" s="7">
        <f>STOCK[[#This Row],[Precio Final]]*10%</f>
        <v>1.8</v>
      </c>
      <c r="N1233" s="7">
        <v>0</v>
      </c>
      <c r="O1233" s="7">
        <v>0</v>
      </c>
      <c r="P1233" s="7">
        <v>5.03</v>
      </c>
      <c r="Q1233" s="8">
        <v>0</v>
      </c>
      <c r="R1233" s="7">
        <v>0</v>
      </c>
      <c r="S1233" s="7">
        <v>1.97</v>
      </c>
      <c r="T1233" s="12">
        <f>STOCK[[#This Row],[Costo Unitario (USD)]]+STOCK[[#This Row],[Costo Envío (USD)]]+STOCK[[#This Row],[Comisión 10%]]</f>
        <v>8.8000000000000007</v>
      </c>
      <c r="U1233" s="7">
        <f>STOCK[[#This Row],[Costo total]]*1.5</f>
        <v>13.200000000000001</v>
      </c>
      <c r="V1233" s="7">
        <v>18</v>
      </c>
      <c r="W1233" s="7">
        <f>STOCK[[#This Row],[Precio Final]]-STOCK[[#This Row],[Costo total]]</f>
        <v>9.1999999999999993</v>
      </c>
      <c r="X1233" s="7">
        <f>STOCK[[#This Row],[Ganancia Unitaria]]*STOCK[[#This Row],[Salidas]]</f>
        <v>0</v>
      </c>
      <c r="AA1233" s="7">
        <f>STOCK[[#This Row],[Costo total]]*STOCK[[#This Row],[Entradas]]</f>
        <v>17.600000000000001</v>
      </c>
      <c r="AB1233" s="7">
        <f>STOCK[[#This Row],[Stock Actual]]*STOCK[[#This Row],[Costo total]]</f>
        <v>17.600000000000001</v>
      </c>
    </row>
    <row r="1234" spans="1:28" s="12" customFormat="1" ht="50" customHeight="1" x14ac:dyDescent="0.15">
      <c r="A1234" s="12" t="s">
        <v>2742</v>
      </c>
      <c r="B1234" s="70"/>
      <c r="C1234" s="12" t="s">
        <v>4</v>
      </c>
      <c r="D1234" s="12" t="s">
        <v>2740</v>
      </c>
      <c r="E1234" s="12" t="s">
        <v>2751</v>
      </c>
      <c r="F1234" s="12" t="s">
        <v>241</v>
      </c>
      <c r="G1234" s="12" t="s">
        <v>1863</v>
      </c>
      <c r="H1234" s="12">
        <f>STOCK[[#This Row],[Precio Final]]</f>
        <v>30</v>
      </c>
      <c r="I1234" s="12">
        <f>STOCK[[#This Row],[Precio Venta Ideal (x1.5)]]</f>
        <v>24.990000000000002</v>
      </c>
      <c r="J1234" s="87">
        <v>1</v>
      </c>
      <c r="K1234" s="87">
        <f>SUMIFS(VENTAS[Cantidad],VENTAS[Código del producto Vendido],STOCK[[#This Row],[Code]])</f>
        <v>1</v>
      </c>
      <c r="L1234" s="87">
        <f>STOCK[[#This Row],[Entradas]]-STOCK[[#This Row],[Salidas]]</f>
        <v>0</v>
      </c>
      <c r="M1234" s="12">
        <f>STOCK[[#This Row],[Precio Final]]*10%</f>
        <v>3</v>
      </c>
      <c r="N1234" s="12">
        <v>0</v>
      </c>
      <c r="O1234" s="12">
        <v>0</v>
      </c>
      <c r="P1234" s="12">
        <v>11.69</v>
      </c>
      <c r="Q1234" s="87">
        <v>0</v>
      </c>
      <c r="R1234" s="12">
        <v>0</v>
      </c>
      <c r="S1234" s="12">
        <v>1.97</v>
      </c>
      <c r="T1234" s="12">
        <f>STOCK[[#This Row],[Costo Unitario (USD)]]+STOCK[[#This Row],[Costo Envío (USD)]]+STOCK[[#This Row],[Comisión 10%]]</f>
        <v>16.66</v>
      </c>
      <c r="U1234" s="12">
        <f>STOCK[[#This Row],[Costo total]]*1.5</f>
        <v>24.990000000000002</v>
      </c>
      <c r="V1234" s="12">
        <v>30</v>
      </c>
      <c r="W1234" s="12">
        <f>STOCK[[#This Row],[Precio Final]]-STOCK[[#This Row],[Costo total]]</f>
        <v>13.34</v>
      </c>
      <c r="X1234" s="12">
        <f>STOCK[[#This Row],[Ganancia Unitaria]]*STOCK[[#This Row],[Salidas]]</f>
        <v>13.34</v>
      </c>
      <c r="AA1234" s="12">
        <f>STOCK[[#This Row],[Costo total]]*STOCK[[#This Row],[Entradas]]</f>
        <v>16.66</v>
      </c>
      <c r="AB1234" s="12">
        <f>STOCK[[#This Row],[Stock Actual]]*STOCK[[#This Row],[Costo total]]</f>
        <v>0</v>
      </c>
    </row>
    <row r="1235" spans="1:28" s="7" customFormat="1" ht="50" customHeight="1" x14ac:dyDescent="0.15">
      <c r="A1235" s="7" t="s">
        <v>2743</v>
      </c>
      <c r="B1235" s="70"/>
      <c r="C1235" s="7" t="s">
        <v>4</v>
      </c>
      <c r="D1235" s="7" t="s">
        <v>2740</v>
      </c>
      <c r="E1235" s="7" t="s">
        <v>2751</v>
      </c>
      <c r="F1235" s="7" t="s">
        <v>243</v>
      </c>
      <c r="G1235" s="7" t="s">
        <v>1863</v>
      </c>
      <c r="H1235" s="7">
        <f>STOCK[[#This Row],[Precio Final]]</f>
        <v>30</v>
      </c>
      <c r="I1235" s="7">
        <f>STOCK[[#This Row],[Precio Venta Ideal (x1.5)]]</f>
        <v>24.990000000000002</v>
      </c>
      <c r="J1235" s="8">
        <v>2</v>
      </c>
      <c r="K1235" s="8">
        <f>SUMIFS(VENTAS[Cantidad],VENTAS[Código del producto Vendido],STOCK[[#This Row],[Code]])</f>
        <v>1</v>
      </c>
      <c r="L1235" s="8">
        <f>STOCK[[#This Row],[Entradas]]-STOCK[[#This Row],[Salidas]]</f>
        <v>1</v>
      </c>
      <c r="M1235" s="7">
        <f>STOCK[[#This Row],[Precio Final]]*10%</f>
        <v>3</v>
      </c>
      <c r="N1235" s="7">
        <v>0</v>
      </c>
      <c r="O1235" s="7">
        <v>0</v>
      </c>
      <c r="P1235" s="7">
        <v>11.69</v>
      </c>
      <c r="Q1235" s="8">
        <v>0</v>
      </c>
      <c r="R1235" s="7">
        <v>0</v>
      </c>
      <c r="S1235" s="7">
        <v>1.97</v>
      </c>
      <c r="T1235" s="12">
        <f>STOCK[[#This Row],[Costo Unitario (USD)]]+STOCK[[#This Row],[Costo Envío (USD)]]+STOCK[[#This Row],[Comisión 10%]]</f>
        <v>16.66</v>
      </c>
      <c r="U1235" s="7">
        <f>STOCK[[#This Row],[Costo total]]*1.5</f>
        <v>24.990000000000002</v>
      </c>
      <c r="V1235" s="7">
        <v>30</v>
      </c>
      <c r="W1235" s="7">
        <f>STOCK[[#This Row],[Precio Final]]-STOCK[[#This Row],[Costo total]]</f>
        <v>13.34</v>
      </c>
      <c r="X1235" s="7">
        <f>STOCK[[#This Row],[Ganancia Unitaria]]*STOCK[[#This Row],[Salidas]]</f>
        <v>13.34</v>
      </c>
      <c r="AA1235" s="7">
        <f>STOCK[[#This Row],[Costo total]]*STOCK[[#This Row],[Entradas]]</f>
        <v>33.32</v>
      </c>
      <c r="AB1235" s="7">
        <f>STOCK[[#This Row],[Stock Actual]]*STOCK[[#This Row],[Costo total]]</f>
        <v>16.66</v>
      </c>
    </row>
    <row r="1236" spans="1:28" s="12" customFormat="1" ht="50" customHeight="1" x14ac:dyDescent="0.15">
      <c r="A1236" s="12" t="s">
        <v>2744</v>
      </c>
      <c r="B1236" s="70"/>
      <c r="C1236" s="12" t="s">
        <v>4</v>
      </c>
      <c r="D1236" s="12" t="s">
        <v>2740</v>
      </c>
      <c r="E1236" s="12" t="s">
        <v>2751</v>
      </c>
      <c r="F1236" s="12" t="s">
        <v>244</v>
      </c>
      <c r="G1236" s="12" t="s">
        <v>1863</v>
      </c>
      <c r="H1236" s="12">
        <f>STOCK[[#This Row],[Precio Final]]</f>
        <v>30</v>
      </c>
      <c r="I1236" s="12">
        <f>STOCK[[#This Row],[Precio Venta Ideal (x1.5)]]</f>
        <v>24.990000000000002</v>
      </c>
      <c r="J1236" s="87">
        <v>1</v>
      </c>
      <c r="K1236" s="87">
        <f>SUMIFS(VENTAS[Cantidad],VENTAS[Código del producto Vendido],STOCK[[#This Row],[Code]])</f>
        <v>1</v>
      </c>
      <c r="L1236" s="87">
        <f>STOCK[[#This Row],[Entradas]]-STOCK[[#This Row],[Salidas]]</f>
        <v>0</v>
      </c>
      <c r="M1236" s="12">
        <f>STOCK[[#This Row],[Precio Final]]*10%</f>
        <v>3</v>
      </c>
      <c r="N1236" s="12">
        <v>0</v>
      </c>
      <c r="O1236" s="12">
        <v>0</v>
      </c>
      <c r="P1236" s="12">
        <v>11.69</v>
      </c>
      <c r="Q1236" s="87">
        <v>0</v>
      </c>
      <c r="R1236" s="12">
        <v>0</v>
      </c>
      <c r="S1236" s="12">
        <v>1.97</v>
      </c>
      <c r="T1236" s="12">
        <f>STOCK[[#This Row],[Costo Unitario (USD)]]+STOCK[[#This Row],[Costo Envío (USD)]]+STOCK[[#This Row],[Comisión 10%]]</f>
        <v>16.66</v>
      </c>
      <c r="U1236" s="12">
        <f>STOCK[[#This Row],[Costo total]]*1.5</f>
        <v>24.990000000000002</v>
      </c>
      <c r="V1236" s="12">
        <v>30</v>
      </c>
      <c r="W1236" s="12">
        <f>STOCK[[#This Row],[Precio Final]]-STOCK[[#This Row],[Costo total]]</f>
        <v>13.34</v>
      </c>
      <c r="X1236" s="12">
        <f>STOCK[[#This Row],[Ganancia Unitaria]]*STOCK[[#This Row],[Salidas]]</f>
        <v>13.34</v>
      </c>
      <c r="AA1236" s="12">
        <f>STOCK[[#This Row],[Costo total]]*STOCK[[#This Row],[Entradas]]</f>
        <v>16.66</v>
      </c>
      <c r="AB1236" s="12">
        <f>STOCK[[#This Row],[Stock Actual]]*STOCK[[#This Row],[Costo total]]</f>
        <v>0</v>
      </c>
    </row>
    <row r="1237" spans="1:28" s="7" customFormat="1" ht="50" customHeight="1" x14ac:dyDescent="0.15">
      <c r="A1237" s="7" t="s">
        <v>2745</v>
      </c>
      <c r="B1237" s="70"/>
      <c r="C1237" s="7" t="s">
        <v>4</v>
      </c>
      <c r="D1237" s="7" t="s">
        <v>2283</v>
      </c>
      <c r="E1237" s="7" t="s">
        <v>2751</v>
      </c>
      <c r="F1237" s="7" t="s">
        <v>239</v>
      </c>
      <c r="G1237" s="7" t="s">
        <v>1863</v>
      </c>
      <c r="H1237" s="7">
        <f>STOCK[[#This Row],[Precio Final]]</f>
        <v>30</v>
      </c>
      <c r="I1237" s="7">
        <f>STOCK[[#This Row],[Precio Venta Ideal (x1.5)]]</f>
        <v>24.990000000000002</v>
      </c>
      <c r="J1237" s="8">
        <v>1</v>
      </c>
      <c r="K1237" s="8">
        <f>SUMIFS(VENTAS[Cantidad],VENTAS[Código del producto Vendido],STOCK[[#This Row],[Code]])</f>
        <v>0</v>
      </c>
      <c r="L1237" s="8">
        <f>STOCK[[#This Row],[Entradas]]-STOCK[[#This Row],[Salidas]]</f>
        <v>1</v>
      </c>
      <c r="M1237" s="7">
        <f>STOCK[[#This Row],[Precio Final]]*10%</f>
        <v>3</v>
      </c>
      <c r="N1237" s="7">
        <v>0</v>
      </c>
      <c r="O1237" s="7">
        <v>0</v>
      </c>
      <c r="P1237" s="7">
        <v>11.69</v>
      </c>
      <c r="Q1237" s="8">
        <v>0</v>
      </c>
      <c r="R1237" s="7">
        <v>0</v>
      </c>
      <c r="S1237" s="7">
        <v>1.97</v>
      </c>
      <c r="T1237" s="12">
        <f>STOCK[[#This Row],[Costo Unitario (USD)]]+STOCK[[#This Row],[Costo Envío (USD)]]+STOCK[[#This Row],[Comisión 10%]]</f>
        <v>16.66</v>
      </c>
      <c r="U1237" s="7">
        <f>STOCK[[#This Row],[Costo total]]*1.5</f>
        <v>24.990000000000002</v>
      </c>
      <c r="V1237" s="7">
        <v>30</v>
      </c>
      <c r="W1237" s="7">
        <f>STOCK[[#This Row],[Precio Final]]-STOCK[[#This Row],[Costo total]]</f>
        <v>13.34</v>
      </c>
      <c r="X1237" s="7">
        <f>STOCK[[#This Row],[Ganancia Unitaria]]*STOCK[[#This Row],[Salidas]]</f>
        <v>0</v>
      </c>
      <c r="AA1237" s="7">
        <f>STOCK[[#This Row],[Costo total]]*STOCK[[#This Row],[Entradas]]</f>
        <v>16.66</v>
      </c>
      <c r="AB1237" s="7">
        <f>STOCK[[#This Row],[Stock Actual]]*STOCK[[#This Row],[Costo total]]</f>
        <v>16.66</v>
      </c>
    </row>
    <row r="1238" spans="1:28" s="12" customFormat="1" ht="50" customHeight="1" x14ac:dyDescent="0.15">
      <c r="A1238" s="12" t="s">
        <v>2746</v>
      </c>
      <c r="B1238" s="70"/>
      <c r="C1238" s="12" t="s">
        <v>4</v>
      </c>
      <c r="D1238" s="12" t="s">
        <v>2237</v>
      </c>
      <c r="E1238" s="12" t="s">
        <v>2752</v>
      </c>
      <c r="F1238" s="12" t="s">
        <v>241</v>
      </c>
      <c r="H1238" s="12">
        <f>STOCK[[#This Row],[Precio Final]]</f>
        <v>25</v>
      </c>
      <c r="I1238" s="12">
        <f>STOCK[[#This Row],[Precio Venta Ideal (x1.5)]]</f>
        <v>23.160000000000004</v>
      </c>
      <c r="J1238" s="87">
        <v>1</v>
      </c>
      <c r="K1238" s="87">
        <f>SUMIFS(VENTAS[Cantidad],VENTAS[Código del producto Vendido],STOCK[[#This Row],[Code]])</f>
        <v>0</v>
      </c>
      <c r="L1238" s="87">
        <f>STOCK[[#This Row],[Entradas]]-STOCK[[#This Row],[Salidas]]</f>
        <v>1</v>
      </c>
      <c r="M1238" s="12">
        <f>STOCK[[#This Row],[Precio Final]]*10%</f>
        <v>2.5</v>
      </c>
      <c r="N1238" s="12">
        <v>0</v>
      </c>
      <c r="O1238" s="12">
        <v>0</v>
      </c>
      <c r="P1238" s="12">
        <v>10.97</v>
      </c>
      <c r="Q1238" s="87">
        <v>0</v>
      </c>
      <c r="R1238" s="12">
        <v>0</v>
      </c>
      <c r="S1238" s="12">
        <v>1.97</v>
      </c>
      <c r="T1238" s="12">
        <f>STOCK[[#This Row],[Costo Unitario (USD)]]+STOCK[[#This Row],[Costo Envío (USD)]]+STOCK[[#This Row],[Comisión 10%]]</f>
        <v>15.440000000000001</v>
      </c>
      <c r="U1238" s="12">
        <f>STOCK[[#This Row],[Costo total]]*1.5</f>
        <v>23.160000000000004</v>
      </c>
      <c r="V1238" s="12">
        <v>25</v>
      </c>
      <c r="W1238" s="12">
        <f>STOCK[[#This Row],[Precio Final]]-STOCK[[#This Row],[Costo total]]</f>
        <v>9.5599999999999987</v>
      </c>
      <c r="X1238" s="12">
        <f>STOCK[[#This Row],[Ganancia Unitaria]]*STOCK[[#This Row],[Salidas]]</f>
        <v>0</v>
      </c>
      <c r="AA1238" s="12">
        <f>STOCK[[#This Row],[Costo total]]*STOCK[[#This Row],[Entradas]]</f>
        <v>15.440000000000001</v>
      </c>
      <c r="AB1238" s="12">
        <f>STOCK[[#This Row],[Stock Actual]]*STOCK[[#This Row],[Costo total]]</f>
        <v>15.440000000000001</v>
      </c>
    </row>
    <row r="1239" spans="1:28" s="7" customFormat="1" ht="50" customHeight="1" x14ac:dyDescent="0.15">
      <c r="A1239" s="7" t="s">
        <v>2747</v>
      </c>
      <c r="B1239" s="70"/>
      <c r="C1239" s="7" t="s">
        <v>4</v>
      </c>
      <c r="D1239" s="7" t="s">
        <v>2237</v>
      </c>
      <c r="E1239" s="7" t="s">
        <v>2752</v>
      </c>
      <c r="F1239" s="7" t="s">
        <v>243</v>
      </c>
      <c r="H1239" s="7">
        <f>STOCK[[#This Row],[Precio Final]]</f>
        <v>25</v>
      </c>
      <c r="I1239" s="7">
        <f>STOCK[[#This Row],[Precio Venta Ideal (x1.5)]]</f>
        <v>23.160000000000004</v>
      </c>
      <c r="J1239" s="8">
        <v>1</v>
      </c>
      <c r="K1239" s="8">
        <f>SUMIFS(VENTAS[Cantidad],VENTAS[Código del producto Vendido],STOCK[[#This Row],[Code]])</f>
        <v>0</v>
      </c>
      <c r="L1239" s="8">
        <f>STOCK[[#This Row],[Entradas]]-STOCK[[#This Row],[Salidas]]</f>
        <v>1</v>
      </c>
      <c r="M1239" s="7">
        <f>STOCK[[#This Row],[Precio Final]]*10%</f>
        <v>2.5</v>
      </c>
      <c r="N1239" s="7">
        <v>0</v>
      </c>
      <c r="O1239" s="7">
        <v>0</v>
      </c>
      <c r="P1239" s="7">
        <v>10.97</v>
      </c>
      <c r="Q1239" s="8">
        <v>0</v>
      </c>
      <c r="R1239" s="7">
        <v>0</v>
      </c>
      <c r="S1239" s="7">
        <v>1.97</v>
      </c>
      <c r="T1239" s="12">
        <f>STOCK[[#This Row],[Costo Unitario (USD)]]+STOCK[[#This Row],[Costo Envío (USD)]]+STOCK[[#This Row],[Comisión 10%]]</f>
        <v>15.440000000000001</v>
      </c>
      <c r="U1239" s="7">
        <f>STOCK[[#This Row],[Costo total]]*1.5</f>
        <v>23.160000000000004</v>
      </c>
      <c r="V1239" s="7">
        <v>25</v>
      </c>
      <c r="W1239" s="7">
        <f>STOCK[[#This Row],[Precio Final]]-STOCK[[#This Row],[Costo total]]</f>
        <v>9.5599999999999987</v>
      </c>
      <c r="X1239" s="7">
        <f>STOCK[[#This Row],[Ganancia Unitaria]]*STOCK[[#This Row],[Salidas]]</f>
        <v>0</v>
      </c>
      <c r="AA1239" s="7">
        <f>STOCK[[#This Row],[Costo total]]*STOCK[[#This Row],[Entradas]]</f>
        <v>15.440000000000001</v>
      </c>
      <c r="AB1239" s="7">
        <f>STOCK[[#This Row],[Stock Actual]]*STOCK[[#This Row],[Costo total]]</f>
        <v>15.440000000000001</v>
      </c>
    </row>
    <row r="1240" spans="1:28" s="12" customFormat="1" ht="50" customHeight="1" x14ac:dyDescent="0.15">
      <c r="A1240" s="12" t="s">
        <v>2748</v>
      </c>
      <c r="B1240" s="70"/>
      <c r="C1240" s="12" t="s">
        <v>4</v>
      </c>
      <c r="D1240" s="12" t="s">
        <v>2283</v>
      </c>
      <c r="E1240" s="12" t="s">
        <v>2752</v>
      </c>
      <c r="F1240" s="12" t="s">
        <v>244</v>
      </c>
      <c r="H1240" s="12">
        <f>STOCK[[#This Row],[Precio Final]]</f>
        <v>25</v>
      </c>
      <c r="I1240" s="12">
        <f>STOCK[[#This Row],[Precio Venta Ideal (x1.5)]]</f>
        <v>23.160000000000004</v>
      </c>
      <c r="J1240" s="87">
        <v>1</v>
      </c>
      <c r="K1240" s="87">
        <f>SUMIFS(VENTAS[Cantidad],VENTAS[Código del producto Vendido],STOCK[[#This Row],[Code]])</f>
        <v>1</v>
      </c>
      <c r="L1240" s="87">
        <f>STOCK[[#This Row],[Entradas]]-STOCK[[#This Row],[Salidas]]</f>
        <v>0</v>
      </c>
      <c r="M1240" s="12">
        <f>STOCK[[#This Row],[Precio Final]]*10%</f>
        <v>2.5</v>
      </c>
      <c r="N1240" s="12">
        <v>0</v>
      </c>
      <c r="O1240" s="12">
        <v>0</v>
      </c>
      <c r="P1240" s="12">
        <v>10.97</v>
      </c>
      <c r="Q1240" s="87">
        <v>0</v>
      </c>
      <c r="R1240" s="12">
        <v>0</v>
      </c>
      <c r="S1240" s="12">
        <v>1.97</v>
      </c>
      <c r="T1240" s="12">
        <f>STOCK[[#This Row],[Costo Unitario (USD)]]+STOCK[[#This Row],[Costo Envío (USD)]]+STOCK[[#This Row],[Comisión 10%]]</f>
        <v>15.440000000000001</v>
      </c>
      <c r="U1240" s="12">
        <f>STOCK[[#This Row],[Costo total]]*1.5</f>
        <v>23.160000000000004</v>
      </c>
      <c r="V1240" s="12">
        <v>25</v>
      </c>
      <c r="W1240" s="12">
        <f>STOCK[[#This Row],[Precio Final]]-STOCK[[#This Row],[Costo total]]</f>
        <v>9.5599999999999987</v>
      </c>
      <c r="X1240" s="12">
        <f>STOCK[[#This Row],[Ganancia Unitaria]]*STOCK[[#This Row],[Salidas]]</f>
        <v>9.5599999999999987</v>
      </c>
      <c r="AA1240" s="12">
        <f>STOCK[[#This Row],[Costo total]]*STOCK[[#This Row],[Entradas]]</f>
        <v>15.440000000000001</v>
      </c>
      <c r="AB1240" s="12">
        <f>STOCK[[#This Row],[Stock Actual]]*STOCK[[#This Row],[Costo total]]</f>
        <v>0</v>
      </c>
    </row>
    <row r="1241" spans="1:28" s="7" customFormat="1" ht="50" customHeight="1" x14ac:dyDescent="0.15">
      <c r="A1241" s="7" t="s">
        <v>2749</v>
      </c>
      <c r="B1241" s="70"/>
      <c r="C1241" s="7" t="s">
        <v>4</v>
      </c>
      <c r="D1241" s="7" t="s">
        <v>2237</v>
      </c>
      <c r="E1241" s="7" t="s">
        <v>2756</v>
      </c>
      <c r="F1241" s="7" t="s">
        <v>241</v>
      </c>
      <c r="H1241" s="7">
        <f>STOCK[[#This Row],[Precio Final]]</f>
        <v>30</v>
      </c>
      <c r="I1241" s="7">
        <f>STOCK[[#This Row],[Precio Venta Ideal (x1.5)]]</f>
        <v>18.96</v>
      </c>
      <c r="J1241" s="8">
        <v>1</v>
      </c>
      <c r="K1241" s="8">
        <f>SUMIFS(VENTAS[Cantidad],VENTAS[Código del producto Vendido],STOCK[[#This Row],[Code]])</f>
        <v>1</v>
      </c>
      <c r="L1241" s="8">
        <f>STOCK[[#This Row],[Entradas]]-STOCK[[#This Row],[Salidas]]</f>
        <v>0</v>
      </c>
      <c r="M1241" s="7">
        <f>STOCK[[#This Row],[Precio Final]]*10%</f>
        <v>3</v>
      </c>
      <c r="N1241" s="7">
        <v>0</v>
      </c>
      <c r="O1241" s="7">
        <v>0</v>
      </c>
      <c r="P1241" s="7">
        <v>7.67</v>
      </c>
      <c r="Q1241" s="8">
        <v>0</v>
      </c>
      <c r="R1241" s="7">
        <v>0</v>
      </c>
      <c r="S1241" s="7">
        <v>1.97</v>
      </c>
      <c r="T1241" s="12">
        <f>STOCK[[#This Row],[Costo Unitario (USD)]]+STOCK[[#This Row],[Costo Envío (USD)]]+STOCK[[#This Row],[Comisión 10%]]</f>
        <v>12.64</v>
      </c>
      <c r="U1241" s="7">
        <f>STOCK[[#This Row],[Costo total]]*1.5</f>
        <v>18.96</v>
      </c>
      <c r="V1241" s="7">
        <v>30</v>
      </c>
      <c r="W1241" s="7">
        <f>STOCK[[#This Row],[Precio Final]]-STOCK[[#This Row],[Costo total]]</f>
        <v>17.36</v>
      </c>
      <c r="X1241" s="7">
        <f>STOCK[[#This Row],[Ganancia Unitaria]]*STOCK[[#This Row],[Salidas]]</f>
        <v>17.36</v>
      </c>
      <c r="AA1241" s="7">
        <f>STOCK[[#This Row],[Costo total]]*STOCK[[#This Row],[Entradas]]</f>
        <v>12.64</v>
      </c>
      <c r="AB1241" s="7">
        <f>STOCK[[#This Row],[Stock Actual]]*STOCK[[#This Row],[Costo total]]</f>
        <v>0</v>
      </c>
    </row>
    <row r="1242" spans="1:28" s="12" customFormat="1" ht="50" customHeight="1" x14ac:dyDescent="0.15">
      <c r="A1242" s="12" t="s">
        <v>2753</v>
      </c>
      <c r="B1242" s="70"/>
      <c r="C1242" s="12" t="s">
        <v>4</v>
      </c>
      <c r="D1242" s="12" t="s">
        <v>2616</v>
      </c>
      <c r="E1242" s="12" t="s">
        <v>2268</v>
      </c>
      <c r="F1242" s="12" t="s">
        <v>244</v>
      </c>
      <c r="H1242" s="12">
        <f>STOCK[[#This Row],[Precio Final]]</f>
        <v>30</v>
      </c>
      <c r="I1242" s="12">
        <f>STOCK[[#This Row],[Precio Venta Ideal (x1.5)]]</f>
        <v>27.660000000000004</v>
      </c>
      <c r="J1242" s="87">
        <v>2</v>
      </c>
      <c r="K1242" s="87">
        <f>SUMIFS(VENTAS[Cantidad],VENTAS[Código del producto Vendido],STOCK[[#This Row],[Code]])</f>
        <v>1</v>
      </c>
      <c r="L1242" s="87">
        <f>STOCK[[#This Row],[Entradas]]-STOCK[[#This Row],[Salidas]]</f>
        <v>1</v>
      </c>
      <c r="M1242" s="12">
        <f>STOCK[[#This Row],[Precio Final]]*10%</f>
        <v>3</v>
      </c>
      <c r="N1242" s="12">
        <v>0</v>
      </c>
      <c r="O1242" s="12">
        <v>0</v>
      </c>
      <c r="P1242" s="12">
        <v>13.47</v>
      </c>
      <c r="Q1242" s="87">
        <v>0</v>
      </c>
      <c r="R1242" s="12">
        <v>0</v>
      </c>
      <c r="S1242" s="12">
        <v>1.97</v>
      </c>
      <c r="T1242" s="12">
        <f>STOCK[[#This Row],[Costo Unitario (USD)]]+STOCK[[#This Row],[Costo Envío (USD)]]+STOCK[[#This Row],[Comisión 10%]]</f>
        <v>18.440000000000001</v>
      </c>
      <c r="U1242" s="12">
        <f>STOCK[[#This Row],[Costo total]]*1.5</f>
        <v>27.660000000000004</v>
      </c>
      <c r="V1242" s="12">
        <v>30</v>
      </c>
      <c r="W1242" s="12">
        <f>STOCK[[#This Row],[Precio Final]]-STOCK[[#This Row],[Costo total]]</f>
        <v>11.559999999999999</v>
      </c>
      <c r="X1242" s="12">
        <f>STOCK[[#This Row],[Ganancia Unitaria]]*STOCK[[#This Row],[Salidas]]</f>
        <v>11.559999999999999</v>
      </c>
      <c r="AA1242" s="12">
        <f>STOCK[[#This Row],[Costo total]]*STOCK[[#This Row],[Entradas]]</f>
        <v>36.880000000000003</v>
      </c>
      <c r="AB1242" s="12">
        <f>STOCK[[#This Row],[Stock Actual]]*STOCK[[#This Row],[Costo total]]</f>
        <v>18.440000000000001</v>
      </c>
    </row>
    <row r="1243" spans="1:28" s="7" customFormat="1" ht="50" customHeight="1" x14ac:dyDescent="0.15">
      <c r="A1243" s="7" t="s">
        <v>2754</v>
      </c>
      <c r="B1243" s="70"/>
      <c r="C1243" s="7" t="s">
        <v>4</v>
      </c>
      <c r="D1243" s="7" t="s">
        <v>2237</v>
      </c>
      <c r="E1243" s="7" t="s">
        <v>2268</v>
      </c>
      <c r="F1243" s="7" t="s">
        <v>243</v>
      </c>
      <c r="H1243" s="7">
        <f>STOCK[[#This Row],[Precio Final]]</f>
        <v>30</v>
      </c>
      <c r="I1243" s="7">
        <f>STOCK[[#This Row],[Precio Venta Ideal (x1.5)]]</f>
        <v>27.660000000000004</v>
      </c>
      <c r="J1243" s="8">
        <v>2</v>
      </c>
      <c r="K1243" s="8">
        <f>SUMIFS(VENTAS[Cantidad],VENTAS[Código del producto Vendido],STOCK[[#This Row],[Code]])</f>
        <v>2</v>
      </c>
      <c r="L1243" s="8">
        <f>STOCK[[#This Row],[Entradas]]-STOCK[[#This Row],[Salidas]]</f>
        <v>0</v>
      </c>
      <c r="M1243" s="7">
        <f>STOCK[[#This Row],[Precio Final]]*10%</f>
        <v>3</v>
      </c>
      <c r="N1243" s="7">
        <v>0</v>
      </c>
      <c r="O1243" s="7">
        <v>0</v>
      </c>
      <c r="P1243" s="7">
        <v>13.47</v>
      </c>
      <c r="Q1243" s="8">
        <v>0</v>
      </c>
      <c r="R1243" s="7">
        <v>0</v>
      </c>
      <c r="S1243" s="7">
        <v>1.97</v>
      </c>
      <c r="T1243" s="12">
        <f>STOCK[[#This Row],[Costo Unitario (USD)]]+STOCK[[#This Row],[Costo Envío (USD)]]+STOCK[[#This Row],[Comisión 10%]]</f>
        <v>18.440000000000001</v>
      </c>
      <c r="U1243" s="7">
        <f>STOCK[[#This Row],[Costo total]]*1.5</f>
        <v>27.660000000000004</v>
      </c>
      <c r="V1243" s="7">
        <v>30</v>
      </c>
      <c r="W1243" s="7">
        <f>STOCK[[#This Row],[Precio Final]]-STOCK[[#This Row],[Costo total]]</f>
        <v>11.559999999999999</v>
      </c>
      <c r="X1243" s="7">
        <f>STOCK[[#This Row],[Ganancia Unitaria]]*STOCK[[#This Row],[Salidas]]</f>
        <v>23.119999999999997</v>
      </c>
      <c r="AA1243" s="7">
        <f>STOCK[[#This Row],[Costo total]]*STOCK[[#This Row],[Entradas]]</f>
        <v>36.880000000000003</v>
      </c>
      <c r="AB1243" s="7">
        <f>STOCK[[#This Row],[Stock Actual]]*STOCK[[#This Row],[Costo total]]</f>
        <v>0</v>
      </c>
    </row>
    <row r="1244" spans="1:28" s="12" customFormat="1" ht="50" customHeight="1" x14ac:dyDescent="0.15">
      <c r="A1244" s="12" t="s">
        <v>2755</v>
      </c>
      <c r="B1244" s="70"/>
      <c r="C1244" s="12" t="s">
        <v>4</v>
      </c>
      <c r="D1244" s="12" t="s">
        <v>2237</v>
      </c>
      <c r="E1244" s="12" t="s">
        <v>2509</v>
      </c>
      <c r="F1244" s="12" t="s">
        <v>243</v>
      </c>
      <c r="H1244" s="12">
        <f>STOCK[[#This Row],[Precio Final]]</f>
        <v>30</v>
      </c>
      <c r="I1244" s="12">
        <f>STOCK[[#This Row],[Precio Venta Ideal (x1.5)]]</f>
        <v>27.660000000000004</v>
      </c>
      <c r="J1244" s="87">
        <v>2</v>
      </c>
      <c r="K1244" s="87">
        <f>SUMIFS(VENTAS[Cantidad],VENTAS[Código del producto Vendido],STOCK[[#This Row],[Code]])</f>
        <v>2</v>
      </c>
      <c r="L1244" s="87">
        <f>STOCK[[#This Row],[Entradas]]-STOCK[[#This Row],[Salidas]]</f>
        <v>0</v>
      </c>
      <c r="M1244" s="12">
        <f>STOCK[[#This Row],[Precio Final]]*10%</f>
        <v>3</v>
      </c>
      <c r="N1244" s="12">
        <v>0</v>
      </c>
      <c r="O1244" s="12">
        <v>0</v>
      </c>
      <c r="P1244" s="12">
        <v>13.47</v>
      </c>
      <c r="Q1244" s="87">
        <v>0</v>
      </c>
      <c r="R1244" s="12">
        <v>0</v>
      </c>
      <c r="S1244" s="12">
        <v>1.97</v>
      </c>
      <c r="T1244" s="12">
        <f>STOCK[[#This Row],[Costo Unitario (USD)]]+STOCK[[#This Row],[Costo Envío (USD)]]+STOCK[[#This Row],[Comisión 10%]]</f>
        <v>18.440000000000001</v>
      </c>
      <c r="U1244" s="12">
        <f>STOCK[[#This Row],[Costo total]]*1.5</f>
        <v>27.660000000000004</v>
      </c>
      <c r="V1244" s="12">
        <v>30</v>
      </c>
      <c r="W1244" s="12">
        <f>STOCK[[#This Row],[Precio Final]]-STOCK[[#This Row],[Costo total]]</f>
        <v>11.559999999999999</v>
      </c>
      <c r="X1244" s="12">
        <f>STOCK[[#This Row],[Ganancia Unitaria]]*STOCK[[#This Row],[Salidas]]</f>
        <v>23.119999999999997</v>
      </c>
      <c r="AA1244" s="12">
        <f>STOCK[[#This Row],[Costo total]]*STOCK[[#This Row],[Entradas]]</f>
        <v>36.880000000000003</v>
      </c>
      <c r="AB1244" s="12">
        <f>STOCK[[#This Row],[Stock Actual]]*STOCK[[#This Row],[Costo total]]</f>
        <v>0</v>
      </c>
    </row>
    <row r="1245" spans="1:28" s="7" customFormat="1" ht="50" customHeight="1" x14ac:dyDescent="0.15">
      <c r="A1245" s="7" t="s">
        <v>2757</v>
      </c>
      <c r="B1245" s="70"/>
      <c r="C1245" s="7" t="s">
        <v>4</v>
      </c>
      <c r="D1245" s="7" t="s">
        <v>2237</v>
      </c>
      <c r="E1245" s="7" t="s">
        <v>2509</v>
      </c>
      <c r="F1245" s="7" t="s">
        <v>244</v>
      </c>
      <c r="H1245" s="7">
        <f>STOCK[[#This Row],[Precio Final]]</f>
        <v>30</v>
      </c>
      <c r="I1245" s="7">
        <f>STOCK[[#This Row],[Precio Venta Ideal (x1.5)]]</f>
        <v>27.660000000000004</v>
      </c>
      <c r="J1245" s="8">
        <v>2</v>
      </c>
      <c r="K1245" s="8">
        <f>SUMIFS(VENTAS[Cantidad],VENTAS[Código del producto Vendido],STOCK[[#This Row],[Code]])</f>
        <v>2</v>
      </c>
      <c r="L1245" s="8">
        <f>STOCK[[#This Row],[Entradas]]-STOCK[[#This Row],[Salidas]]</f>
        <v>0</v>
      </c>
      <c r="M1245" s="7">
        <f>STOCK[[#This Row],[Precio Final]]*10%</f>
        <v>3</v>
      </c>
      <c r="N1245" s="7">
        <v>0</v>
      </c>
      <c r="O1245" s="7">
        <v>0</v>
      </c>
      <c r="P1245" s="7">
        <v>13.47</v>
      </c>
      <c r="Q1245" s="8">
        <v>0</v>
      </c>
      <c r="R1245" s="7">
        <v>0</v>
      </c>
      <c r="S1245" s="7">
        <v>1.97</v>
      </c>
      <c r="T1245" s="12">
        <f>STOCK[[#This Row],[Costo Unitario (USD)]]+STOCK[[#This Row],[Costo Envío (USD)]]+STOCK[[#This Row],[Comisión 10%]]</f>
        <v>18.440000000000001</v>
      </c>
      <c r="U1245" s="7">
        <f>STOCK[[#This Row],[Costo total]]*1.5</f>
        <v>27.660000000000004</v>
      </c>
      <c r="V1245" s="7">
        <v>30</v>
      </c>
      <c r="W1245" s="7">
        <f>STOCK[[#This Row],[Precio Final]]-STOCK[[#This Row],[Costo total]]</f>
        <v>11.559999999999999</v>
      </c>
      <c r="X1245" s="7">
        <f>STOCK[[#This Row],[Ganancia Unitaria]]*STOCK[[#This Row],[Salidas]]</f>
        <v>23.119999999999997</v>
      </c>
      <c r="AA1245" s="7">
        <f>STOCK[[#This Row],[Costo total]]*STOCK[[#This Row],[Entradas]]</f>
        <v>36.880000000000003</v>
      </c>
      <c r="AB1245" s="7">
        <f>STOCK[[#This Row],[Stock Actual]]*STOCK[[#This Row],[Costo total]]</f>
        <v>0</v>
      </c>
    </row>
    <row r="1246" spans="1:28" s="12" customFormat="1" ht="50" customHeight="1" x14ac:dyDescent="0.15">
      <c r="A1246" s="12" t="s">
        <v>2758</v>
      </c>
      <c r="B1246" s="70"/>
      <c r="C1246" s="12" t="s">
        <v>4</v>
      </c>
      <c r="D1246" s="12" t="s">
        <v>2237</v>
      </c>
      <c r="E1246" s="12" t="s">
        <v>2763</v>
      </c>
      <c r="F1246" s="12" t="s">
        <v>241</v>
      </c>
      <c r="H1246" s="12">
        <f>STOCK[[#This Row],[Precio Final]]</f>
        <v>30</v>
      </c>
      <c r="I1246" s="12">
        <f>STOCK[[#This Row],[Precio Venta Ideal (x1.5)]]</f>
        <v>25.530000000000005</v>
      </c>
      <c r="J1246" s="87">
        <v>1</v>
      </c>
      <c r="K1246" s="87">
        <f>SUMIFS(VENTAS[Cantidad],VENTAS[Código del producto Vendido],STOCK[[#This Row],[Code]])</f>
        <v>1</v>
      </c>
      <c r="L1246" s="87">
        <f>STOCK[[#This Row],[Entradas]]-STOCK[[#This Row],[Salidas]]</f>
        <v>0</v>
      </c>
      <c r="M1246" s="12">
        <f>STOCK[[#This Row],[Precio Final]]*10%</f>
        <v>3</v>
      </c>
      <c r="N1246" s="12">
        <v>0</v>
      </c>
      <c r="O1246" s="12">
        <v>0</v>
      </c>
      <c r="P1246" s="12">
        <v>12.05</v>
      </c>
      <c r="Q1246" s="87">
        <v>0</v>
      </c>
      <c r="R1246" s="12">
        <v>0</v>
      </c>
      <c r="S1246" s="12">
        <v>1.97</v>
      </c>
      <c r="T1246" s="12">
        <f>STOCK[[#This Row],[Costo Unitario (USD)]]+STOCK[[#This Row],[Costo Envío (USD)]]+STOCK[[#This Row],[Comisión 10%]]</f>
        <v>17.020000000000003</v>
      </c>
      <c r="U1246" s="12">
        <f>STOCK[[#This Row],[Costo total]]*1.5</f>
        <v>25.530000000000005</v>
      </c>
      <c r="V1246" s="12">
        <v>30</v>
      </c>
      <c r="W1246" s="12">
        <f>STOCK[[#This Row],[Precio Final]]-STOCK[[#This Row],[Costo total]]</f>
        <v>12.979999999999997</v>
      </c>
      <c r="X1246" s="12">
        <f>STOCK[[#This Row],[Ganancia Unitaria]]*STOCK[[#This Row],[Salidas]]</f>
        <v>12.979999999999997</v>
      </c>
      <c r="AA1246" s="12">
        <f>STOCK[[#This Row],[Costo total]]*STOCK[[#This Row],[Entradas]]</f>
        <v>17.020000000000003</v>
      </c>
      <c r="AB1246" s="12">
        <f>STOCK[[#This Row],[Stock Actual]]*STOCK[[#This Row],[Costo total]]</f>
        <v>0</v>
      </c>
    </row>
    <row r="1247" spans="1:28" s="7" customFormat="1" ht="50" customHeight="1" x14ac:dyDescent="0.15">
      <c r="A1247" s="7" t="s">
        <v>2759</v>
      </c>
      <c r="B1247" s="70"/>
      <c r="C1247" s="7" t="s">
        <v>4</v>
      </c>
      <c r="D1247" s="7" t="s">
        <v>2237</v>
      </c>
      <c r="E1247" s="7" t="s">
        <v>2763</v>
      </c>
      <c r="F1247" s="7" t="s">
        <v>243</v>
      </c>
      <c r="H1247" s="7">
        <f>STOCK[[#This Row],[Precio Final]]</f>
        <v>30</v>
      </c>
      <c r="I1247" s="7">
        <f>STOCK[[#This Row],[Precio Venta Ideal (x1.5)]]</f>
        <v>25.530000000000005</v>
      </c>
      <c r="J1247" s="8">
        <v>1</v>
      </c>
      <c r="K1247" s="8">
        <f>SUMIFS(VENTAS[Cantidad],VENTAS[Código del producto Vendido],STOCK[[#This Row],[Code]])</f>
        <v>1</v>
      </c>
      <c r="L1247" s="8">
        <f>STOCK[[#This Row],[Entradas]]-STOCK[[#This Row],[Salidas]]</f>
        <v>0</v>
      </c>
      <c r="M1247" s="7">
        <f>STOCK[[#This Row],[Precio Final]]*10%</f>
        <v>3</v>
      </c>
      <c r="N1247" s="7">
        <v>0</v>
      </c>
      <c r="O1247" s="7">
        <v>0</v>
      </c>
      <c r="P1247" s="7">
        <v>12.05</v>
      </c>
      <c r="Q1247" s="8">
        <v>0</v>
      </c>
      <c r="R1247" s="7">
        <v>0</v>
      </c>
      <c r="S1247" s="7">
        <v>1.97</v>
      </c>
      <c r="T1247" s="12">
        <f>STOCK[[#This Row],[Costo Unitario (USD)]]+STOCK[[#This Row],[Costo Envío (USD)]]+STOCK[[#This Row],[Comisión 10%]]</f>
        <v>17.020000000000003</v>
      </c>
      <c r="U1247" s="7">
        <f>STOCK[[#This Row],[Costo total]]*1.5</f>
        <v>25.530000000000005</v>
      </c>
      <c r="V1247" s="7">
        <v>30</v>
      </c>
      <c r="W1247" s="7">
        <f>STOCK[[#This Row],[Precio Final]]-STOCK[[#This Row],[Costo total]]</f>
        <v>12.979999999999997</v>
      </c>
      <c r="X1247" s="7">
        <f>STOCK[[#This Row],[Ganancia Unitaria]]*STOCK[[#This Row],[Salidas]]</f>
        <v>12.979999999999997</v>
      </c>
      <c r="AA1247" s="7">
        <f>STOCK[[#This Row],[Costo total]]*STOCK[[#This Row],[Entradas]]</f>
        <v>17.020000000000003</v>
      </c>
      <c r="AB1247" s="7">
        <f>STOCK[[#This Row],[Stock Actual]]*STOCK[[#This Row],[Costo total]]</f>
        <v>0</v>
      </c>
    </row>
    <row r="1248" spans="1:28" s="12" customFormat="1" ht="50" customHeight="1" x14ac:dyDescent="0.15">
      <c r="A1248" s="12" t="s">
        <v>2760</v>
      </c>
      <c r="B1248" s="70"/>
      <c r="C1248" s="12" t="s">
        <v>4</v>
      </c>
      <c r="D1248" s="12" t="s">
        <v>2237</v>
      </c>
      <c r="E1248" s="12" t="s">
        <v>2763</v>
      </c>
      <c r="F1248" s="12" t="s">
        <v>244</v>
      </c>
      <c r="H1248" s="12">
        <f>STOCK[[#This Row],[Precio Final]]</f>
        <v>30</v>
      </c>
      <c r="I1248" s="12">
        <f>STOCK[[#This Row],[Precio Venta Ideal (x1.5)]]</f>
        <v>25.530000000000005</v>
      </c>
      <c r="J1248" s="87">
        <v>1</v>
      </c>
      <c r="K1248" s="87">
        <f>SUMIFS(VENTAS[Cantidad],VENTAS[Código del producto Vendido],STOCK[[#This Row],[Code]])</f>
        <v>1</v>
      </c>
      <c r="L1248" s="87">
        <f>STOCK[[#This Row],[Entradas]]-STOCK[[#This Row],[Salidas]]</f>
        <v>0</v>
      </c>
      <c r="M1248" s="12">
        <f>STOCK[[#This Row],[Precio Final]]*10%</f>
        <v>3</v>
      </c>
      <c r="N1248" s="12">
        <v>0</v>
      </c>
      <c r="O1248" s="12">
        <v>0</v>
      </c>
      <c r="P1248" s="12">
        <v>12.05</v>
      </c>
      <c r="Q1248" s="87">
        <v>0</v>
      </c>
      <c r="R1248" s="12">
        <v>0</v>
      </c>
      <c r="S1248" s="12">
        <v>1.97</v>
      </c>
      <c r="T1248" s="12">
        <f>STOCK[[#This Row],[Costo Unitario (USD)]]+STOCK[[#This Row],[Costo Envío (USD)]]+STOCK[[#This Row],[Comisión 10%]]</f>
        <v>17.020000000000003</v>
      </c>
      <c r="U1248" s="12">
        <f>STOCK[[#This Row],[Costo total]]*1.5</f>
        <v>25.530000000000005</v>
      </c>
      <c r="V1248" s="12">
        <v>30</v>
      </c>
      <c r="W1248" s="12">
        <f>STOCK[[#This Row],[Precio Final]]-STOCK[[#This Row],[Costo total]]</f>
        <v>12.979999999999997</v>
      </c>
      <c r="X1248" s="12">
        <f>STOCK[[#This Row],[Ganancia Unitaria]]*STOCK[[#This Row],[Salidas]]</f>
        <v>12.979999999999997</v>
      </c>
      <c r="AA1248" s="12">
        <f>STOCK[[#This Row],[Costo total]]*STOCK[[#This Row],[Entradas]]</f>
        <v>17.020000000000003</v>
      </c>
      <c r="AB1248" s="12">
        <f>STOCK[[#This Row],[Stock Actual]]*STOCK[[#This Row],[Costo total]]</f>
        <v>0</v>
      </c>
    </row>
    <row r="1249" spans="1:28" s="7" customFormat="1" ht="50" customHeight="1" x14ac:dyDescent="0.15">
      <c r="A1249" s="7" t="s">
        <v>2761</v>
      </c>
      <c r="B1249" s="70"/>
      <c r="C1249" s="7" t="s">
        <v>4</v>
      </c>
      <c r="D1249" s="7" t="s">
        <v>2237</v>
      </c>
      <c r="E1249" s="7" t="s">
        <v>2764</v>
      </c>
      <c r="F1249" s="7" t="s">
        <v>243</v>
      </c>
      <c r="H1249" s="7">
        <f>STOCK[[#This Row],[Precio Final]]</f>
        <v>30</v>
      </c>
      <c r="I1249" s="7">
        <f>STOCK[[#This Row],[Precio Venta Ideal (x1.5)]]</f>
        <v>24.840000000000003</v>
      </c>
      <c r="J1249" s="8">
        <v>2</v>
      </c>
      <c r="K1249" s="8">
        <f>SUMIFS(VENTAS[Cantidad],VENTAS[Código del producto Vendido],STOCK[[#This Row],[Code]])</f>
        <v>2</v>
      </c>
      <c r="L1249" s="8">
        <f>STOCK[[#This Row],[Entradas]]-STOCK[[#This Row],[Salidas]]</f>
        <v>0</v>
      </c>
      <c r="M1249" s="7">
        <f>STOCK[[#This Row],[Precio Final]]*10%</f>
        <v>3</v>
      </c>
      <c r="N1249" s="7">
        <v>0</v>
      </c>
      <c r="O1249" s="7">
        <v>0</v>
      </c>
      <c r="P1249" s="7">
        <v>11.59</v>
      </c>
      <c r="Q1249" s="8">
        <v>0</v>
      </c>
      <c r="R1249" s="7">
        <v>0</v>
      </c>
      <c r="S1249" s="7">
        <v>1.97</v>
      </c>
      <c r="T1249" s="12">
        <f>STOCK[[#This Row],[Costo Unitario (USD)]]+STOCK[[#This Row],[Costo Envío (USD)]]+STOCK[[#This Row],[Comisión 10%]]</f>
        <v>16.560000000000002</v>
      </c>
      <c r="U1249" s="7">
        <f>STOCK[[#This Row],[Costo total]]*1.5</f>
        <v>24.840000000000003</v>
      </c>
      <c r="V1249" s="7">
        <v>30</v>
      </c>
      <c r="W1249" s="7">
        <f>STOCK[[#This Row],[Precio Final]]-STOCK[[#This Row],[Costo total]]</f>
        <v>13.439999999999998</v>
      </c>
      <c r="X1249" s="7">
        <f>STOCK[[#This Row],[Ganancia Unitaria]]*STOCK[[#This Row],[Salidas]]</f>
        <v>26.879999999999995</v>
      </c>
      <c r="AA1249" s="7">
        <f>STOCK[[#This Row],[Costo total]]*STOCK[[#This Row],[Entradas]]</f>
        <v>33.120000000000005</v>
      </c>
      <c r="AB1249" s="7">
        <f>STOCK[[#This Row],[Stock Actual]]*STOCK[[#This Row],[Costo total]]</f>
        <v>0</v>
      </c>
    </row>
    <row r="1250" spans="1:28" s="12" customFormat="1" ht="50" customHeight="1" x14ac:dyDescent="0.15">
      <c r="A1250" s="12" t="s">
        <v>2762</v>
      </c>
      <c r="B1250" s="70"/>
      <c r="C1250" s="12" t="s">
        <v>4</v>
      </c>
      <c r="D1250" s="12" t="s">
        <v>1517</v>
      </c>
      <c r="E1250" s="12" t="s">
        <v>2767</v>
      </c>
      <c r="F1250" s="12" t="s">
        <v>243</v>
      </c>
      <c r="H1250" s="12">
        <f>STOCK[[#This Row],[Precio Final]]</f>
        <v>25</v>
      </c>
      <c r="I1250" s="12">
        <f>STOCK[[#This Row],[Precio Venta Ideal (x1.5)]]</f>
        <v>25.44</v>
      </c>
      <c r="J1250" s="87">
        <v>1</v>
      </c>
      <c r="K1250" s="87">
        <f>SUMIFS(VENTAS[Cantidad],VENTAS[Código del producto Vendido],STOCK[[#This Row],[Code]])</f>
        <v>0</v>
      </c>
      <c r="L1250" s="87">
        <f>STOCK[[#This Row],[Entradas]]-STOCK[[#This Row],[Salidas]]</f>
        <v>1</v>
      </c>
      <c r="M1250" s="12">
        <f>STOCK[[#This Row],[Precio Final]]*10%</f>
        <v>2.5</v>
      </c>
      <c r="N1250" s="12">
        <v>0</v>
      </c>
      <c r="O1250" s="12">
        <v>0</v>
      </c>
      <c r="P1250" s="12">
        <v>12.49</v>
      </c>
      <c r="Q1250" s="87">
        <v>0</v>
      </c>
      <c r="R1250" s="12">
        <v>0</v>
      </c>
      <c r="S1250" s="12">
        <v>1.97</v>
      </c>
      <c r="T1250" s="12">
        <f>STOCK[[#This Row],[Costo Unitario (USD)]]+STOCK[[#This Row],[Costo Envío (USD)]]+STOCK[[#This Row],[Comisión 10%]]</f>
        <v>16.96</v>
      </c>
      <c r="U1250" s="12">
        <f>STOCK[[#This Row],[Costo total]]*1.5</f>
        <v>25.44</v>
      </c>
      <c r="V1250" s="12">
        <v>25</v>
      </c>
      <c r="W1250" s="12">
        <f>STOCK[[#This Row],[Precio Final]]-STOCK[[#This Row],[Costo total]]</f>
        <v>8.0399999999999991</v>
      </c>
      <c r="X1250" s="12">
        <f>STOCK[[#This Row],[Ganancia Unitaria]]*STOCK[[#This Row],[Salidas]]</f>
        <v>0</v>
      </c>
      <c r="AA1250" s="12">
        <f>STOCK[[#This Row],[Costo total]]*STOCK[[#This Row],[Entradas]]</f>
        <v>16.96</v>
      </c>
      <c r="AB1250" s="12">
        <f>STOCK[[#This Row],[Stock Actual]]*STOCK[[#This Row],[Costo total]]</f>
        <v>16.96</v>
      </c>
    </row>
    <row r="1251" spans="1:28" s="7" customFormat="1" ht="50" customHeight="1" x14ac:dyDescent="0.15">
      <c r="A1251" s="7" t="s">
        <v>2765</v>
      </c>
      <c r="B1251" s="70"/>
      <c r="C1251" s="7" t="s">
        <v>4</v>
      </c>
      <c r="D1251" s="7" t="s">
        <v>1517</v>
      </c>
      <c r="E1251" s="7" t="s">
        <v>2768</v>
      </c>
      <c r="F1251" s="7" t="s">
        <v>241</v>
      </c>
      <c r="H1251" s="7">
        <f>STOCK[[#This Row],[Precio Final]]</f>
        <v>25</v>
      </c>
      <c r="I1251" s="7">
        <f>STOCK[[#This Row],[Precio Venta Ideal (x1.5)]]</f>
        <v>29.94</v>
      </c>
      <c r="J1251" s="8">
        <v>1</v>
      </c>
      <c r="K1251" s="8">
        <f>SUMIFS(VENTAS[Cantidad],VENTAS[Código del producto Vendido],STOCK[[#This Row],[Code]])</f>
        <v>0</v>
      </c>
      <c r="L1251" s="8">
        <f>STOCK[[#This Row],[Entradas]]-STOCK[[#This Row],[Salidas]]</f>
        <v>1</v>
      </c>
      <c r="M1251" s="7">
        <f>STOCK[[#This Row],[Precio Final]]*10%</f>
        <v>2.5</v>
      </c>
      <c r="N1251" s="7">
        <v>0</v>
      </c>
      <c r="O1251" s="7">
        <v>0</v>
      </c>
      <c r="P1251" s="7">
        <v>15.49</v>
      </c>
      <c r="Q1251" s="8">
        <v>0</v>
      </c>
      <c r="R1251" s="7">
        <v>0</v>
      </c>
      <c r="S1251" s="7">
        <v>1.97</v>
      </c>
      <c r="T1251" s="12">
        <f>STOCK[[#This Row],[Costo Unitario (USD)]]+STOCK[[#This Row],[Costo Envío (USD)]]+STOCK[[#This Row],[Comisión 10%]]</f>
        <v>19.96</v>
      </c>
      <c r="U1251" s="7">
        <f>STOCK[[#This Row],[Costo total]]*1.5</f>
        <v>29.94</v>
      </c>
      <c r="V1251" s="7">
        <v>25</v>
      </c>
      <c r="W1251" s="7">
        <f>STOCK[[#This Row],[Precio Final]]-STOCK[[#This Row],[Costo total]]</f>
        <v>5.0399999999999991</v>
      </c>
      <c r="X1251" s="7">
        <f>STOCK[[#This Row],[Ganancia Unitaria]]*STOCK[[#This Row],[Salidas]]</f>
        <v>0</v>
      </c>
      <c r="AA1251" s="7">
        <f>STOCK[[#This Row],[Costo total]]*STOCK[[#This Row],[Entradas]]</f>
        <v>19.96</v>
      </c>
      <c r="AB1251" s="7">
        <f>STOCK[[#This Row],[Stock Actual]]*STOCK[[#This Row],[Costo total]]</f>
        <v>19.96</v>
      </c>
    </row>
    <row r="1252" spans="1:28" s="12" customFormat="1" ht="50" customHeight="1" x14ac:dyDescent="0.15">
      <c r="A1252" s="12" t="s">
        <v>2766</v>
      </c>
      <c r="B1252" s="70"/>
      <c r="C1252" s="12" t="s">
        <v>4</v>
      </c>
      <c r="D1252" s="12" t="s">
        <v>2237</v>
      </c>
      <c r="E1252" s="12" t="s">
        <v>2769</v>
      </c>
      <c r="F1252" s="12" t="s">
        <v>241</v>
      </c>
      <c r="H1252" s="12">
        <f>STOCK[[#This Row],[Precio Final]]</f>
        <v>30</v>
      </c>
      <c r="I1252" s="12">
        <f>STOCK[[#This Row],[Precio Venta Ideal (x1.5)]]</f>
        <v>20.94</v>
      </c>
      <c r="J1252" s="87">
        <v>1</v>
      </c>
      <c r="K1252" s="87">
        <f>SUMIFS(VENTAS[Cantidad],VENTAS[Código del producto Vendido],STOCK[[#This Row],[Code]])</f>
        <v>0</v>
      </c>
      <c r="L1252" s="87">
        <f>STOCK[[#This Row],[Entradas]]-STOCK[[#This Row],[Salidas]]</f>
        <v>1</v>
      </c>
      <c r="M1252" s="12">
        <f>STOCK[[#This Row],[Precio Final]]*10%</f>
        <v>3</v>
      </c>
      <c r="N1252" s="12">
        <v>0</v>
      </c>
      <c r="O1252" s="12">
        <v>0</v>
      </c>
      <c r="P1252" s="12">
        <v>8.99</v>
      </c>
      <c r="Q1252" s="87">
        <v>0</v>
      </c>
      <c r="R1252" s="12">
        <v>0</v>
      </c>
      <c r="S1252" s="12">
        <v>1.97</v>
      </c>
      <c r="T1252" s="12">
        <f>STOCK[[#This Row],[Costo Unitario (USD)]]+STOCK[[#This Row],[Costo Envío (USD)]]+STOCK[[#This Row],[Comisión 10%]]</f>
        <v>13.96</v>
      </c>
      <c r="U1252" s="12">
        <f>STOCK[[#This Row],[Costo total]]*1.5</f>
        <v>20.94</v>
      </c>
      <c r="V1252" s="12">
        <v>30</v>
      </c>
      <c r="W1252" s="12">
        <f>STOCK[[#This Row],[Precio Final]]-STOCK[[#This Row],[Costo total]]</f>
        <v>16.04</v>
      </c>
      <c r="X1252" s="12">
        <f>STOCK[[#This Row],[Ganancia Unitaria]]*STOCK[[#This Row],[Salidas]]</f>
        <v>0</v>
      </c>
      <c r="AA1252" s="12">
        <f>STOCK[[#This Row],[Costo total]]*STOCK[[#This Row],[Entradas]]</f>
        <v>13.96</v>
      </c>
      <c r="AB1252" s="12">
        <f>STOCK[[#This Row],[Stock Actual]]*STOCK[[#This Row],[Costo total]]</f>
        <v>13.96</v>
      </c>
    </row>
    <row r="1253" spans="1:28" s="7" customFormat="1" ht="50" customHeight="1" x14ac:dyDescent="0.15">
      <c r="A1253" s="7" t="s">
        <v>2771</v>
      </c>
      <c r="B1253" s="70"/>
      <c r="C1253" s="7" t="s">
        <v>4</v>
      </c>
      <c r="D1253" s="7" t="s">
        <v>2150</v>
      </c>
      <c r="E1253" s="7" t="s">
        <v>2770</v>
      </c>
      <c r="F1253" s="7" t="s">
        <v>1751</v>
      </c>
      <c r="H1253" s="7">
        <f>STOCK[[#This Row],[Precio Final]]</f>
        <v>20</v>
      </c>
      <c r="I1253" s="7">
        <f>STOCK[[#This Row],[Precio Venta Ideal (x1.5)]]</f>
        <v>11.94</v>
      </c>
      <c r="J1253" s="8">
        <v>3</v>
      </c>
      <c r="K1253" s="8">
        <f>SUMIFS(VENTAS[Cantidad],VENTAS[Código del producto Vendido],STOCK[[#This Row],[Code]])</f>
        <v>3</v>
      </c>
      <c r="L1253" s="8">
        <f>STOCK[[#This Row],[Entradas]]-STOCK[[#This Row],[Salidas]]</f>
        <v>0</v>
      </c>
      <c r="M1253" s="7">
        <f>STOCK[[#This Row],[Precio Final]]*10%</f>
        <v>2</v>
      </c>
      <c r="N1253" s="7">
        <v>0</v>
      </c>
      <c r="O1253" s="7">
        <v>0</v>
      </c>
      <c r="P1253" s="7">
        <v>3.99</v>
      </c>
      <c r="Q1253" s="8">
        <v>0</v>
      </c>
      <c r="R1253" s="7">
        <v>0</v>
      </c>
      <c r="S1253" s="7">
        <v>1.97</v>
      </c>
      <c r="T1253" s="12">
        <f>STOCK[[#This Row],[Costo Unitario (USD)]]+STOCK[[#This Row],[Costo Envío (USD)]]+STOCK[[#This Row],[Comisión 10%]]</f>
        <v>7.96</v>
      </c>
      <c r="U1253" s="7">
        <f>STOCK[[#This Row],[Costo total]]*1.5</f>
        <v>11.94</v>
      </c>
      <c r="V1253" s="7">
        <v>20</v>
      </c>
      <c r="W1253" s="7">
        <f>STOCK[[#This Row],[Precio Final]]-STOCK[[#This Row],[Costo total]]</f>
        <v>12.04</v>
      </c>
      <c r="X1253" s="7">
        <f>STOCK[[#This Row],[Ganancia Unitaria]]*STOCK[[#This Row],[Salidas]]</f>
        <v>36.119999999999997</v>
      </c>
      <c r="AA1253" s="7">
        <f>STOCK[[#This Row],[Costo total]]*STOCK[[#This Row],[Entradas]]</f>
        <v>23.88</v>
      </c>
      <c r="AB1253" s="7">
        <f>STOCK[[#This Row],[Stock Actual]]*STOCK[[#This Row],[Costo total]]</f>
        <v>0</v>
      </c>
    </row>
    <row r="1254" spans="1:28" s="12" customFormat="1" ht="50" customHeight="1" x14ac:dyDescent="0.15">
      <c r="A1254" s="12" t="s">
        <v>2773</v>
      </c>
      <c r="B1254" s="70"/>
      <c r="C1254" s="12" t="s">
        <v>4</v>
      </c>
      <c r="D1254" s="12" t="s">
        <v>2243</v>
      </c>
      <c r="E1254" s="12" t="s">
        <v>2772</v>
      </c>
      <c r="F1254" s="12" t="s">
        <v>241</v>
      </c>
      <c r="H1254" s="12">
        <f>STOCK[[#This Row],[Precio Final]]</f>
        <v>35</v>
      </c>
      <c r="I1254" s="12">
        <f>STOCK[[#This Row],[Precio Venta Ideal (x1.5)]]</f>
        <v>25.590000000000003</v>
      </c>
      <c r="J1254" s="87">
        <v>1</v>
      </c>
      <c r="K1254" s="87">
        <f>SUMIFS(VENTAS[Cantidad],VENTAS[Código del producto Vendido],STOCK[[#This Row],[Code]])</f>
        <v>1</v>
      </c>
      <c r="L1254" s="87">
        <f>STOCK[[#This Row],[Entradas]]-STOCK[[#This Row],[Salidas]]</f>
        <v>0</v>
      </c>
      <c r="M1254" s="12">
        <f>STOCK[[#This Row],[Precio Final]]*10%</f>
        <v>3.5</v>
      </c>
      <c r="N1254" s="12">
        <v>0</v>
      </c>
      <c r="O1254" s="12">
        <v>0</v>
      </c>
      <c r="P1254" s="12">
        <v>11.59</v>
      </c>
      <c r="Q1254" s="87">
        <v>0</v>
      </c>
      <c r="R1254" s="12">
        <v>0</v>
      </c>
      <c r="S1254" s="12">
        <v>1.97</v>
      </c>
      <c r="T1254" s="12">
        <f>STOCK[[#This Row],[Costo Unitario (USD)]]+STOCK[[#This Row],[Costo Envío (USD)]]+STOCK[[#This Row],[Comisión 10%]]</f>
        <v>17.060000000000002</v>
      </c>
      <c r="U1254" s="12">
        <f>STOCK[[#This Row],[Costo total]]*1.5</f>
        <v>25.590000000000003</v>
      </c>
      <c r="V1254" s="12">
        <v>35</v>
      </c>
      <c r="W1254" s="12">
        <f>STOCK[[#This Row],[Precio Final]]-STOCK[[#This Row],[Costo total]]</f>
        <v>17.939999999999998</v>
      </c>
      <c r="X1254" s="12">
        <f>STOCK[[#This Row],[Ganancia Unitaria]]*STOCK[[#This Row],[Salidas]]</f>
        <v>17.939999999999998</v>
      </c>
      <c r="AA1254" s="12">
        <f>STOCK[[#This Row],[Costo total]]*STOCK[[#This Row],[Entradas]]</f>
        <v>17.060000000000002</v>
      </c>
      <c r="AB1254" s="12">
        <f>STOCK[[#This Row],[Stock Actual]]*STOCK[[#This Row],[Costo total]]</f>
        <v>0</v>
      </c>
    </row>
    <row r="1255" spans="1:28" s="7" customFormat="1" ht="50" customHeight="1" x14ac:dyDescent="0.15">
      <c r="A1255" s="7" t="s">
        <v>2774</v>
      </c>
      <c r="B1255" s="70"/>
      <c r="C1255" s="7" t="s">
        <v>4</v>
      </c>
      <c r="D1255" s="7" t="s">
        <v>2237</v>
      </c>
      <c r="E1255" s="7" t="s">
        <v>2782</v>
      </c>
      <c r="F1255" s="7" t="s">
        <v>238</v>
      </c>
      <c r="H1255" s="7">
        <f>STOCK[[#This Row],[Precio Final]]</f>
        <v>25</v>
      </c>
      <c r="I1255" s="7">
        <f>STOCK[[#This Row],[Precio Venta Ideal (x1.5)]]</f>
        <v>23.910000000000004</v>
      </c>
      <c r="J1255" s="8">
        <v>1</v>
      </c>
      <c r="K1255" s="8">
        <f>SUMIFS(VENTAS[Cantidad],VENTAS[Código del producto Vendido],STOCK[[#This Row],[Code]])</f>
        <v>1</v>
      </c>
      <c r="L1255" s="8">
        <f>STOCK[[#This Row],[Entradas]]-STOCK[[#This Row],[Salidas]]</f>
        <v>0</v>
      </c>
      <c r="M1255" s="7">
        <f>STOCK[[#This Row],[Precio Final]]*10%</f>
        <v>2.5</v>
      </c>
      <c r="N1255" s="7">
        <v>0</v>
      </c>
      <c r="O1255" s="7">
        <v>0</v>
      </c>
      <c r="P1255" s="7">
        <v>11.47</v>
      </c>
      <c r="Q1255" s="8">
        <v>0</v>
      </c>
      <c r="R1255" s="7">
        <v>0</v>
      </c>
      <c r="S1255" s="7">
        <v>1.97</v>
      </c>
      <c r="T1255" s="12">
        <f>STOCK[[#This Row],[Costo Unitario (USD)]]+STOCK[[#This Row],[Costo Envío (USD)]]+STOCK[[#This Row],[Comisión 10%]]</f>
        <v>15.940000000000001</v>
      </c>
      <c r="U1255" s="7">
        <f>STOCK[[#This Row],[Costo total]]*1.5</f>
        <v>23.910000000000004</v>
      </c>
      <c r="V1255" s="7">
        <v>25</v>
      </c>
      <c r="W1255" s="7">
        <f>STOCK[[#This Row],[Precio Final]]-STOCK[[#This Row],[Costo total]]</f>
        <v>9.0599999999999987</v>
      </c>
      <c r="X1255" s="7">
        <f>STOCK[[#This Row],[Ganancia Unitaria]]*STOCK[[#This Row],[Salidas]]</f>
        <v>9.0599999999999987</v>
      </c>
      <c r="AA1255" s="7">
        <f>STOCK[[#This Row],[Costo total]]*STOCK[[#This Row],[Entradas]]</f>
        <v>15.940000000000001</v>
      </c>
      <c r="AB1255" s="7">
        <f>STOCK[[#This Row],[Stock Actual]]*STOCK[[#This Row],[Costo total]]</f>
        <v>0</v>
      </c>
    </row>
    <row r="1256" spans="1:28" s="12" customFormat="1" ht="50" customHeight="1" x14ac:dyDescent="0.15">
      <c r="A1256" s="12" t="s">
        <v>2775</v>
      </c>
      <c r="B1256" s="70"/>
      <c r="C1256" s="12" t="s">
        <v>4</v>
      </c>
      <c r="D1256" s="12" t="s">
        <v>2237</v>
      </c>
      <c r="E1256" s="12" t="s">
        <v>2782</v>
      </c>
      <c r="F1256" s="12" t="s">
        <v>241</v>
      </c>
      <c r="H1256" s="12">
        <f>STOCK[[#This Row],[Precio Final]]</f>
        <v>25</v>
      </c>
      <c r="I1256" s="12">
        <f>STOCK[[#This Row],[Precio Venta Ideal (x1.5)]]</f>
        <v>23.910000000000004</v>
      </c>
      <c r="J1256" s="87">
        <v>1</v>
      </c>
      <c r="K1256" s="87">
        <f>SUMIFS(VENTAS[Cantidad],VENTAS[Código del producto Vendido],STOCK[[#This Row],[Code]])</f>
        <v>0</v>
      </c>
      <c r="L1256" s="87">
        <f>STOCK[[#This Row],[Entradas]]-STOCK[[#This Row],[Salidas]]</f>
        <v>1</v>
      </c>
      <c r="M1256" s="12">
        <f>STOCK[[#This Row],[Precio Final]]*10%</f>
        <v>2.5</v>
      </c>
      <c r="N1256" s="12">
        <v>0</v>
      </c>
      <c r="O1256" s="12">
        <v>0</v>
      </c>
      <c r="P1256" s="12">
        <v>11.47</v>
      </c>
      <c r="Q1256" s="87">
        <v>0</v>
      </c>
      <c r="R1256" s="12">
        <v>0</v>
      </c>
      <c r="S1256" s="12">
        <v>1.97</v>
      </c>
      <c r="T1256" s="12">
        <f>STOCK[[#This Row],[Costo Unitario (USD)]]+STOCK[[#This Row],[Costo Envío (USD)]]+STOCK[[#This Row],[Comisión 10%]]</f>
        <v>15.940000000000001</v>
      </c>
      <c r="U1256" s="12">
        <f>STOCK[[#This Row],[Costo total]]*1.5</f>
        <v>23.910000000000004</v>
      </c>
      <c r="V1256" s="12">
        <v>25</v>
      </c>
      <c r="W1256" s="12">
        <f>STOCK[[#This Row],[Precio Final]]-STOCK[[#This Row],[Costo total]]</f>
        <v>9.0599999999999987</v>
      </c>
      <c r="X1256" s="12">
        <f>STOCK[[#This Row],[Ganancia Unitaria]]*STOCK[[#This Row],[Salidas]]</f>
        <v>0</v>
      </c>
      <c r="AA1256" s="12">
        <f>STOCK[[#This Row],[Costo total]]*STOCK[[#This Row],[Entradas]]</f>
        <v>15.940000000000001</v>
      </c>
      <c r="AB1256" s="12">
        <f>STOCK[[#This Row],[Stock Actual]]*STOCK[[#This Row],[Costo total]]</f>
        <v>15.940000000000001</v>
      </c>
    </row>
    <row r="1257" spans="1:28" s="7" customFormat="1" ht="50" customHeight="1" x14ac:dyDescent="0.15">
      <c r="A1257" s="7" t="s">
        <v>2776</v>
      </c>
      <c r="B1257" s="70"/>
      <c r="C1257" s="7" t="s">
        <v>4</v>
      </c>
      <c r="D1257" s="7" t="s">
        <v>2237</v>
      </c>
      <c r="E1257" s="7" t="s">
        <v>2782</v>
      </c>
      <c r="F1257" s="7" t="s">
        <v>243</v>
      </c>
      <c r="H1257" s="7">
        <f>STOCK[[#This Row],[Precio Final]]</f>
        <v>25</v>
      </c>
      <c r="I1257" s="7">
        <f>STOCK[[#This Row],[Precio Venta Ideal (x1.5)]]</f>
        <v>23.910000000000004</v>
      </c>
      <c r="J1257" s="8">
        <v>1</v>
      </c>
      <c r="K1257" s="8">
        <f>SUMIFS(VENTAS[Cantidad],VENTAS[Código del producto Vendido],STOCK[[#This Row],[Code]])</f>
        <v>0</v>
      </c>
      <c r="L1257" s="8">
        <f>STOCK[[#This Row],[Entradas]]-STOCK[[#This Row],[Salidas]]</f>
        <v>1</v>
      </c>
      <c r="M1257" s="7">
        <f>STOCK[[#This Row],[Precio Final]]*10%</f>
        <v>2.5</v>
      </c>
      <c r="N1257" s="7">
        <v>0</v>
      </c>
      <c r="O1257" s="7">
        <v>0</v>
      </c>
      <c r="P1257" s="7">
        <v>11.47</v>
      </c>
      <c r="Q1257" s="8">
        <v>0</v>
      </c>
      <c r="R1257" s="7">
        <v>0</v>
      </c>
      <c r="S1257" s="7">
        <v>1.97</v>
      </c>
      <c r="T1257" s="12">
        <f>STOCK[[#This Row],[Costo Unitario (USD)]]+STOCK[[#This Row],[Costo Envío (USD)]]+STOCK[[#This Row],[Comisión 10%]]</f>
        <v>15.940000000000001</v>
      </c>
      <c r="U1257" s="7">
        <f>STOCK[[#This Row],[Costo total]]*1.5</f>
        <v>23.910000000000004</v>
      </c>
      <c r="V1257" s="7">
        <v>25</v>
      </c>
      <c r="W1257" s="7">
        <f>STOCK[[#This Row],[Precio Final]]-STOCK[[#This Row],[Costo total]]</f>
        <v>9.0599999999999987</v>
      </c>
      <c r="X1257" s="7">
        <f>STOCK[[#This Row],[Ganancia Unitaria]]*STOCK[[#This Row],[Salidas]]</f>
        <v>0</v>
      </c>
      <c r="AA1257" s="7">
        <f>STOCK[[#This Row],[Costo total]]*STOCK[[#This Row],[Entradas]]</f>
        <v>15.940000000000001</v>
      </c>
      <c r="AB1257" s="7">
        <f>STOCK[[#This Row],[Stock Actual]]*STOCK[[#This Row],[Costo total]]</f>
        <v>15.940000000000001</v>
      </c>
    </row>
    <row r="1258" spans="1:28" s="12" customFormat="1" ht="50" customHeight="1" x14ac:dyDescent="0.15">
      <c r="A1258" s="12" t="s">
        <v>2777</v>
      </c>
      <c r="B1258" s="70"/>
      <c r="C1258" s="12" t="s">
        <v>4</v>
      </c>
      <c r="D1258" s="12" t="s">
        <v>2237</v>
      </c>
      <c r="E1258" s="12" t="s">
        <v>2782</v>
      </c>
      <c r="F1258" s="12" t="s">
        <v>244</v>
      </c>
      <c r="H1258" s="12">
        <f>STOCK[[#This Row],[Precio Final]]</f>
        <v>25</v>
      </c>
      <c r="I1258" s="12">
        <f>STOCK[[#This Row],[Precio Venta Ideal (x1.5)]]</f>
        <v>23.910000000000004</v>
      </c>
      <c r="J1258" s="87">
        <v>1</v>
      </c>
      <c r="K1258" s="87">
        <f>SUMIFS(VENTAS[Cantidad],VENTAS[Código del producto Vendido],STOCK[[#This Row],[Code]])</f>
        <v>0</v>
      </c>
      <c r="L1258" s="87">
        <f>STOCK[[#This Row],[Entradas]]-STOCK[[#This Row],[Salidas]]</f>
        <v>1</v>
      </c>
      <c r="M1258" s="12">
        <f>STOCK[[#This Row],[Precio Final]]*10%</f>
        <v>2.5</v>
      </c>
      <c r="N1258" s="12">
        <v>0</v>
      </c>
      <c r="O1258" s="12">
        <v>0</v>
      </c>
      <c r="P1258" s="12">
        <v>11.47</v>
      </c>
      <c r="Q1258" s="87">
        <v>0</v>
      </c>
      <c r="R1258" s="12">
        <v>0</v>
      </c>
      <c r="S1258" s="12">
        <v>1.97</v>
      </c>
      <c r="T1258" s="12">
        <f>STOCK[[#This Row],[Costo Unitario (USD)]]+STOCK[[#This Row],[Costo Envío (USD)]]+STOCK[[#This Row],[Comisión 10%]]</f>
        <v>15.940000000000001</v>
      </c>
      <c r="U1258" s="12">
        <f>STOCK[[#This Row],[Costo total]]*1.5</f>
        <v>23.910000000000004</v>
      </c>
      <c r="V1258" s="12">
        <v>25</v>
      </c>
      <c r="W1258" s="12">
        <f>STOCK[[#This Row],[Precio Final]]-STOCK[[#This Row],[Costo total]]</f>
        <v>9.0599999999999987</v>
      </c>
      <c r="X1258" s="12">
        <f>STOCK[[#This Row],[Ganancia Unitaria]]*STOCK[[#This Row],[Salidas]]</f>
        <v>0</v>
      </c>
      <c r="AA1258" s="12">
        <f>STOCK[[#This Row],[Costo total]]*STOCK[[#This Row],[Entradas]]</f>
        <v>15.940000000000001</v>
      </c>
      <c r="AB1258" s="12">
        <f>STOCK[[#This Row],[Stock Actual]]*STOCK[[#This Row],[Costo total]]</f>
        <v>15.940000000000001</v>
      </c>
    </row>
    <row r="1259" spans="1:28" s="7" customFormat="1" ht="50" customHeight="1" x14ac:dyDescent="0.15">
      <c r="A1259" s="7" t="s">
        <v>2778</v>
      </c>
      <c r="B1259" s="70"/>
      <c r="C1259" s="7" t="s">
        <v>4</v>
      </c>
      <c r="D1259" s="7" t="s">
        <v>2247</v>
      </c>
      <c r="E1259" s="7" t="s">
        <v>2779</v>
      </c>
      <c r="F1259" s="7" t="s">
        <v>241</v>
      </c>
      <c r="H1259" s="7">
        <f>STOCK[[#This Row],[Precio Final]]</f>
        <v>25</v>
      </c>
      <c r="I1259" s="7">
        <f>STOCK[[#This Row],[Precio Venta Ideal (x1.5)]]</f>
        <v>27.315000000000001</v>
      </c>
      <c r="J1259" s="8">
        <v>1</v>
      </c>
      <c r="K1259" s="8">
        <f>SUMIFS(VENTAS[Cantidad],VENTAS[Código del producto Vendido],STOCK[[#This Row],[Code]])</f>
        <v>0</v>
      </c>
      <c r="L1259" s="8">
        <f>STOCK[[#This Row],[Entradas]]-STOCK[[#This Row],[Salidas]]</f>
        <v>1</v>
      </c>
      <c r="M1259" s="7">
        <f>STOCK[[#This Row],[Precio Final]]*10%</f>
        <v>2.5</v>
      </c>
      <c r="N1259" s="7">
        <v>0</v>
      </c>
      <c r="O1259" s="7">
        <v>0</v>
      </c>
      <c r="P1259" s="7">
        <v>13.74</v>
      </c>
      <c r="Q1259" s="8">
        <v>0</v>
      </c>
      <c r="R1259" s="7">
        <v>0</v>
      </c>
      <c r="S1259" s="7">
        <v>1.97</v>
      </c>
      <c r="T1259" s="12">
        <f>STOCK[[#This Row],[Costo Unitario (USD)]]+STOCK[[#This Row],[Costo Envío (USD)]]+STOCK[[#This Row],[Comisión 10%]]</f>
        <v>18.21</v>
      </c>
      <c r="U1259" s="7">
        <f>STOCK[[#This Row],[Costo total]]*1.5</f>
        <v>27.315000000000001</v>
      </c>
      <c r="V1259" s="7">
        <v>25</v>
      </c>
      <c r="W1259" s="7">
        <f>STOCK[[#This Row],[Precio Final]]-STOCK[[#This Row],[Costo total]]</f>
        <v>6.7899999999999991</v>
      </c>
      <c r="X1259" s="7">
        <f>STOCK[[#This Row],[Ganancia Unitaria]]*STOCK[[#This Row],[Salidas]]</f>
        <v>0</v>
      </c>
      <c r="AA1259" s="7">
        <f>STOCK[[#This Row],[Costo total]]*STOCK[[#This Row],[Entradas]]</f>
        <v>18.21</v>
      </c>
      <c r="AB1259" s="7">
        <f>STOCK[[#This Row],[Stock Actual]]*STOCK[[#This Row],[Costo total]]</f>
        <v>18.21</v>
      </c>
    </row>
    <row r="1260" spans="1:28" s="12" customFormat="1" ht="50" customHeight="1" x14ac:dyDescent="0.15">
      <c r="A1260" s="12" t="s">
        <v>2781</v>
      </c>
      <c r="B1260" s="70"/>
      <c r="C1260" s="12" t="s">
        <v>4</v>
      </c>
      <c r="D1260" s="12" t="s">
        <v>2247</v>
      </c>
      <c r="E1260" s="12" t="s">
        <v>2780</v>
      </c>
      <c r="F1260" s="12" t="s">
        <v>243</v>
      </c>
      <c r="H1260" s="12">
        <f>STOCK[[#This Row],[Precio Final]]</f>
        <v>20</v>
      </c>
      <c r="I1260" s="12">
        <f>STOCK[[#This Row],[Precio Venta Ideal (x1.5)]]</f>
        <v>18.540000000000003</v>
      </c>
      <c r="J1260" s="87">
        <v>1</v>
      </c>
      <c r="K1260" s="87">
        <f>SUMIFS(VENTAS[Cantidad],VENTAS[Código del producto Vendido],STOCK[[#This Row],[Code]])</f>
        <v>0</v>
      </c>
      <c r="L1260" s="87">
        <f>STOCK[[#This Row],[Entradas]]-STOCK[[#This Row],[Salidas]]</f>
        <v>1</v>
      </c>
      <c r="M1260" s="12">
        <f>STOCK[[#This Row],[Precio Final]]*10%</f>
        <v>2</v>
      </c>
      <c r="N1260" s="12">
        <v>0</v>
      </c>
      <c r="O1260" s="12">
        <v>0</v>
      </c>
      <c r="P1260" s="12">
        <v>8.39</v>
      </c>
      <c r="Q1260" s="87">
        <v>0</v>
      </c>
      <c r="R1260" s="12">
        <v>0</v>
      </c>
      <c r="S1260" s="12">
        <v>1.97</v>
      </c>
      <c r="T1260" s="12">
        <f>STOCK[[#This Row],[Costo Unitario (USD)]]+STOCK[[#This Row],[Costo Envío (USD)]]+STOCK[[#This Row],[Comisión 10%]]</f>
        <v>12.360000000000001</v>
      </c>
      <c r="U1260" s="12">
        <f>STOCK[[#This Row],[Costo total]]*1.5</f>
        <v>18.540000000000003</v>
      </c>
      <c r="V1260" s="12">
        <v>20</v>
      </c>
      <c r="W1260" s="12">
        <f>STOCK[[#This Row],[Precio Final]]-STOCK[[#This Row],[Costo total]]</f>
        <v>7.6399999999999988</v>
      </c>
      <c r="X1260" s="12">
        <f>STOCK[[#This Row],[Ganancia Unitaria]]*STOCK[[#This Row],[Salidas]]</f>
        <v>0</v>
      </c>
      <c r="AA1260" s="12">
        <f>STOCK[[#This Row],[Costo total]]*STOCK[[#This Row],[Entradas]]</f>
        <v>12.360000000000001</v>
      </c>
      <c r="AB1260" s="12">
        <f>STOCK[[#This Row],[Stock Actual]]*STOCK[[#This Row],[Costo total]]</f>
        <v>12.360000000000001</v>
      </c>
    </row>
    <row r="1261" spans="1:28" s="7" customFormat="1" ht="50" customHeight="1" x14ac:dyDescent="0.15">
      <c r="A1261" s="7" t="s">
        <v>2783</v>
      </c>
      <c r="B1261" s="70"/>
      <c r="C1261" s="7" t="s">
        <v>4</v>
      </c>
      <c r="D1261" s="7" t="s">
        <v>2237</v>
      </c>
      <c r="E1261" s="7" t="s">
        <v>2825</v>
      </c>
      <c r="F1261" s="7" t="s">
        <v>243</v>
      </c>
      <c r="H1261" s="7">
        <f>STOCK[[#This Row],[Precio Final]]</f>
        <v>25</v>
      </c>
      <c r="I1261" s="7">
        <f>STOCK[[#This Row],[Precio Venta Ideal (x1.5)]]</f>
        <v>23.46</v>
      </c>
      <c r="J1261" s="8">
        <v>1</v>
      </c>
      <c r="K1261" s="8">
        <f>SUMIFS(VENTAS[Cantidad],VENTAS[Código del producto Vendido],STOCK[[#This Row],[Code]])</f>
        <v>1</v>
      </c>
      <c r="L1261" s="8">
        <f>STOCK[[#This Row],[Entradas]]-STOCK[[#This Row],[Salidas]]</f>
        <v>0</v>
      </c>
      <c r="M1261" s="7">
        <f>STOCK[[#This Row],[Precio Final]]*10%</f>
        <v>2.5</v>
      </c>
      <c r="N1261" s="7">
        <v>0</v>
      </c>
      <c r="O1261" s="7">
        <v>0</v>
      </c>
      <c r="P1261" s="7">
        <v>11.17</v>
      </c>
      <c r="Q1261" s="8">
        <v>0</v>
      </c>
      <c r="R1261" s="7">
        <v>0</v>
      </c>
      <c r="S1261" s="7">
        <v>1.97</v>
      </c>
      <c r="T1261" s="12">
        <f>STOCK[[#This Row],[Costo Unitario (USD)]]+STOCK[[#This Row],[Costo Envío (USD)]]+STOCK[[#This Row],[Comisión 10%]]</f>
        <v>15.64</v>
      </c>
      <c r="U1261" s="7">
        <f>STOCK[[#This Row],[Costo total]]*1.5</f>
        <v>23.46</v>
      </c>
      <c r="V1261" s="7">
        <v>25</v>
      </c>
      <c r="W1261" s="7">
        <f>STOCK[[#This Row],[Precio Final]]-STOCK[[#This Row],[Costo total]]</f>
        <v>9.36</v>
      </c>
      <c r="X1261" s="7">
        <f>STOCK[[#This Row],[Ganancia Unitaria]]*STOCK[[#This Row],[Salidas]]</f>
        <v>9.36</v>
      </c>
      <c r="AA1261" s="7">
        <f>STOCK[[#This Row],[Costo total]]*STOCK[[#This Row],[Entradas]]</f>
        <v>15.64</v>
      </c>
      <c r="AB1261" s="7">
        <f>STOCK[[#This Row],[Stock Actual]]*STOCK[[#This Row],[Costo total]]</f>
        <v>0</v>
      </c>
    </row>
    <row r="1262" spans="1:28" s="12" customFormat="1" ht="50" customHeight="1" x14ac:dyDescent="0.15">
      <c r="A1262" s="12" t="s">
        <v>2784</v>
      </c>
      <c r="B1262" s="70"/>
      <c r="C1262" s="12" t="s">
        <v>4</v>
      </c>
      <c r="D1262" s="12" t="s">
        <v>2237</v>
      </c>
      <c r="E1262" s="12" t="s">
        <v>2787</v>
      </c>
      <c r="F1262" s="12" t="s">
        <v>244</v>
      </c>
      <c r="H1262" s="12">
        <f>STOCK[[#This Row],[Precio Final]]</f>
        <v>25</v>
      </c>
      <c r="I1262" s="12">
        <f>STOCK[[#This Row],[Precio Venta Ideal (x1.5)]]</f>
        <v>23.97</v>
      </c>
      <c r="J1262" s="87">
        <v>1</v>
      </c>
      <c r="K1262" s="87">
        <f>SUMIFS(VENTAS[Cantidad],VENTAS[Código del producto Vendido],STOCK[[#This Row],[Code]])</f>
        <v>0</v>
      </c>
      <c r="L1262" s="87">
        <f>STOCK[[#This Row],[Entradas]]-STOCK[[#This Row],[Salidas]]</f>
        <v>1</v>
      </c>
      <c r="M1262" s="12">
        <f>STOCK[[#This Row],[Precio Final]]*10%</f>
        <v>2.5</v>
      </c>
      <c r="N1262" s="12">
        <v>0</v>
      </c>
      <c r="O1262" s="12">
        <v>0</v>
      </c>
      <c r="P1262" s="12">
        <v>11.51</v>
      </c>
      <c r="Q1262" s="87">
        <v>0</v>
      </c>
      <c r="R1262" s="12">
        <v>0</v>
      </c>
      <c r="S1262" s="12">
        <v>1.97</v>
      </c>
      <c r="T1262" s="12">
        <f>STOCK[[#This Row],[Costo Unitario (USD)]]+STOCK[[#This Row],[Costo Envío (USD)]]+STOCK[[#This Row],[Comisión 10%]]</f>
        <v>15.98</v>
      </c>
      <c r="U1262" s="12">
        <f>STOCK[[#This Row],[Costo total]]*1.5</f>
        <v>23.97</v>
      </c>
      <c r="V1262" s="12">
        <v>25</v>
      </c>
      <c r="W1262" s="12">
        <f>STOCK[[#This Row],[Precio Final]]-STOCK[[#This Row],[Costo total]]</f>
        <v>9.02</v>
      </c>
      <c r="X1262" s="12">
        <f>STOCK[[#This Row],[Ganancia Unitaria]]*STOCK[[#This Row],[Salidas]]</f>
        <v>0</v>
      </c>
      <c r="AA1262" s="12">
        <f>STOCK[[#This Row],[Costo total]]*STOCK[[#This Row],[Entradas]]</f>
        <v>15.98</v>
      </c>
      <c r="AB1262" s="12">
        <f>STOCK[[#This Row],[Stock Actual]]*STOCK[[#This Row],[Costo total]]</f>
        <v>15.98</v>
      </c>
    </row>
    <row r="1263" spans="1:28" s="7" customFormat="1" ht="50" customHeight="1" x14ac:dyDescent="0.15">
      <c r="A1263" s="7" t="s">
        <v>2785</v>
      </c>
      <c r="B1263" s="70"/>
      <c r="C1263" s="7" t="s">
        <v>4</v>
      </c>
      <c r="D1263" s="7" t="s">
        <v>2237</v>
      </c>
      <c r="E1263" s="7" t="s">
        <v>2787</v>
      </c>
      <c r="F1263" s="7" t="s">
        <v>243</v>
      </c>
      <c r="H1263" s="7">
        <f>STOCK[[#This Row],[Precio Final]]</f>
        <v>25</v>
      </c>
      <c r="I1263" s="7">
        <f>STOCK[[#This Row],[Precio Venta Ideal (x1.5)]]</f>
        <v>23.97</v>
      </c>
      <c r="J1263" s="8">
        <v>1</v>
      </c>
      <c r="K1263" s="8">
        <f>SUMIFS(VENTAS[Cantidad],VENTAS[Código del producto Vendido],STOCK[[#This Row],[Code]])</f>
        <v>0</v>
      </c>
      <c r="L1263" s="8">
        <f>STOCK[[#This Row],[Entradas]]-STOCK[[#This Row],[Salidas]]</f>
        <v>1</v>
      </c>
      <c r="M1263" s="7">
        <f>STOCK[[#This Row],[Precio Final]]*10%</f>
        <v>2.5</v>
      </c>
      <c r="N1263" s="7">
        <v>0</v>
      </c>
      <c r="O1263" s="7">
        <v>0</v>
      </c>
      <c r="P1263" s="7">
        <v>11.51</v>
      </c>
      <c r="Q1263" s="8">
        <v>0</v>
      </c>
      <c r="R1263" s="7">
        <v>0</v>
      </c>
      <c r="S1263" s="7">
        <v>1.97</v>
      </c>
      <c r="T1263" s="12">
        <f>STOCK[[#This Row],[Costo Unitario (USD)]]+STOCK[[#This Row],[Costo Envío (USD)]]+STOCK[[#This Row],[Comisión 10%]]</f>
        <v>15.98</v>
      </c>
      <c r="U1263" s="7">
        <f>STOCK[[#This Row],[Costo total]]*1.5</f>
        <v>23.97</v>
      </c>
      <c r="V1263" s="7">
        <v>25</v>
      </c>
      <c r="W1263" s="7">
        <f>STOCK[[#This Row],[Precio Final]]-STOCK[[#This Row],[Costo total]]</f>
        <v>9.02</v>
      </c>
      <c r="X1263" s="7">
        <f>STOCK[[#This Row],[Ganancia Unitaria]]*STOCK[[#This Row],[Salidas]]</f>
        <v>0</v>
      </c>
      <c r="AA1263" s="7">
        <f>STOCK[[#This Row],[Costo total]]*STOCK[[#This Row],[Entradas]]</f>
        <v>15.98</v>
      </c>
      <c r="AB1263" s="7">
        <f>STOCK[[#This Row],[Stock Actual]]*STOCK[[#This Row],[Costo total]]</f>
        <v>15.98</v>
      </c>
    </row>
    <row r="1264" spans="1:28" s="12" customFormat="1" ht="50" customHeight="1" x14ac:dyDescent="0.15">
      <c r="A1264" s="12" t="s">
        <v>2786</v>
      </c>
      <c r="B1264" s="70"/>
      <c r="C1264" s="12" t="s">
        <v>4</v>
      </c>
      <c r="D1264" s="12" t="s">
        <v>2237</v>
      </c>
      <c r="E1264" s="12" t="s">
        <v>2788</v>
      </c>
      <c r="F1264" s="12" t="s">
        <v>243</v>
      </c>
      <c r="H1264" s="12">
        <f>STOCK[[#This Row],[Precio Final]]</f>
        <v>35</v>
      </c>
      <c r="I1264" s="12">
        <f>STOCK[[#This Row],[Precio Venta Ideal (x1.5)]]</f>
        <v>28.44</v>
      </c>
      <c r="J1264" s="87">
        <v>0</v>
      </c>
      <c r="K1264" s="87">
        <f>SUMIFS(VENTAS[Cantidad],VENTAS[Código del producto Vendido],STOCK[[#This Row],[Code]])</f>
        <v>0</v>
      </c>
      <c r="L1264" s="87">
        <f>STOCK[[#This Row],[Entradas]]-STOCK[[#This Row],[Salidas]]</f>
        <v>0</v>
      </c>
      <c r="M1264" s="12">
        <f>STOCK[[#This Row],[Precio Final]]*10%</f>
        <v>3.5</v>
      </c>
      <c r="N1264" s="12">
        <v>0</v>
      </c>
      <c r="O1264" s="12">
        <v>0</v>
      </c>
      <c r="P1264" s="12">
        <v>13.49</v>
      </c>
      <c r="Q1264" s="87">
        <v>0</v>
      </c>
      <c r="R1264" s="12">
        <v>0</v>
      </c>
      <c r="S1264" s="12">
        <v>1.97</v>
      </c>
      <c r="T1264" s="12">
        <f>STOCK[[#This Row],[Costo Unitario (USD)]]+STOCK[[#This Row],[Costo Envío (USD)]]+STOCK[[#This Row],[Comisión 10%]]</f>
        <v>18.96</v>
      </c>
      <c r="U1264" s="12">
        <f>STOCK[[#This Row],[Costo total]]*1.5</f>
        <v>28.44</v>
      </c>
      <c r="V1264" s="12">
        <v>35</v>
      </c>
      <c r="W1264" s="12">
        <f>STOCK[[#This Row],[Precio Final]]-STOCK[[#This Row],[Costo total]]</f>
        <v>16.04</v>
      </c>
      <c r="X1264" s="12">
        <f>STOCK[[#This Row],[Ganancia Unitaria]]*STOCK[[#This Row],[Salidas]]</f>
        <v>0</v>
      </c>
      <c r="AA1264" s="12">
        <f>STOCK[[#This Row],[Costo total]]*STOCK[[#This Row],[Entradas]]</f>
        <v>0</v>
      </c>
      <c r="AB1264" s="12">
        <f>STOCK[[#This Row],[Stock Actual]]*STOCK[[#This Row],[Costo total]]</f>
        <v>0</v>
      </c>
    </row>
    <row r="1265" spans="1:28" s="7" customFormat="1" ht="50" customHeight="1" x14ac:dyDescent="0.15">
      <c r="A1265" s="7" t="s">
        <v>2791</v>
      </c>
      <c r="B1265" s="70"/>
      <c r="C1265" s="7" t="s">
        <v>4</v>
      </c>
      <c r="D1265" s="7" t="s">
        <v>2237</v>
      </c>
      <c r="E1265" s="7" t="s">
        <v>2795</v>
      </c>
      <c r="F1265" s="7" t="s">
        <v>239</v>
      </c>
      <c r="H1265" s="7">
        <f>STOCK[[#This Row],[Precio Final]]</f>
        <v>28</v>
      </c>
      <c r="I1265" s="7">
        <f>STOCK[[#This Row],[Precio Venta Ideal (x1.5)]]</f>
        <v>25.14</v>
      </c>
      <c r="J1265" s="8">
        <v>1</v>
      </c>
      <c r="K1265" s="8">
        <f>SUMIFS(VENTAS[Cantidad],VENTAS[Código del producto Vendido],STOCK[[#This Row],[Code]])</f>
        <v>0</v>
      </c>
      <c r="L1265" s="8">
        <f>STOCK[[#This Row],[Entradas]]-STOCK[[#This Row],[Salidas]]</f>
        <v>1</v>
      </c>
      <c r="M1265" s="7">
        <f>STOCK[[#This Row],[Precio Final]]*10%</f>
        <v>2.8000000000000003</v>
      </c>
      <c r="N1265" s="7">
        <v>0</v>
      </c>
      <c r="O1265" s="7">
        <v>0</v>
      </c>
      <c r="P1265" s="7">
        <v>11.99</v>
      </c>
      <c r="Q1265" s="8">
        <v>0</v>
      </c>
      <c r="R1265" s="7">
        <v>0</v>
      </c>
      <c r="S1265" s="7">
        <v>1.97</v>
      </c>
      <c r="T1265" s="12">
        <f>STOCK[[#This Row],[Costo Unitario (USD)]]+STOCK[[#This Row],[Costo Envío (USD)]]+STOCK[[#This Row],[Comisión 10%]]</f>
        <v>16.760000000000002</v>
      </c>
      <c r="U1265" s="7">
        <f>STOCK[[#This Row],[Costo total]]*1.5</f>
        <v>25.14</v>
      </c>
      <c r="V1265" s="7">
        <v>28</v>
      </c>
      <c r="W1265" s="7">
        <f>STOCK[[#This Row],[Precio Final]]-STOCK[[#This Row],[Costo total]]</f>
        <v>11.239999999999998</v>
      </c>
      <c r="X1265" s="7">
        <f>STOCK[[#This Row],[Ganancia Unitaria]]*STOCK[[#This Row],[Salidas]]</f>
        <v>0</v>
      </c>
      <c r="AA1265" s="7">
        <f>STOCK[[#This Row],[Costo total]]*STOCK[[#This Row],[Entradas]]</f>
        <v>16.760000000000002</v>
      </c>
      <c r="AB1265" s="7">
        <f>STOCK[[#This Row],[Stock Actual]]*STOCK[[#This Row],[Costo total]]</f>
        <v>16.760000000000002</v>
      </c>
    </row>
    <row r="1266" spans="1:28" s="12" customFormat="1" ht="50" customHeight="1" x14ac:dyDescent="0.15">
      <c r="A1266" s="12" t="s">
        <v>2792</v>
      </c>
      <c r="B1266" s="70"/>
      <c r="C1266" s="12" t="s">
        <v>4</v>
      </c>
      <c r="D1266" s="12" t="s">
        <v>1780</v>
      </c>
      <c r="E1266" s="12" t="s">
        <v>2795</v>
      </c>
      <c r="F1266" s="12" t="s">
        <v>243</v>
      </c>
      <c r="H1266" s="12">
        <f>STOCK[[#This Row],[Precio Final]]</f>
        <v>28</v>
      </c>
      <c r="I1266" s="12">
        <f>STOCK[[#This Row],[Precio Venta Ideal (x1.5)]]</f>
        <v>25.14</v>
      </c>
      <c r="J1266" s="87">
        <v>1</v>
      </c>
      <c r="K1266" s="87">
        <f>SUMIFS(VENTAS[Cantidad],VENTAS[Código del producto Vendido],STOCK[[#This Row],[Code]])</f>
        <v>0</v>
      </c>
      <c r="L1266" s="87">
        <f>STOCK[[#This Row],[Entradas]]-STOCK[[#This Row],[Salidas]]</f>
        <v>1</v>
      </c>
      <c r="M1266" s="12">
        <f>STOCK[[#This Row],[Precio Final]]*10%</f>
        <v>2.8000000000000003</v>
      </c>
      <c r="N1266" s="12">
        <v>0</v>
      </c>
      <c r="O1266" s="12">
        <v>0</v>
      </c>
      <c r="P1266" s="12">
        <v>11.99</v>
      </c>
      <c r="Q1266" s="87">
        <v>0</v>
      </c>
      <c r="R1266" s="12">
        <v>0</v>
      </c>
      <c r="S1266" s="12">
        <v>1.97</v>
      </c>
      <c r="T1266" s="12">
        <f>STOCK[[#This Row],[Costo Unitario (USD)]]+STOCK[[#This Row],[Costo Envío (USD)]]+STOCK[[#This Row],[Comisión 10%]]</f>
        <v>16.760000000000002</v>
      </c>
      <c r="U1266" s="12">
        <f>STOCK[[#This Row],[Costo total]]*1.5</f>
        <v>25.14</v>
      </c>
      <c r="V1266" s="12">
        <v>28</v>
      </c>
      <c r="W1266" s="12">
        <f>STOCK[[#This Row],[Precio Final]]-STOCK[[#This Row],[Costo total]]</f>
        <v>11.239999999999998</v>
      </c>
      <c r="X1266" s="12">
        <f>STOCK[[#This Row],[Ganancia Unitaria]]*STOCK[[#This Row],[Salidas]]</f>
        <v>0</v>
      </c>
      <c r="AA1266" s="12">
        <f>STOCK[[#This Row],[Costo total]]*STOCK[[#This Row],[Entradas]]</f>
        <v>16.760000000000002</v>
      </c>
      <c r="AB1266" s="12">
        <f>STOCK[[#This Row],[Stock Actual]]*STOCK[[#This Row],[Costo total]]</f>
        <v>16.760000000000002</v>
      </c>
    </row>
    <row r="1267" spans="1:28" s="7" customFormat="1" ht="50" customHeight="1" x14ac:dyDescent="0.15">
      <c r="A1267" s="7" t="s">
        <v>2793</v>
      </c>
      <c r="B1267" s="70"/>
      <c r="C1267" s="7" t="s">
        <v>4</v>
      </c>
      <c r="D1267" s="7" t="s">
        <v>2237</v>
      </c>
      <c r="E1267" s="7" t="s">
        <v>2790</v>
      </c>
      <c r="F1267" s="7" t="s">
        <v>238</v>
      </c>
      <c r="H1267" s="7">
        <f>STOCK[[#This Row],[Precio Final]]</f>
        <v>28</v>
      </c>
      <c r="I1267" s="7">
        <f>STOCK[[#This Row],[Precio Venta Ideal (x1.5)]]</f>
        <v>25.14</v>
      </c>
      <c r="J1267" s="8">
        <v>1</v>
      </c>
      <c r="K1267" s="8">
        <f>SUMIFS(VENTAS[Cantidad],VENTAS[Código del producto Vendido],STOCK[[#This Row],[Code]])</f>
        <v>0</v>
      </c>
      <c r="L1267" s="8">
        <f>STOCK[[#This Row],[Entradas]]-STOCK[[#This Row],[Salidas]]</f>
        <v>1</v>
      </c>
      <c r="M1267" s="7">
        <f>STOCK[[#This Row],[Precio Final]]*10%</f>
        <v>2.8000000000000003</v>
      </c>
      <c r="N1267" s="7">
        <v>0</v>
      </c>
      <c r="O1267" s="7">
        <v>0</v>
      </c>
      <c r="P1267" s="7">
        <v>11.99</v>
      </c>
      <c r="Q1267" s="8">
        <v>0</v>
      </c>
      <c r="R1267" s="7">
        <v>0</v>
      </c>
      <c r="S1267" s="7">
        <v>1.97</v>
      </c>
      <c r="T1267" s="12">
        <f>STOCK[[#This Row],[Costo Unitario (USD)]]+STOCK[[#This Row],[Costo Envío (USD)]]+STOCK[[#This Row],[Comisión 10%]]</f>
        <v>16.760000000000002</v>
      </c>
      <c r="U1267" s="7">
        <f>STOCK[[#This Row],[Costo total]]*1.5</f>
        <v>25.14</v>
      </c>
      <c r="V1267" s="7">
        <v>28</v>
      </c>
      <c r="W1267" s="7">
        <f>STOCK[[#This Row],[Precio Final]]-STOCK[[#This Row],[Costo total]]</f>
        <v>11.239999999999998</v>
      </c>
      <c r="X1267" s="7">
        <f>STOCK[[#This Row],[Ganancia Unitaria]]*STOCK[[#This Row],[Salidas]]</f>
        <v>0</v>
      </c>
      <c r="AA1267" s="7">
        <f>STOCK[[#This Row],[Costo total]]*STOCK[[#This Row],[Entradas]]</f>
        <v>16.760000000000002</v>
      </c>
      <c r="AB1267" s="7">
        <f>STOCK[[#This Row],[Stock Actual]]*STOCK[[#This Row],[Costo total]]</f>
        <v>16.760000000000002</v>
      </c>
    </row>
    <row r="1268" spans="1:28" s="12" customFormat="1" ht="50" customHeight="1" x14ac:dyDescent="0.15">
      <c r="A1268" s="12" t="s">
        <v>2794</v>
      </c>
      <c r="B1268" s="70"/>
      <c r="C1268" s="12" t="s">
        <v>4</v>
      </c>
      <c r="D1268" s="12" t="s">
        <v>2789</v>
      </c>
      <c r="E1268" s="12" t="s">
        <v>2790</v>
      </c>
      <c r="F1268" s="12" t="s">
        <v>243</v>
      </c>
      <c r="H1268" s="12">
        <f>STOCK[[#This Row],[Precio Final]]</f>
        <v>28</v>
      </c>
      <c r="I1268" s="12">
        <f>STOCK[[#This Row],[Precio Venta Ideal (x1.5)]]</f>
        <v>25.14</v>
      </c>
      <c r="J1268" s="87">
        <v>1</v>
      </c>
      <c r="K1268" s="87">
        <f>SUMIFS(VENTAS[Cantidad],VENTAS[Código del producto Vendido],STOCK[[#This Row],[Code]])</f>
        <v>1</v>
      </c>
      <c r="L1268" s="87">
        <f>STOCK[[#This Row],[Entradas]]-STOCK[[#This Row],[Salidas]]</f>
        <v>0</v>
      </c>
      <c r="M1268" s="12">
        <f>STOCK[[#This Row],[Precio Final]]*10%</f>
        <v>2.8000000000000003</v>
      </c>
      <c r="N1268" s="12">
        <v>0</v>
      </c>
      <c r="O1268" s="12">
        <v>0</v>
      </c>
      <c r="P1268" s="12">
        <v>11.99</v>
      </c>
      <c r="Q1268" s="87">
        <v>0</v>
      </c>
      <c r="R1268" s="12">
        <v>0</v>
      </c>
      <c r="S1268" s="12">
        <v>1.97</v>
      </c>
      <c r="T1268" s="12">
        <f>STOCK[[#This Row],[Costo Unitario (USD)]]+STOCK[[#This Row],[Costo Envío (USD)]]+STOCK[[#This Row],[Comisión 10%]]</f>
        <v>16.760000000000002</v>
      </c>
      <c r="U1268" s="12">
        <f>STOCK[[#This Row],[Costo total]]*1.5</f>
        <v>25.14</v>
      </c>
      <c r="V1268" s="12">
        <v>28</v>
      </c>
      <c r="W1268" s="12">
        <f>STOCK[[#This Row],[Precio Final]]-STOCK[[#This Row],[Costo total]]</f>
        <v>11.239999999999998</v>
      </c>
      <c r="X1268" s="12">
        <f>STOCK[[#This Row],[Ganancia Unitaria]]*STOCK[[#This Row],[Salidas]]</f>
        <v>11.239999999999998</v>
      </c>
      <c r="AA1268" s="12">
        <f>STOCK[[#This Row],[Costo total]]*STOCK[[#This Row],[Entradas]]</f>
        <v>16.760000000000002</v>
      </c>
      <c r="AB1268" s="12">
        <f>STOCK[[#This Row],[Stock Actual]]*STOCK[[#This Row],[Costo total]]</f>
        <v>0</v>
      </c>
    </row>
    <row r="1269" spans="1:28" s="7" customFormat="1" ht="50" customHeight="1" x14ac:dyDescent="0.15">
      <c r="A1269" s="7" t="s">
        <v>2796</v>
      </c>
      <c r="B1269" s="70"/>
      <c r="C1269" s="7" t="s">
        <v>4</v>
      </c>
      <c r="D1269" s="7" t="s">
        <v>2247</v>
      </c>
      <c r="E1269" s="7" t="s">
        <v>2797</v>
      </c>
      <c r="F1269" s="7" t="s">
        <v>238</v>
      </c>
      <c r="H1269" s="7">
        <f>STOCK[[#This Row],[Precio Final]]</f>
        <v>30</v>
      </c>
      <c r="I1269" s="7">
        <f>STOCK[[#This Row],[Precio Venta Ideal (x1.5)]]</f>
        <v>23.94</v>
      </c>
      <c r="J1269" s="8">
        <v>1</v>
      </c>
      <c r="K1269" s="8">
        <f>SUMIFS(VENTAS[Cantidad],VENTAS[Código del producto Vendido],STOCK[[#This Row],[Code]])</f>
        <v>0</v>
      </c>
      <c r="L1269" s="8">
        <f>STOCK[[#This Row],[Entradas]]-STOCK[[#This Row],[Salidas]]</f>
        <v>1</v>
      </c>
      <c r="M1269" s="7">
        <f>STOCK[[#This Row],[Precio Final]]*10%</f>
        <v>3</v>
      </c>
      <c r="N1269" s="7">
        <v>0</v>
      </c>
      <c r="O1269" s="7">
        <v>0</v>
      </c>
      <c r="P1269" s="7">
        <v>10.99</v>
      </c>
      <c r="Q1269" s="8">
        <v>0</v>
      </c>
      <c r="R1269" s="7">
        <v>0</v>
      </c>
      <c r="S1269" s="7">
        <v>1.97</v>
      </c>
      <c r="T1269" s="12">
        <f>STOCK[[#This Row],[Costo Unitario (USD)]]+STOCK[[#This Row],[Costo Envío (USD)]]+STOCK[[#This Row],[Comisión 10%]]</f>
        <v>15.96</v>
      </c>
      <c r="U1269" s="7">
        <f>STOCK[[#This Row],[Costo total]]*1.5</f>
        <v>23.94</v>
      </c>
      <c r="V1269" s="7">
        <v>30</v>
      </c>
      <c r="W1269" s="7">
        <f>STOCK[[#This Row],[Precio Final]]-STOCK[[#This Row],[Costo total]]</f>
        <v>14.04</v>
      </c>
      <c r="X1269" s="7">
        <f>STOCK[[#This Row],[Ganancia Unitaria]]*STOCK[[#This Row],[Salidas]]</f>
        <v>0</v>
      </c>
      <c r="AA1269" s="7">
        <f>STOCK[[#This Row],[Costo total]]*STOCK[[#This Row],[Entradas]]</f>
        <v>15.96</v>
      </c>
      <c r="AB1269" s="7">
        <f>STOCK[[#This Row],[Stock Actual]]*STOCK[[#This Row],[Costo total]]</f>
        <v>15.96</v>
      </c>
    </row>
    <row r="1270" spans="1:28" s="12" customFormat="1" ht="50" customHeight="1" x14ac:dyDescent="0.15">
      <c r="A1270" s="12" t="s">
        <v>2799</v>
      </c>
      <c r="B1270" s="70"/>
      <c r="C1270" s="12" t="s">
        <v>4</v>
      </c>
      <c r="D1270" s="12" t="s">
        <v>2247</v>
      </c>
      <c r="E1270" s="12" t="s">
        <v>2798</v>
      </c>
      <c r="F1270" s="12" t="s">
        <v>238</v>
      </c>
      <c r="H1270" s="12">
        <f>STOCK[[#This Row],[Precio Final]]</f>
        <v>35</v>
      </c>
      <c r="I1270" s="12">
        <f>STOCK[[#This Row],[Precio Venta Ideal (x1.5)]]</f>
        <v>36.69</v>
      </c>
      <c r="J1270" s="87">
        <v>1</v>
      </c>
      <c r="K1270" s="87">
        <f>SUMIFS(VENTAS[Cantidad],VENTAS[Código del producto Vendido],STOCK[[#This Row],[Code]])</f>
        <v>0</v>
      </c>
      <c r="L1270" s="87">
        <f>STOCK[[#This Row],[Entradas]]-STOCK[[#This Row],[Salidas]]</f>
        <v>1</v>
      </c>
      <c r="M1270" s="12">
        <f>STOCK[[#This Row],[Precio Final]]*10%</f>
        <v>3.5</v>
      </c>
      <c r="N1270" s="12">
        <v>0</v>
      </c>
      <c r="O1270" s="12">
        <v>0</v>
      </c>
      <c r="P1270" s="12">
        <v>18.989999999999998</v>
      </c>
      <c r="Q1270" s="87">
        <v>0</v>
      </c>
      <c r="R1270" s="12">
        <v>0</v>
      </c>
      <c r="S1270" s="12">
        <v>1.97</v>
      </c>
      <c r="T1270" s="12">
        <f>STOCK[[#This Row],[Costo Unitario (USD)]]+STOCK[[#This Row],[Costo Envío (USD)]]+STOCK[[#This Row],[Comisión 10%]]</f>
        <v>24.459999999999997</v>
      </c>
      <c r="U1270" s="12">
        <f>STOCK[[#This Row],[Costo total]]*1.5</f>
        <v>36.69</v>
      </c>
      <c r="V1270" s="12">
        <v>35</v>
      </c>
      <c r="W1270" s="12">
        <f>STOCK[[#This Row],[Precio Final]]-STOCK[[#This Row],[Costo total]]</f>
        <v>10.540000000000003</v>
      </c>
      <c r="X1270" s="12">
        <f>STOCK[[#This Row],[Ganancia Unitaria]]*STOCK[[#This Row],[Salidas]]</f>
        <v>0</v>
      </c>
      <c r="AA1270" s="12">
        <f>STOCK[[#This Row],[Costo total]]*STOCK[[#This Row],[Entradas]]</f>
        <v>24.459999999999997</v>
      </c>
      <c r="AB1270" s="12">
        <f>STOCK[[#This Row],[Stock Actual]]*STOCK[[#This Row],[Costo total]]</f>
        <v>24.459999999999997</v>
      </c>
    </row>
    <row r="1271" spans="1:28" s="7" customFormat="1" ht="50" customHeight="1" x14ac:dyDescent="0.15">
      <c r="A1271" s="7" t="s">
        <v>2800</v>
      </c>
      <c r="B1271" s="70"/>
      <c r="C1271" s="7" t="s">
        <v>4</v>
      </c>
      <c r="D1271" s="7" t="s">
        <v>2247</v>
      </c>
      <c r="E1271" s="7" t="s">
        <v>2803</v>
      </c>
      <c r="F1271" s="7" t="s">
        <v>2804</v>
      </c>
      <c r="H1271" s="7">
        <f>STOCK[[#This Row],[Precio Final]]</f>
        <v>35</v>
      </c>
      <c r="I1271" s="7">
        <f>STOCK[[#This Row],[Precio Venta Ideal (x1.5)]]</f>
        <v>27.704999999999998</v>
      </c>
      <c r="J1271" s="8">
        <v>1</v>
      </c>
      <c r="K1271" s="8">
        <f>SUMIFS(VENTAS[Cantidad],VENTAS[Código del producto Vendido],STOCK[[#This Row],[Code]])</f>
        <v>0</v>
      </c>
      <c r="L1271" s="8">
        <f>STOCK[[#This Row],[Entradas]]-STOCK[[#This Row],[Salidas]]</f>
        <v>1</v>
      </c>
      <c r="M1271" s="7">
        <f>STOCK[[#This Row],[Precio Final]]*10%</f>
        <v>3.5</v>
      </c>
      <c r="N1271" s="7">
        <v>0</v>
      </c>
      <c r="O1271" s="7">
        <v>0</v>
      </c>
      <c r="P1271" s="7">
        <v>13</v>
      </c>
      <c r="Q1271" s="8">
        <v>0</v>
      </c>
      <c r="R1271" s="7">
        <v>0</v>
      </c>
      <c r="S1271" s="7">
        <v>1.97</v>
      </c>
      <c r="T1271" s="12">
        <f>STOCK[[#This Row],[Costo Unitario (USD)]]+STOCK[[#This Row],[Costo Envío (USD)]]+STOCK[[#This Row],[Comisión 10%]]</f>
        <v>18.47</v>
      </c>
      <c r="U1271" s="7">
        <f>STOCK[[#This Row],[Costo total]]*1.5</f>
        <v>27.704999999999998</v>
      </c>
      <c r="V1271" s="7">
        <v>35</v>
      </c>
      <c r="W1271" s="7">
        <f>STOCK[[#This Row],[Precio Final]]-STOCK[[#This Row],[Costo total]]</f>
        <v>16.53</v>
      </c>
      <c r="X1271" s="7">
        <f>STOCK[[#This Row],[Ganancia Unitaria]]*STOCK[[#This Row],[Salidas]]</f>
        <v>0</v>
      </c>
      <c r="AA1271" s="7">
        <f>STOCK[[#This Row],[Costo total]]*STOCK[[#This Row],[Entradas]]</f>
        <v>18.47</v>
      </c>
      <c r="AB1271" s="7">
        <f>STOCK[[#This Row],[Stock Actual]]*STOCK[[#This Row],[Costo total]]</f>
        <v>18.47</v>
      </c>
    </row>
    <row r="1272" spans="1:28" s="12" customFormat="1" ht="50" customHeight="1" x14ac:dyDescent="0.15">
      <c r="A1272" s="12" t="s">
        <v>2801</v>
      </c>
      <c r="B1272" s="70"/>
      <c r="C1272" s="12" t="s">
        <v>4</v>
      </c>
      <c r="D1272" s="12" t="s">
        <v>2281</v>
      </c>
      <c r="E1272" s="12" t="s">
        <v>2808</v>
      </c>
      <c r="F1272" s="12" t="s">
        <v>238</v>
      </c>
      <c r="H1272" s="12">
        <f>STOCK[[#This Row],[Precio Final]]</f>
        <v>20</v>
      </c>
      <c r="I1272" s="12">
        <f>STOCK[[#This Row],[Precio Venta Ideal (x1.5)]]</f>
        <v>19.440000000000001</v>
      </c>
      <c r="J1272" s="87">
        <v>2</v>
      </c>
      <c r="K1272" s="87">
        <f>SUMIFS(VENTAS[Cantidad],VENTAS[Código del producto Vendido],STOCK[[#This Row],[Code]])</f>
        <v>0</v>
      </c>
      <c r="L1272" s="87">
        <f>STOCK[[#This Row],[Entradas]]-STOCK[[#This Row],[Salidas]]</f>
        <v>2</v>
      </c>
      <c r="M1272" s="12">
        <f>STOCK[[#This Row],[Precio Final]]*10%</f>
        <v>2</v>
      </c>
      <c r="N1272" s="12">
        <v>0</v>
      </c>
      <c r="O1272" s="12">
        <v>0</v>
      </c>
      <c r="P1272" s="12">
        <v>8.99</v>
      </c>
      <c r="Q1272" s="87">
        <v>0</v>
      </c>
      <c r="R1272" s="12">
        <v>0</v>
      </c>
      <c r="S1272" s="12">
        <v>1.97</v>
      </c>
      <c r="T1272" s="12">
        <f>STOCK[[#This Row],[Costo Unitario (USD)]]+STOCK[[#This Row],[Costo Envío (USD)]]+STOCK[[#This Row],[Comisión 10%]]</f>
        <v>12.96</v>
      </c>
      <c r="U1272" s="12">
        <f>STOCK[[#This Row],[Costo total]]*1.5</f>
        <v>19.440000000000001</v>
      </c>
      <c r="V1272" s="12">
        <v>20</v>
      </c>
      <c r="W1272" s="12">
        <f>STOCK[[#This Row],[Precio Final]]-STOCK[[#This Row],[Costo total]]</f>
        <v>7.0399999999999991</v>
      </c>
      <c r="X1272" s="12">
        <f>STOCK[[#This Row],[Ganancia Unitaria]]*STOCK[[#This Row],[Salidas]]</f>
        <v>0</v>
      </c>
      <c r="AA1272" s="12">
        <f>STOCK[[#This Row],[Costo total]]*STOCK[[#This Row],[Entradas]]</f>
        <v>25.92</v>
      </c>
      <c r="AB1272" s="12">
        <f>STOCK[[#This Row],[Stock Actual]]*STOCK[[#This Row],[Costo total]]</f>
        <v>25.92</v>
      </c>
    </row>
    <row r="1273" spans="1:28" s="7" customFormat="1" ht="50" customHeight="1" x14ac:dyDescent="0.15">
      <c r="A1273" s="7" t="s">
        <v>2802</v>
      </c>
      <c r="B1273" s="70"/>
      <c r="C1273" s="7" t="s">
        <v>4</v>
      </c>
      <c r="D1273" s="7" t="s">
        <v>2281</v>
      </c>
      <c r="E1273" s="7" t="s">
        <v>2808</v>
      </c>
      <c r="F1273" s="7" t="s">
        <v>241</v>
      </c>
      <c r="H1273" s="7">
        <f>STOCK[[#This Row],[Precio Final]]</f>
        <v>20</v>
      </c>
      <c r="I1273" s="7">
        <f>STOCK[[#This Row],[Precio Venta Ideal (x1.5)]]</f>
        <v>19.440000000000001</v>
      </c>
      <c r="J1273" s="8">
        <v>2</v>
      </c>
      <c r="K1273" s="8">
        <f>SUMIFS(VENTAS[Cantidad],VENTAS[Código del producto Vendido],STOCK[[#This Row],[Code]])</f>
        <v>1</v>
      </c>
      <c r="L1273" s="8">
        <f>STOCK[[#This Row],[Entradas]]-STOCK[[#This Row],[Salidas]]</f>
        <v>1</v>
      </c>
      <c r="M1273" s="7">
        <f>STOCK[[#This Row],[Precio Final]]*10%</f>
        <v>2</v>
      </c>
      <c r="N1273" s="7">
        <v>0</v>
      </c>
      <c r="O1273" s="7">
        <v>0</v>
      </c>
      <c r="P1273" s="7">
        <v>8.99</v>
      </c>
      <c r="Q1273" s="8">
        <v>0</v>
      </c>
      <c r="R1273" s="7">
        <v>0</v>
      </c>
      <c r="S1273" s="7">
        <v>1.97</v>
      </c>
      <c r="T1273" s="12">
        <f>STOCK[[#This Row],[Costo Unitario (USD)]]+STOCK[[#This Row],[Costo Envío (USD)]]+STOCK[[#This Row],[Comisión 10%]]</f>
        <v>12.96</v>
      </c>
      <c r="U1273" s="7">
        <f>STOCK[[#This Row],[Costo total]]*1.5</f>
        <v>19.440000000000001</v>
      </c>
      <c r="V1273" s="7">
        <v>20</v>
      </c>
      <c r="W1273" s="7">
        <f>STOCK[[#This Row],[Precio Final]]-STOCK[[#This Row],[Costo total]]</f>
        <v>7.0399999999999991</v>
      </c>
      <c r="X1273" s="7">
        <f>STOCK[[#This Row],[Ganancia Unitaria]]*STOCK[[#This Row],[Salidas]]</f>
        <v>7.0399999999999991</v>
      </c>
      <c r="AA1273" s="7">
        <f>STOCK[[#This Row],[Costo total]]*STOCK[[#This Row],[Entradas]]</f>
        <v>25.92</v>
      </c>
      <c r="AB1273" s="7">
        <f>STOCK[[#This Row],[Stock Actual]]*STOCK[[#This Row],[Costo total]]</f>
        <v>12.96</v>
      </c>
    </row>
    <row r="1274" spans="1:28" s="12" customFormat="1" ht="50" customHeight="1" x14ac:dyDescent="0.15">
      <c r="A1274" s="12" t="s">
        <v>2805</v>
      </c>
      <c r="B1274" s="70"/>
      <c r="C1274" s="12" t="s">
        <v>4</v>
      </c>
      <c r="D1274" s="12" t="s">
        <v>2281</v>
      </c>
      <c r="E1274" s="12" t="s">
        <v>2808</v>
      </c>
      <c r="F1274" s="12" t="s">
        <v>243</v>
      </c>
      <c r="H1274" s="12">
        <f>STOCK[[#This Row],[Precio Final]]</f>
        <v>20</v>
      </c>
      <c r="I1274" s="12">
        <f>STOCK[[#This Row],[Precio Venta Ideal (x1.5)]]</f>
        <v>19.440000000000001</v>
      </c>
      <c r="J1274" s="87">
        <v>1</v>
      </c>
      <c r="K1274" s="87">
        <f>SUMIFS(VENTAS[Cantidad],VENTAS[Código del producto Vendido],STOCK[[#This Row],[Code]])</f>
        <v>1</v>
      </c>
      <c r="L1274" s="87">
        <f>STOCK[[#This Row],[Entradas]]-STOCK[[#This Row],[Salidas]]</f>
        <v>0</v>
      </c>
      <c r="M1274" s="12">
        <f>STOCK[[#This Row],[Precio Final]]*10%</f>
        <v>2</v>
      </c>
      <c r="N1274" s="12">
        <v>0</v>
      </c>
      <c r="O1274" s="12">
        <v>0</v>
      </c>
      <c r="P1274" s="12">
        <v>8.99</v>
      </c>
      <c r="Q1274" s="87">
        <v>0</v>
      </c>
      <c r="R1274" s="12">
        <v>0</v>
      </c>
      <c r="S1274" s="12">
        <v>1.97</v>
      </c>
      <c r="T1274" s="12">
        <f>STOCK[[#This Row],[Costo Unitario (USD)]]+STOCK[[#This Row],[Costo Envío (USD)]]+STOCK[[#This Row],[Comisión 10%]]</f>
        <v>12.96</v>
      </c>
      <c r="U1274" s="12">
        <f>STOCK[[#This Row],[Costo total]]*1.5</f>
        <v>19.440000000000001</v>
      </c>
      <c r="V1274" s="12">
        <v>20</v>
      </c>
      <c r="W1274" s="12">
        <f>STOCK[[#This Row],[Precio Final]]-STOCK[[#This Row],[Costo total]]</f>
        <v>7.0399999999999991</v>
      </c>
      <c r="X1274" s="12">
        <f>STOCK[[#This Row],[Ganancia Unitaria]]*STOCK[[#This Row],[Salidas]]</f>
        <v>7.0399999999999991</v>
      </c>
      <c r="AA1274" s="12">
        <f>STOCK[[#This Row],[Costo total]]*STOCK[[#This Row],[Entradas]]</f>
        <v>12.96</v>
      </c>
      <c r="AB1274" s="12">
        <f>STOCK[[#This Row],[Stock Actual]]*STOCK[[#This Row],[Costo total]]</f>
        <v>0</v>
      </c>
    </row>
    <row r="1275" spans="1:28" s="7" customFormat="1" ht="50" customHeight="1" x14ac:dyDescent="0.15">
      <c r="A1275" s="7" t="s">
        <v>2806</v>
      </c>
      <c r="B1275" s="70"/>
      <c r="C1275" s="7" t="s">
        <v>4</v>
      </c>
      <c r="D1275" s="7" t="s">
        <v>2281</v>
      </c>
      <c r="E1275" s="7" t="s">
        <v>2809</v>
      </c>
      <c r="F1275" s="7" t="s">
        <v>238</v>
      </c>
      <c r="H1275" s="7">
        <f>STOCK[[#This Row],[Precio Final]]</f>
        <v>20</v>
      </c>
      <c r="I1275" s="7">
        <f>STOCK[[#This Row],[Precio Venta Ideal (x1.5)]]</f>
        <v>19.440000000000001</v>
      </c>
      <c r="J1275" s="8">
        <v>2</v>
      </c>
      <c r="K1275" s="8">
        <f>SUMIFS(VENTAS[Cantidad],VENTAS[Código del producto Vendido],STOCK[[#This Row],[Code]])</f>
        <v>1</v>
      </c>
      <c r="L1275" s="8">
        <f>STOCK[[#This Row],[Entradas]]-STOCK[[#This Row],[Salidas]]</f>
        <v>1</v>
      </c>
      <c r="M1275" s="7">
        <f>STOCK[[#This Row],[Precio Final]]*10%</f>
        <v>2</v>
      </c>
      <c r="N1275" s="7">
        <v>0</v>
      </c>
      <c r="O1275" s="7">
        <v>0</v>
      </c>
      <c r="P1275" s="7">
        <v>8.99</v>
      </c>
      <c r="Q1275" s="8">
        <v>0</v>
      </c>
      <c r="R1275" s="7">
        <v>0</v>
      </c>
      <c r="S1275" s="7">
        <v>1.97</v>
      </c>
      <c r="T1275" s="12">
        <f>STOCK[[#This Row],[Costo Unitario (USD)]]+STOCK[[#This Row],[Costo Envío (USD)]]+STOCK[[#This Row],[Comisión 10%]]</f>
        <v>12.96</v>
      </c>
      <c r="U1275" s="7">
        <f>STOCK[[#This Row],[Costo total]]*1.5</f>
        <v>19.440000000000001</v>
      </c>
      <c r="V1275" s="7">
        <v>20</v>
      </c>
      <c r="W1275" s="7">
        <f>STOCK[[#This Row],[Precio Final]]-STOCK[[#This Row],[Costo total]]</f>
        <v>7.0399999999999991</v>
      </c>
      <c r="X1275" s="7">
        <f>STOCK[[#This Row],[Ganancia Unitaria]]*STOCK[[#This Row],[Salidas]]</f>
        <v>7.0399999999999991</v>
      </c>
      <c r="AA1275" s="7">
        <f>STOCK[[#This Row],[Costo total]]*STOCK[[#This Row],[Entradas]]</f>
        <v>25.92</v>
      </c>
      <c r="AB1275" s="7">
        <f>STOCK[[#This Row],[Stock Actual]]*STOCK[[#This Row],[Costo total]]</f>
        <v>12.96</v>
      </c>
    </row>
    <row r="1276" spans="1:28" s="12" customFormat="1" ht="50" customHeight="1" x14ac:dyDescent="0.15">
      <c r="A1276" s="12" t="s">
        <v>2807</v>
      </c>
      <c r="B1276" s="70"/>
      <c r="C1276" s="12" t="s">
        <v>4</v>
      </c>
      <c r="D1276" s="12" t="s">
        <v>2281</v>
      </c>
      <c r="E1276" s="12" t="s">
        <v>2809</v>
      </c>
      <c r="F1276" s="12" t="s">
        <v>243</v>
      </c>
      <c r="H1276" s="12">
        <f>STOCK[[#This Row],[Precio Final]]</f>
        <v>20</v>
      </c>
      <c r="I1276" s="12">
        <f>STOCK[[#This Row],[Precio Venta Ideal (x1.5)]]</f>
        <v>19.440000000000001</v>
      </c>
      <c r="J1276" s="87">
        <v>2</v>
      </c>
      <c r="K1276" s="87">
        <f>SUMIFS(VENTAS[Cantidad],VENTAS[Código del producto Vendido],STOCK[[#This Row],[Code]])</f>
        <v>2</v>
      </c>
      <c r="L1276" s="87">
        <f>STOCK[[#This Row],[Entradas]]-STOCK[[#This Row],[Salidas]]</f>
        <v>0</v>
      </c>
      <c r="M1276" s="12">
        <f>STOCK[[#This Row],[Precio Final]]*10%</f>
        <v>2</v>
      </c>
      <c r="N1276" s="12">
        <v>0</v>
      </c>
      <c r="O1276" s="12">
        <v>0</v>
      </c>
      <c r="P1276" s="12">
        <v>8.99</v>
      </c>
      <c r="Q1276" s="87">
        <v>0</v>
      </c>
      <c r="R1276" s="12">
        <v>0</v>
      </c>
      <c r="S1276" s="12">
        <v>1.97</v>
      </c>
      <c r="T1276" s="12">
        <f>STOCK[[#This Row],[Costo Unitario (USD)]]+STOCK[[#This Row],[Costo Envío (USD)]]+STOCK[[#This Row],[Comisión 10%]]</f>
        <v>12.96</v>
      </c>
      <c r="U1276" s="12">
        <f>STOCK[[#This Row],[Costo total]]*1.5</f>
        <v>19.440000000000001</v>
      </c>
      <c r="V1276" s="12">
        <v>20</v>
      </c>
      <c r="W1276" s="12">
        <f>STOCK[[#This Row],[Precio Final]]-STOCK[[#This Row],[Costo total]]</f>
        <v>7.0399999999999991</v>
      </c>
      <c r="X1276" s="12">
        <f>STOCK[[#This Row],[Ganancia Unitaria]]*STOCK[[#This Row],[Salidas]]</f>
        <v>14.079999999999998</v>
      </c>
      <c r="AA1276" s="12">
        <f>STOCK[[#This Row],[Costo total]]*STOCK[[#This Row],[Entradas]]</f>
        <v>25.92</v>
      </c>
      <c r="AB1276" s="12">
        <f>STOCK[[#This Row],[Stock Actual]]*STOCK[[#This Row],[Costo total]]</f>
        <v>0</v>
      </c>
    </row>
    <row r="1277" spans="1:28" s="7" customFormat="1" ht="50" customHeight="1" x14ac:dyDescent="0.15">
      <c r="A1277" s="7" t="s">
        <v>2810</v>
      </c>
      <c r="B1277" s="70"/>
      <c r="C1277" s="7" t="s">
        <v>4</v>
      </c>
      <c r="D1277" s="7" t="s">
        <v>2281</v>
      </c>
      <c r="E1277" s="7" t="s">
        <v>2814</v>
      </c>
      <c r="F1277" s="7" t="s">
        <v>238</v>
      </c>
      <c r="H1277" s="7">
        <f>STOCK[[#This Row],[Precio Final]]</f>
        <v>25</v>
      </c>
      <c r="I1277" s="7">
        <f>STOCK[[#This Row],[Precio Venta Ideal (x1.5)]]</f>
        <v>21.69</v>
      </c>
      <c r="J1277" s="8">
        <v>1</v>
      </c>
      <c r="K1277" s="8">
        <f>SUMIFS(VENTAS[Cantidad],VENTAS[Código del producto Vendido],STOCK[[#This Row],[Code]])</f>
        <v>0</v>
      </c>
      <c r="L1277" s="8">
        <f>STOCK[[#This Row],[Entradas]]-STOCK[[#This Row],[Salidas]]</f>
        <v>1</v>
      </c>
      <c r="M1277" s="7">
        <f>STOCK[[#This Row],[Precio Final]]*10%</f>
        <v>2.5</v>
      </c>
      <c r="N1277" s="7">
        <v>0</v>
      </c>
      <c r="O1277" s="7">
        <v>0</v>
      </c>
      <c r="P1277" s="7">
        <v>9.99</v>
      </c>
      <c r="Q1277" s="8">
        <v>0</v>
      </c>
      <c r="R1277" s="7">
        <v>0</v>
      </c>
      <c r="S1277" s="7">
        <v>1.97</v>
      </c>
      <c r="T1277" s="12">
        <f>STOCK[[#This Row],[Costo Unitario (USD)]]+STOCK[[#This Row],[Costo Envío (USD)]]+STOCK[[#This Row],[Comisión 10%]]</f>
        <v>14.46</v>
      </c>
      <c r="U1277" s="7">
        <f>STOCK[[#This Row],[Costo total]]*1.5</f>
        <v>21.69</v>
      </c>
      <c r="V1277" s="7">
        <v>25</v>
      </c>
      <c r="W1277" s="7">
        <f>STOCK[[#This Row],[Precio Final]]-STOCK[[#This Row],[Costo total]]</f>
        <v>10.54</v>
      </c>
      <c r="X1277" s="7">
        <f>STOCK[[#This Row],[Ganancia Unitaria]]*STOCK[[#This Row],[Salidas]]</f>
        <v>0</v>
      </c>
      <c r="AA1277" s="7">
        <f>STOCK[[#This Row],[Costo total]]*STOCK[[#This Row],[Entradas]]</f>
        <v>14.46</v>
      </c>
      <c r="AB1277" s="7">
        <f>STOCK[[#This Row],[Stock Actual]]*STOCK[[#This Row],[Costo total]]</f>
        <v>14.46</v>
      </c>
    </row>
    <row r="1278" spans="1:28" s="12" customFormat="1" ht="50" customHeight="1" x14ac:dyDescent="0.15">
      <c r="A1278" s="12" t="s">
        <v>2811</v>
      </c>
      <c r="B1278" s="70"/>
      <c r="C1278" s="12" t="s">
        <v>4</v>
      </c>
      <c r="D1278" s="12" t="s">
        <v>2281</v>
      </c>
      <c r="E1278" s="12" t="s">
        <v>2817</v>
      </c>
      <c r="F1278" s="12" t="s">
        <v>238</v>
      </c>
      <c r="H1278" s="12">
        <f>STOCK[[#This Row],[Precio Final]]</f>
        <v>35</v>
      </c>
      <c r="I1278" s="12">
        <f>STOCK[[#This Row],[Precio Venta Ideal (x1.5)]]</f>
        <v>47.58</v>
      </c>
      <c r="J1278" s="87">
        <v>1</v>
      </c>
      <c r="K1278" s="87">
        <f>SUMIFS(VENTAS[Cantidad],VENTAS[Código del producto Vendido],STOCK[[#This Row],[Code]])</f>
        <v>1</v>
      </c>
      <c r="L1278" s="87">
        <f>STOCK[[#This Row],[Entradas]]-STOCK[[#This Row],[Salidas]]</f>
        <v>0</v>
      </c>
      <c r="M1278" s="12">
        <f>STOCK[[#This Row],[Precio Final]]*10%</f>
        <v>3.5</v>
      </c>
      <c r="N1278" s="12">
        <v>0</v>
      </c>
      <c r="O1278" s="12">
        <v>0</v>
      </c>
      <c r="P1278" s="12">
        <v>26.25</v>
      </c>
      <c r="Q1278" s="87">
        <v>0</v>
      </c>
      <c r="R1278" s="12">
        <v>0</v>
      </c>
      <c r="S1278" s="12">
        <v>1.97</v>
      </c>
      <c r="T1278" s="12">
        <f>STOCK[[#This Row],[Costo Unitario (USD)]]+STOCK[[#This Row],[Costo Envío (USD)]]+STOCK[[#This Row],[Comisión 10%]]</f>
        <v>31.72</v>
      </c>
      <c r="U1278" s="12">
        <f>STOCK[[#This Row],[Costo total]]*1.5</f>
        <v>47.58</v>
      </c>
      <c r="V1278" s="12">
        <v>35</v>
      </c>
      <c r="W1278" s="12">
        <f>STOCK[[#This Row],[Precio Final]]-STOCK[[#This Row],[Costo total]]</f>
        <v>3.2800000000000011</v>
      </c>
      <c r="X1278" s="12">
        <f>STOCK[[#This Row],[Ganancia Unitaria]]*STOCK[[#This Row],[Salidas]]</f>
        <v>3.2800000000000011</v>
      </c>
      <c r="AA1278" s="12">
        <f>STOCK[[#This Row],[Costo total]]*STOCK[[#This Row],[Entradas]]</f>
        <v>31.72</v>
      </c>
      <c r="AB1278" s="12">
        <f>STOCK[[#This Row],[Stock Actual]]*STOCK[[#This Row],[Costo total]]</f>
        <v>0</v>
      </c>
    </row>
    <row r="1279" spans="1:28" s="7" customFormat="1" ht="50" customHeight="1" x14ac:dyDescent="0.15">
      <c r="A1279" s="7" t="s">
        <v>2812</v>
      </c>
      <c r="B1279" s="70"/>
      <c r="C1279" s="7" t="s">
        <v>4</v>
      </c>
      <c r="D1279" s="7" t="s">
        <v>2281</v>
      </c>
      <c r="E1279" s="7" t="s">
        <v>2815</v>
      </c>
      <c r="F1279" s="7" t="s">
        <v>243</v>
      </c>
      <c r="H1279" s="7">
        <f>STOCK[[#This Row],[Precio Final]]</f>
        <v>30</v>
      </c>
      <c r="I1279" s="7">
        <f>STOCK[[#This Row],[Precio Venta Ideal (x1.5)]]</f>
        <v>29.954999999999998</v>
      </c>
      <c r="J1279" s="8">
        <v>1</v>
      </c>
      <c r="K1279" s="8">
        <f>SUMIFS(VENTAS[Cantidad],VENTAS[Código del producto Vendido],STOCK[[#This Row],[Code]])</f>
        <v>0</v>
      </c>
      <c r="L1279" s="8">
        <f>STOCK[[#This Row],[Entradas]]-STOCK[[#This Row],[Salidas]]</f>
        <v>1</v>
      </c>
      <c r="M1279" s="7">
        <f>STOCK[[#This Row],[Precio Final]]*10%</f>
        <v>3</v>
      </c>
      <c r="N1279" s="7">
        <v>0</v>
      </c>
      <c r="O1279" s="7">
        <v>0</v>
      </c>
      <c r="P1279" s="7">
        <v>15</v>
      </c>
      <c r="Q1279" s="8">
        <v>0</v>
      </c>
      <c r="R1279" s="7">
        <v>0</v>
      </c>
      <c r="S1279" s="7">
        <v>1.97</v>
      </c>
      <c r="T1279" s="12">
        <f>STOCK[[#This Row],[Costo Unitario (USD)]]+STOCK[[#This Row],[Costo Envío (USD)]]+STOCK[[#This Row],[Comisión 10%]]</f>
        <v>19.97</v>
      </c>
      <c r="U1279" s="7">
        <f>STOCK[[#This Row],[Costo total]]*1.5</f>
        <v>29.954999999999998</v>
      </c>
      <c r="V1279" s="7">
        <v>30</v>
      </c>
      <c r="W1279" s="7">
        <f>STOCK[[#This Row],[Precio Final]]-STOCK[[#This Row],[Costo total]]</f>
        <v>10.030000000000001</v>
      </c>
      <c r="X1279" s="7">
        <f>STOCK[[#This Row],[Ganancia Unitaria]]*STOCK[[#This Row],[Salidas]]</f>
        <v>0</v>
      </c>
      <c r="AA1279" s="7">
        <f>STOCK[[#This Row],[Costo total]]*STOCK[[#This Row],[Entradas]]</f>
        <v>19.97</v>
      </c>
      <c r="AB1279" s="7">
        <f>STOCK[[#This Row],[Stock Actual]]*STOCK[[#This Row],[Costo total]]</f>
        <v>19.97</v>
      </c>
    </row>
    <row r="1280" spans="1:28" s="12" customFormat="1" ht="50" customHeight="1" x14ac:dyDescent="0.15">
      <c r="A1280" s="12" t="s">
        <v>2813</v>
      </c>
      <c r="B1280" s="70"/>
      <c r="C1280" s="12" t="s">
        <v>4</v>
      </c>
      <c r="D1280" s="12" t="s">
        <v>1943</v>
      </c>
      <c r="E1280" s="12" t="s">
        <v>2816</v>
      </c>
      <c r="F1280" s="12" t="s">
        <v>2818</v>
      </c>
      <c r="H1280" s="12">
        <f>STOCK[[#This Row],[Precio Final]]</f>
        <v>19</v>
      </c>
      <c r="I1280" s="12">
        <f>STOCK[[#This Row],[Precio Venta Ideal (x1.5)]]</f>
        <v>25.29</v>
      </c>
      <c r="J1280" s="87">
        <v>1</v>
      </c>
      <c r="K1280" s="87">
        <f>SUMIFS(VENTAS[Cantidad],VENTAS[Código del producto Vendido],STOCK[[#This Row],[Code]])</f>
        <v>1</v>
      </c>
      <c r="L1280" s="87">
        <f>STOCK[[#This Row],[Entradas]]-STOCK[[#This Row],[Salidas]]</f>
        <v>0</v>
      </c>
      <c r="M1280" s="12">
        <f>STOCK[[#This Row],[Precio Final]]*10%</f>
        <v>1.9000000000000001</v>
      </c>
      <c r="N1280" s="12">
        <v>0</v>
      </c>
      <c r="O1280" s="12">
        <v>0</v>
      </c>
      <c r="P1280" s="12">
        <v>12.99</v>
      </c>
      <c r="Q1280" s="87">
        <v>0</v>
      </c>
      <c r="R1280" s="12">
        <v>0</v>
      </c>
      <c r="S1280" s="12">
        <v>1.97</v>
      </c>
      <c r="T1280" s="12">
        <f>STOCK[[#This Row],[Costo Unitario (USD)]]+STOCK[[#This Row],[Costo Envío (USD)]]+STOCK[[#This Row],[Comisión 10%]]</f>
        <v>16.86</v>
      </c>
      <c r="U1280" s="12">
        <f>STOCK[[#This Row],[Costo total]]*1.5</f>
        <v>25.29</v>
      </c>
      <c r="V1280" s="12">
        <v>19</v>
      </c>
      <c r="W1280" s="12">
        <f>STOCK[[#This Row],[Precio Final]]-STOCK[[#This Row],[Costo total]]</f>
        <v>2.1400000000000006</v>
      </c>
      <c r="X1280" s="12">
        <f>STOCK[[#This Row],[Ganancia Unitaria]]*STOCK[[#This Row],[Salidas]]</f>
        <v>2.1400000000000006</v>
      </c>
      <c r="AA1280" s="12">
        <f>STOCK[[#This Row],[Costo total]]*STOCK[[#This Row],[Entradas]]</f>
        <v>16.86</v>
      </c>
      <c r="AB1280" s="12">
        <f>STOCK[[#This Row],[Stock Actual]]*STOCK[[#This Row],[Costo total]]</f>
        <v>0</v>
      </c>
    </row>
    <row r="1281" spans="1:28" s="7" customFormat="1" ht="50" customHeight="1" x14ac:dyDescent="0.15">
      <c r="A1281" s="7" t="s">
        <v>2820</v>
      </c>
      <c r="B1281" s="70"/>
      <c r="C1281" s="7" t="s">
        <v>4</v>
      </c>
      <c r="D1281" s="7" t="s">
        <v>2247</v>
      </c>
      <c r="E1281" s="7" t="s">
        <v>2819</v>
      </c>
      <c r="F1281" s="7" t="s">
        <v>2804</v>
      </c>
      <c r="H1281" s="7">
        <f>STOCK[[#This Row],[Precio Final]]</f>
        <v>25</v>
      </c>
      <c r="I1281" s="7">
        <f>STOCK[[#This Row],[Precio Venta Ideal (x1.5)]]</f>
        <v>21.69</v>
      </c>
      <c r="J1281" s="8">
        <v>3</v>
      </c>
      <c r="K1281" s="8">
        <f>SUMIFS(VENTAS[Cantidad],VENTAS[Código del producto Vendido],STOCK[[#This Row],[Code]])</f>
        <v>0</v>
      </c>
      <c r="L1281" s="8">
        <f>STOCK[[#This Row],[Entradas]]-STOCK[[#This Row],[Salidas]]</f>
        <v>3</v>
      </c>
      <c r="M1281" s="7">
        <f>STOCK[[#This Row],[Precio Final]]*10%</f>
        <v>2.5</v>
      </c>
      <c r="N1281" s="7">
        <v>0</v>
      </c>
      <c r="O1281" s="7">
        <v>0</v>
      </c>
      <c r="P1281" s="7">
        <v>9.99</v>
      </c>
      <c r="Q1281" s="8">
        <v>0</v>
      </c>
      <c r="R1281" s="7">
        <v>0</v>
      </c>
      <c r="S1281" s="7">
        <v>1.97</v>
      </c>
      <c r="T1281" s="12">
        <f>STOCK[[#This Row],[Costo Unitario (USD)]]+STOCK[[#This Row],[Costo Envío (USD)]]+STOCK[[#This Row],[Comisión 10%]]</f>
        <v>14.46</v>
      </c>
      <c r="U1281" s="7">
        <f>STOCK[[#This Row],[Costo total]]*1.5</f>
        <v>21.69</v>
      </c>
      <c r="V1281" s="7">
        <v>25</v>
      </c>
      <c r="W1281" s="7">
        <f>STOCK[[#This Row],[Precio Final]]-STOCK[[#This Row],[Costo total]]</f>
        <v>10.54</v>
      </c>
      <c r="X1281" s="7">
        <f>STOCK[[#This Row],[Ganancia Unitaria]]*STOCK[[#This Row],[Salidas]]</f>
        <v>0</v>
      </c>
      <c r="AA1281" s="7">
        <f>STOCK[[#This Row],[Costo total]]*STOCK[[#This Row],[Entradas]]</f>
        <v>43.38</v>
      </c>
      <c r="AB1281" s="7">
        <f>STOCK[[#This Row],[Stock Actual]]*STOCK[[#This Row],[Costo total]]</f>
        <v>43.38</v>
      </c>
    </row>
    <row r="1282" spans="1:28" s="12" customFormat="1" ht="50" customHeight="1" x14ac:dyDescent="0.15">
      <c r="A1282" s="12" t="s">
        <v>2821</v>
      </c>
      <c r="B1282" s="70"/>
      <c r="C1282" s="12" t="s">
        <v>4</v>
      </c>
      <c r="D1282" s="12" t="s">
        <v>2517</v>
      </c>
      <c r="E1282" s="12" t="s">
        <v>2823</v>
      </c>
      <c r="F1282" s="12" t="s">
        <v>550</v>
      </c>
      <c r="H1282" s="12">
        <f>STOCK[[#This Row],[Precio Final]]</f>
        <v>35</v>
      </c>
      <c r="I1282" s="12">
        <f>STOCK[[#This Row],[Precio Venta Ideal (x1.5)]]</f>
        <v>36.75</v>
      </c>
      <c r="J1282" s="87">
        <v>1</v>
      </c>
      <c r="K1282" s="87">
        <f>SUMIFS(VENTAS[Cantidad],VENTAS[Código del producto Vendido],STOCK[[#This Row],[Code]])</f>
        <v>1</v>
      </c>
      <c r="L1282" s="87">
        <f>STOCK[[#This Row],[Entradas]]-STOCK[[#This Row],[Salidas]]</f>
        <v>0</v>
      </c>
      <c r="M1282" s="12">
        <f>STOCK[[#This Row],[Precio Final]]*10%</f>
        <v>3.5</v>
      </c>
      <c r="N1282" s="12">
        <v>0</v>
      </c>
      <c r="O1282" s="12">
        <v>0</v>
      </c>
      <c r="P1282" s="12">
        <v>21</v>
      </c>
      <c r="Q1282" s="87">
        <v>0</v>
      </c>
      <c r="R1282" s="12">
        <v>0</v>
      </c>
      <c r="S1282" s="12">
        <v>0</v>
      </c>
      <c r="T1282" s="12">
        <f>STOCK[[#This Row],[Costo Unitario (USD)]]+STOCK[[#This Row],[Costo Envío (USD)]]+STOCK[[#This Row],[Comisión 10%]]</f>
        <v>24.5</v>
      </c>
      <c r="U1282" s="12">
        <f>STOCK[[#This Row],[Costo total]]*1.5</f>
        <v>36.75</v>
      </c>
      <c r="V1282" s="12">
        <v>35</v>
      </c>
      <c r="W1282" s="12">
        <f>STOCK[[#This Row],[Precio Final]]-STOCK[[#This Row],[Costo total]]</f>
        <v>10.5</v>
      </c>
      <c r="X1282" s="12">
        <f>STOCK[[#This Row],[Ganancia Unitaria]]*STOCK[[#This Row],[Salidas]]</f>
        <v>10.5</v>
      </c>
      <c r="AA1282" s="12">
        <f>STOCK[[#This Row],[Costo total]]*STOCK[[#This Row],[Entradas]]</f>
        <v>24.5</v>
      </c>
      <c r="AB1282" s="12">
        <f>STOCK[[#This Row],[Stock Actual]]*STOCK[[#This Row],[Costo total]]</f>
        <v>0</v>
      </c>
    </row>
    <row r="1283" spans="1:28" s="7" customFormat="1" ht="50" customHeight="1" x14ac:dyDescent="0.15">
      <c r="A1283" s="7" t="s">
        <v>2822</v>
      </c>
      <c r="B1283" s="70"/>
      <c r="C1283" s="7" t="s">
        <v>4</v>
      </c>
      <c r="D1283" s="7" t="s">
        <v>2517</v>
      </c>
      <c r="E1283" s="7" t="s">
        <v>2824</v>
      </c>
      <c r="F1283" s="7" t="s">
        <v>252</v>
      </c>
      <c r="H1283" s="7">
        <f>STOCK[[#This Row],[Precio Final]]</f>
        <v>40</v>
      </c>
      <c r="I1283" s="7">
        <f>STOCK[[#This Row],[Precio Venta Ideal (x1.5)]]</f>
        <v>48</v>
      </c>
      <c r="J1283" s="8">
        <v>1</v>
      </c>
      <c r="K1283" s="8">
        <f>SUMIFS(VENTAS[Cantidad],VENTAS[Código del producto Vendido],STOCK[[#This Row],[Code]])</f>
        <v>0</v>
      </c>
      <c r="L1283" s="8">
        <f>STOCK[[#This Row],[Entradas]]-STOCK[[#This Row],[Salidas]]</f>
        <v>1</v>
      </c>
      <c r="M1283" s="7">
        <f>STOCK[[#This Row],[Precio Final]]*10%</f>
        <v>4</v>
      </c>
      <c r="N1283" s="7">
        <v>0</v>
      </c>
      <c r="O1283" s="7">
        <v>0</v>
      </c>
      <c r="P1283" s="7">
        <v>25</v>
      </c>
      <c r="Q1283" s="8">
        <v>0</v>
      </c>
      <c r="R1283" s="7">
        <v>0</v>
      </c>
      <c r="S1283" s="7">
        <v>3</v>
      </c>
      <c r="T1283" s="12">
        <f>STOCK[[#This Row],[Costo Unitario (USD)]]+STOCK[[#This Row],[Costo Envío (USD)]]+STOCK[[#This Row],[Comisión 10%]]</f>
        <v>32</v>
      </c>
      <c r="U1283" s="7">
        <f>STOCK[[#This Row],[Costo total]]*1.5</f>
        <v>48</v>
      </c>
      <c r="V1283" s="7">
        <v>40</v>
      </c>
      <c r="W1283" s="7">
        <f>STOCK[[#This Row],[Precio Final]]-STOCK[[#This Row],[Costo total]]</f>
        <v>8</v>
      </c>
      <c r="X1283" s="7">
        <f>STOCK[[#This Row],[Ganancia Unitaria]]*STOCK[[#This Row],[Salidas]]</f>
        <v>0</v>
      </c>
      <c r="AA1283" s="7">
        <f>STOCK[[#This Row],[Costo total]]*STOCK[[#This Row],[Entradas]]</f>
        <v>32</v>
      </c>
      <c r="AB1283" s="7">
        <f>STOCK[[#This Row],[Stock Actual]]*STOCK[[#This Row],[Costo total]]</f>
        <v>32</v>
      </c>
    </row>
    <row r="1284" spans="1:28" s="12" customFormat="1" ht="50" customHeight="1" x14ac:dyDescent="0.15">
      <c r="A1284" s="12" t="s">
        <v>2850</v>
      </c>
      <c r="B1284" s="70"/>
      <c r="C1284" s="12" t="s">
        <v>4</v>
      </c>
      <c r="D1284" s="12" t="s">
        <v>2281</v>
      </c>
      <c r="E1284" s="12" t="s">
        <v>2837</v>
      </c>
      <c r="F1284" s="12" t="s">
        <v>241</v>
      </c>
      <c r="H1284" s="12">
        <f>STOCK[[#This Row],[Precio Final]]</f>
        <v>12</v>
      </c>
      <c r="I1284" s="12">
        <f>STOCK[[#This Row],[Precio Venta Ideal (x1.5)]]</f>
        <v>15.255000000000003</v>
      </c>
      <c r="J1284" s="87">
        <v>1</v>
      </c>
      <c r="K1284" s="87">
        <f>SUMIFS(VENTAS[Cantidad],VENTAS[Código del producto Vendido],STOCK[[#This Row],[Code]])</f>
        <v>1</v>
      </c>
      <c r="L1284" s="87">
        <f>STOCK[[#This Row],[Entradas]]-STOCK[[#This Row],[Salidas]]</f>
        <v>0</v>
      </c>
      <c r="M1284" s="12">
        <f>STOCK[[#This Row],[Precio Final]]*10%</f>
        <v>1.2000000000000002</v>
      </c>
      <c r="N1284" s="12">
        <v>0</v>
      </c>
      <c r="O1284" s="12">
        <v>0</v>
      </c>
      <c r="P1284" s="12">
        <v>7</v>
      </c>
      <c r="Q1284" s="87">
        <v>0</v>
      </c>
      <c r="R1284" s="12">
        <v>0</v>
      </c>
      <c r="S1284" s="7">
        <v>1.97</v>
      </c>
      <c r="T1284" s="12">
        <f>STOCK[[#This Row],[Costo Unitario (USD)]]+STOCK[[#This Row],[Costo Envío (USD)]]+STOCK[[#This Row],[Comisión 10%]]</f>
        <v>10.170000000000002</v>
      </c>
      <c r="U1284" s="12">
        <f>STOCK[[#This Row],[Costo total]]*1.5</f>
        <v>15.255000000000003</v>
      </c>
      <c r="V1284" s="12">
        <v>12</v>
      </c>
      <c r="W1284" s="12">
        <f>STOCK[[#This Row],[Precio Final]]-STOCK[[#This Row],[Costo total]]</f>
        <v>1.8299999999999983</v>
      </c>
      <c r="X1284" s="12">
        <f>STOCK[[#This Row],[Ganancia Unitaria]]*STOCK[[#This Row],[Salidas]]</f>
        <v>1.8299999999999983</v>
      </c>
      <c r="AA1284" s="12">
        <f>STOCK[[#This Row],[Costo total]]*STOCK[[#This Row],[Entradas]]</f>
        <v>10.170000000000002</v>
      </c>
      <c r="AB1284" s="12">
        <f>STOCK[[#This Row],[Stock Actual]]*STOCK[[#This Row],[Costo total]]</f>
        <v>0</v>
      </c>
    </row>
    <row r="1285" spans="1:28" s="7" customFormat="1" ht="50" customHeight="1" x14ac:dyDescent="0.15">
      <c r="A1285" s="7" t="s">
        <v>2851</v>
      </c>
      <c r="B1285" s="70"/>
      <c r="C1285" s="7" t="s">
        <v>4</v>
      </c>
      <c r="D1285" s="7" t="s">
        <v>2281</v>
      </c>
      <c r="E1285" s="7" t="s">
        <v>2837</v>
      </c>
      <c r="F1285" s="7" t="s">
        <v>243</v>
      </c>
      <c r="H1285" s="7">
        <f>STOCK[[#This Row],[Precio Final]]</f>
        <v>12</v>
      </c>
      <c r="I1285" s="7">
        <f>STOCK[[#This Row],[Precio Venta Ideal (x1.5)]]</f>
        <v>15.255000000000003</v>
      </c>
      <c r="J1285" s="8">
        <v>1</v>
      </c>
      <c r="K1285" s="8">
        <f>SUMIFS(VENTAS[Cantidad],VENTAS[Código del producto Vendido],STOCK[[#This Row],[Code]])</f>
        <v>1</v>
      </c>
      <c r="L1285" s="8">
        <f>STOCK[[#This Row],[Entradas]]-STOCK[[#This Row],[Salidas]]</f>
        <v>0</v>
      </c>
      <c r="M1285" s="7">
        <f>STOCK[[#This Row],[Precio Final]]*10%</f>
        <v>1.2000000000000002</v>
      </c>
      <c r="N1285" s="7">
        <v>0</v>
      </c>
      <c r="O1285" s="7">
        <v>0</v>
      </c>
      <c r="P1285" s="7">
        <v>7</v>
      </c>
      <c r="Q1285" s="8">
        <v>0</v>
      </c>
      <c r="R1285" s="7">
        <v>0</v>
      </c>
      <c r="S1285" s="7">
        <v>1.97</v>
      </c>
      <c r="T1285" s="12">
        <f>STOCK[[#This Row],[Costo Unitario (USD)]]+STOCK[[#This Row],[Costo Envío (USD)]]+STOCK[[#This Row],[Comisión 10%]]</f>
        <v>10.170000000000002</v>
      </c>
      <c r="U1285" s="7">
        <f>STOCK[[#This Row],[Costo total]]*1.5</f>
        <v>15.255000000000003</v>
      </c>
      <c r="V1285" s="7">
        <v>12</v>
      </c>
      <c r="W1285" s="7">
        <f>STOCK[[#This Row],[Precio Final]]-STOCK[[#This Row],[Costo total]]</f>
        <v>1.8299999999999983</v>
      </c>
      <c r="X1285" s="7">
        <f>STOCK[[#This Row],[Ganancia Unitaria]]*STOCK[[#This Row],[Salidas]]</f>
        <v>1.8299999999999983</v>
      </c>
      <c r="AA1285" s="7">
        <f>STOCK[[#This Row],[Costo total]]*STOCK[[#This Row],[Entradas]]</f>
        <v>10.170000000000002</v>
      </c>
      <c r="AB1285" s="7">
        <f>STOCK[[#This Row],[Stock Actual]]*STOCK[[#This Row],[Costo total]]</f>
        <v>0</v>
      </c>
    </row>
    <row r="1286" spans="1:28" s="12" customFormat="1" ht="50" customHeight="1" x14ac:dyDescent="0.15">
      <c r="A1286" s="12" t="s">
        <v>2852</v>
      </c>
      <c r="B1286" s="70"/>
      <c r="C1286" s="12" t="s">
        <v>4</v>
      </c>
      <c r="D1286" s="12" t="s">
        <v>2281</v>
      </c>
      <c r="E1286" s="12" t="s">
        <v>2841</v>
      </c>
      <c r="F1286" s="12" t="s">
        <v>243</v>
      </c>
      <c r="H1286" s="12">
        <f>STOCK[[#This Row],[Precio Final]]</f>
        <v>13</v>
      </c>
      <c r="I1286" s="12">
        <f>STOCK[[#This Row],[Precio Venta Ideal (x1.5)]]</f>
        <v>12.450000000000001</v>
      </c>
      <c r="J1286" s="87">
        <v>2</v>
      </c>
      <c r="K1286" s="87">
        <f>SUMIFS(VENTAS[Cantidad],VENTAS[Código del producto Vendido],STOCK[[#This Row],[Code]])</f>
        <v>0</v>
      </c>
      <c r="L1286" s="87">
        <f>STOCK[[#This Row],[Entradas]]-STOCK[[#This Row],[Salidas]]</f>
        <v>2</v>
      </c>
      <c r="M1286" s="12">
        <f>STOCK[[#This Row],[Precio Final]]*10%</f>
        <v>1.3</v>
      </c>
      <c r="N1286" s="12">
        <v>0</v>
      </c>
      <c r="O1286" s="12">
        <v>0</v>
      </c>
      <c r="P1286" s="12">
        <v>7</v>
      </c>
      <c r="Q1286" s="87">
        <v>0</v>
      </c>
      <c r="R1286" s="12">
        <v>0</v>
      </c>
      <c r="S1286" s="7">
        <v>0</v>
      </c>
      <c r="T1286" s="12">
        <f>STOCK[[#This Row],[Costo Unitario (USD)]]+STOCK[[#This Row],[Costo Envío (USD)]]+STOCK[[#This Row],[Comisión 10%]]</f>
        <v>8.3000000000000007</v>
      </c>
      <c r="U1286" s="12">
        <f>STOCK[[#This Row],[Costo total]]*1.5</f>
        <v>12.450000000000001</v>
      </c>
      <c r="V1286" s="12">
        <v>13</v>
      </c>
      <c r="W1286" s="12">
        <f>STOCK[[#This Row],[Precio Final]]-STOCK[[#This Row],[Costo total]]</f>
        <v>4.6999999999999993</v>
      </c>
      <c r="X1286" s="12">
        <f>STOCK[[#This Row],[Ganancia Unitaria]]*STOCK[[#This Row],[Salidas]]</f>
        <v>0</v>
      </c>
      <c r="AA1286" s="12">
        <f>STOCK[[#This Row],[Costo total]]*STOCK[[#This Row],[Entradas]]</f>
        <v>16.600000000000001</v>
      </c>
      <c r="AB1286" s="12">
        <f>STOCK[[#This Row],[Stock Actual]]*STOCK[[#This Row],[Costo total]]</f>
        <v>16.600000000000001</v>
      </c>
    </row>
    <row r="1287" spans="1:28" s="7" customFormat="1" ht="50" customHeight="1" x14ac:dyDescent="0.15">
      <c r="A1287" s="7" t="s">
        <v>2853</v>
      </c>
      <c r="B1287" s="70"/>
      <c r="C1287" s="7" t="s">
        <v>4</v>
      </c>
      <c r="D1287" s="7" t="s">
        <v>2281</v>
      </c>
      <c r="E1287" s="7" t="s">
        <v>2842</v>
      </c>
      <c r="F1287" s="7" t="s">
        <v>243</v>
      </c>
      <c r="H1287" s="7">
        <f>STOCK[[#This Row],[Precio Final]]</f>
        <v>13</v>
      </c>
      <c r="I1287" s="7">
        <f>STOCK[[#This Row],[Precio Venta Ideal (x1.5)]]</f>
        <v>12.450000000000001</v>
      </c>
      <c r="J1287" s="8">
        <v>1</v>
      </c>
      <c r="K1287" s="8">
        <f>SUMIFS(VENTAS[Cantidad],VENTAS[Código del producto Vendido],STOCK[[#This Row],[Code]])</f>
        <v>1</v>
      </c>
      <c r="L1287" s="8">
        <f>STOCK[[#This Row],[Entradas]]-STOCK[[#This Row],[Salidas]]</f>
        <v>0</v>
      </c>
      <c r="M1287" s="7">
        <f>STOCK[[#This Row],[Precio Final]]*10%</f>
        <v>1.3</v>
      </c>
      <c r="N1287" s="7">
        <v>0</v>
      </c>
      <c r="O1287" s="7">
        <v>0</v>
      </c>
      <c r="P1287" s="7">
        <v>7</v>
      </c>
      <c r="Q1287" s="8">
        <v>0</v>
      </c>
      <c r="R1287" s="7">
        <v>0</v>
      </c>
      <c r="S1287" s="7">
        <v>0</v>
      </c>
      <c r="T1287" s="12">
        <f>STOCK[[#This Row],[Costo Unitario (USD)]]+STOCK[[#This Row],[Costo Envío (USD)]]+STOCK[[#This Row],[Comisión 10%]]</f>
        <v>8.3000000000000007</v>
      </c>
      <c r="U1287" s="7">
        <f>STOCK[[#This Row],[Costo total]]*1.5</f>
        <v>12.450000000000001</v>
      </c>
      <c r="V1287" s="7">
        <v>13</v>
      </c>
      <c r="W1287" s="7">
        <f>STOCK[[#This Row],[Precio Final]]-STOCK[[#This Row],[Costo total]]</f>
        <v>4.6999999999999993</v>
      </c>
      <c r="X1287" s="7">
        <f>STOCK[[#This Row],[Ganancia Unitaria]]*STOCK[[#This Row],[Salidas]]</f>
        <v>4.6999999999999993</v>
      </c>
      <c r="AA1287" s="7">
        <f>STOCK[[#This Row],[Costo total]]*STOCK[[#This Row],[Entradas]]</f>
        <v>8.3000000000000007</v>
      </c>
      <c r="AB1287" s="7">
        <f>STOCK[[#This Row],[Stock Actual]]*STOCK[[#This Row],[Costo total]]</f>
        <v>0</v>
      </c>
    </row>
    <row r="1288" spans="1:28" s="12" customFormat="1" ht="50" customHeight="1" x14ac:dyDescent="0.15">
      <c r="A1288" s="12" t="s">
        <v>2854</v>
      </c>
      <c r="B1288" s="70"/>
      <c r="C1288" s="12" t="s">
        <v>4</v>
      </c>
      <c r="D1288" s="12" t="s">
        <v>2281</v>
      </c>
      <c r="E1288" s="12" t="s">
        <v>2844</v>
      </c>
      <c r="F1288" s="12" t="s">
        <v>243</v>
      </c>
      <c r="H1288" s="12">
        <f>STOCK[[#This Row],[Precio Final]]</f>
        <v>13</v>
      </c>
      <c r="I1288" s="12">
        <f>STOCK[[#This Row],[Precio Venta Ideal (x1.5)]]</f>
        <v>12.450000000000001</v>
      </c>
      <c r="J1288" s="87">
        <v>2</v>
      </c>
      <c r="K1288" s="87">
        <f>SUMIFS(VENTAS[Cantidad],VENTAS[Código del producto Vendido],STOCK[[#This Row],[Code]])</f>
        <v>1</v>
      </c>
      <c r="L1288" s="87">
        <f>STOCK[[#This Row],[Entradas]]-STOCK[[#This Row],[Salidas]]</f>
        <v>1</v>
      </c>
      <c r="M1288" s="12">
        <f>STOCK[[#This Row],[Precio Final]]*10%</f>
        <v>1.3</v>
      </c>
      <c r="N1288" s="12">
        <v>0</v>
      </c>
      <c r="O1288" s="12">
        <v>0</v>
      </c>
      <c r="P1288" s="12">
        <v>7</v>
      </c>
      <c r="Q1288" s="87">
        <v>0</v>
      </c>
      <c r="R1288" s="12">
        <v>0</v>
      </c>
      <c r="S1288" s="7">
        <v>0</v>
      </c>
      <c r="T1288" s="12">
        <f>STOCK[[#This Row],[Costo Unitario (USD)]]+STOCK[[#This Row],[Costo Envío (USD)]]+STOCK[[#This Row],[Comisión 10%]]</f>
        <v>8.3000000000000007</v>
      </c>
      <c r="U1288" s="12">
        <f>STOCK[[#This Row],[Costo total]]*1.5</f>
        <v>12.450000000000001</v>
      </c>
      <c r="V1288" s="12">
        <v>13</v>
      </c>
      <c r="W1288" s="12">
        <f>STOCK[[#This Row],[Precio Final]]-STOCK[[#This Row],[Costo total]]</f>
        <v>4.6999999999999993</v>
      </c>
      <c r="X1288" s="12">
        <f>STOCK[[#This Row],[Ganancia Unitaria]]*STOCK[[#This Row],[Salidas]]</f>
        <v>4.6999999999999993</v>
      </c>
      <c r="AA1288" s="12">
        <f>STOCK[[#This Row],[Costo total]]*STOCK[[#This Row],[Entradas]]</f>
        <v>16.600000000000001</v>
      </c>
      <c r="AB1288" s="12">
        <f>STOCK[[#This Row],[Stock Actual]]*STOCK[[#This Row],[Costo total]]</f>
        <v>8.3000000000000007</v>
      </c>
    </row>
    <row r="1289" spans="1:28" s="7" customFormat="1" ht="50" customHeight="1" x14ac:dyDescent="0.15">
      <c r="A1289" s="7" t="s">
        <v>2855</v>
      </c>
      <c r="B1289" s="70"/>
      <c r="C1289" s="7" t="s">
        <v>4</v>
      </c>
      <c r="D1289" s="7" t="s">
        <v>2281</v>
      </c>
      <c r="E1289" s="7" t="s">
        <v>2845</v>
      </c>
      <c r="F1289" s="7" t="s">
        <v>243</v>
      </c>
      <c r="H1289" s="7">
        <f>STOCK[[#This Row],[Precio Final]]</f>
        <v>13</v>
      </c>
      <c r="I1289" s="7">
        <f>STOCK[[#This Row],[Precio Venta Ideal (x1.5)]]</f>
        <v>12.450000000000001</v>
      </c>
      <c r="J1289" s="8">
        <v>1</v>
      </c>
      <c r="K1289" s="8">
        <f>SUMIFS(VENTAS[Cantidad],VENTAS[Código del producto Vendido],STOCK[[#This Row],[Code]])</f>
        <v>0</v>
      </c>
      <c r="L1289" s="8">
        <f>STOCK[[#This Row],[Entradas]]-STOCK[[#This Row],[Salidas]]</f>
        <v>1</v>
      </c>
      <c r="M1289" s="7">
        <f>STOCK[[#This Row],[Precio Final]]*10%</f>
        <v>1.3</v>
      </c>
      <c r="N1289" s="7">
        <v>0</v>
      </c>
      <c r="O1289" s="7">
        <v>0</v>
      </c>
      <c r="P1289" s="7">
        <v>7</v>
      </c>
      <c r="Q1289" s="8">
        <v>0</v>
      </c>
      <c r="R1289" s="7">
        <v>0</v>
      </c>
      <c r="S1289" s="7">
        <v>0</v>
      </c>
      <c r="T1289" s="12">
        <f>STOCK[[#This Row],[Costo Unitario (USD)]]+STOCK[[#This Row],[Costo Envío (USD)]]+STOCK[[#This Row],[Comisión 10%]]</f>
        <v>8.3000000000000007</v>
      </c>
      <c r="U1289" s="7">
        <f>STOCK[[#This Row],[Costo total]]*1.5</f>
        <v>12.450000000000001</v>
      </c>
      <c r="V1289" s="7">
        <v>13</v>
      </c>
      <c r="W1289" s="7">
        <f>STOCK[[#This Row],[Precio Final]]-STOCK[[#This Row],[Costo total]]</f>
        <v>4.6999999999999993</v>
      </c>
      <c r="X1289" s="7">
        <f>STOCK[[#This Row],[Ganancia Unitaria]]*STOCK[[#This Row],[Salidas]]</f>
        <v>0</v>
      </c>
      <c r="AA1289" s="7">
        <f>STOCK[[#This Row],[Costo total]]*STOCK[[#This Row],[Entradas]]</f>
        <v>8.3000000000000007</v>
      </c>
      <c r="AB1289" s="7">
        <f>STOCK[[#This Row],[Stock Actual]]*STOCK[[#This Row],[Costo total]]</f>
        <v>8.3000000000000007</v>
      </c>
    </row>
    <row r="1290" spans="1:28" s="12" customFormat="1" ht="50" customHeight="1" x14ac:dyDescent="0.15">
      <c r="A1290" s="12" t="s">
        <v>2856</v>
      </c>
      <c r="B1290" s="70"/>
      <c r="C1290" s="12" t="s">
        <v>4</v>
      </c>
      <c r="D1290" s="12" t="s">
        <v>2281</v>
      </c>
      <c r="E1290" s="12" t="s">
        <v>2846</v>
      </c>
      <c r="F1290" s="12" t="s">
        <v>243</v>
      </c>
      <c r="H1290" s="12">
        <f>STOCK[[#This Row],[Precio Final]]</f>
        <v>13</v>
      </c>
      <c r="I1290" s="12">
        <f>STOCK[[#This Row],[Precio Venta Ideal (x1.5)]]</f>
        <v>12.450000000000001</v>
      </c>
      <c r="J1290" s="87">
        <v>1</v>
      </c>
      <c r="K1290" s="87">
        <f>SUMIFS(VENTAS[Cantidad],VENTAS[Código del producto Vendido],STOCK[[#This Row],[Code]])</f>
        <v>0</v>
      </c>
      <c r="L1290" s="87">
        <f>STOCK[[#This Row],[Entradas]]-STOCK[[#This Row],[Salidas]]</f>
        <v>1</v>
      </c>
      <c r="M1290" s="12">
        <f>STOCK[[#This Row],[Precio Final]]*10%</f>
        <v>1.3</v>
      </c>
      <c r="N1290" s="12">
        <v>0</v>
      </c>
      <c r="O1290" s="12">
        <v>0</v>
      </c>
      <c r="P1290" s="12">
        <v>7</v>
      </c>
      <c r="Q1290" s="87">
        <v>0</v>
      </c>
      <c r="R1290" s="12">
        <v>0</v>
      </c>
      <c r="S1290" s="7">
        <v>0</v>
      </c>
      <c r="T1290" s="12">
        <f>STOCK[[#This Row],[Costo Unitario (USD)]]+STOCK[[#This Row],[Costo Envío (USD)]]+STOCK[[#This Row],[Comisión 10%]]</f>
        <v>8.3000000000000007</v>
      </c>
      <c r="U1290" s="12">
        <f>STOCK[[#This Row],[Costo total]]*1.5</f>
        <v>12.450000000000001</v>
      </c>
      <c r="V1290" s="12">
        <v>13</v>
      </c>
      <c r="W1290" s="12">
        <f>STOCK[[#This Row],[Precio Final]]-STOCK[[#This Row],[Costo total]]</f>
        <v>4.6999999999999993</v>
      </c>
      <c r="X1290" s="12">
        <f>STOCK[[#This Row],[Ganancia Unitaria]]*STOCK[[#This Row],[Salidas]]</f>
        <v>0</v>
      </c>
      <c r="AA1290" s="12">
        <f>STOCK[[#This Row],[Costo total]]*STOCK[[#This Row],[Entradas]]</f>
        <v>8.3000000000000007</v>
      </c>
      <c r="AB1290" s="12">
        <f>STOCK[[#This Row],[Stock Actual]]*STOCK[[#This Row],[Costo total]]</f>
        <v>8.3000000000000007</v>
      </c>
    </row>
    <row r="1291" spans="1:28" s="7" customFormat="1" ht="50" customHeight="1" x14ac:dyDescent="0.15">
      <c r="A1291" s="7" t="s">
        <v>2857</v>
      </c>
      <c r="B1291" s="70"/>
      <c r="C1291" s="7" t="s">
        <v>4</v>
      </c>
      <c r="D1291" s="7" t="s">
        <v>2281</v>
      </c>
      <c r="E1291" s="7" t="s">
        <v>2849</v>
      </c>
      <c r="F1291" s="7" t="s">
        <v>244</v>
      </c>
      <c r="H1291" s="7">
        <f>STOCK[[#This Row],[Precio Final]]</f>
        <v>13</v>
      </c>
      <c r="I1291" s="7">
        <f>STOCK[[#This Row],[Precio Venta Ideal (x1.5)]]</f>
        <v>12.450000000000001</v>
      </c>
      <c r="J1291" s="8">
        <v>1</v>
      </c>
      <c r="K1291" s="8">
        <f>SUMIFS(VENTAS[Cantidad],VENTAS[Código del producto Vendido],STOCK[[#This Row],[Code]])</f>
        <v>0</v>
      </c>
      <c r="L1291" s="8">
        <f>STOCK[[#This Row],[Entradas]]-STOCK[[#This Row],[Salidas]]</f>
        <v>1</v>
      </c>
      <c r="M1291" s="7">
        <f>STOCK[[#This Row],[Precio Final]]*10%</f>
        <v>1.3</v>
      </c>
      <c r="N1291" s="7">
        <v>0</v>
      </c>
      <c r="O1291" s="7">
        <v>0</v>
      </c>
      <c r="P1291" s="7">
        <v>7</v>
      </c>
      <c r="Q1291" s="8">
        <v>0</v>
      </c>
      <c r="R1291" s="7">
        <v>0</v>
      </c>
      <c r="S1291" s="7">
        <v>0</v>
      </c>
      <c r="T1291" s="12">
        <f>STOCK[[#This Row],[Costo Unitario (USD)]]+STOCK[[#This Row],[Costo Envío (USD)]]+STOCK[[#This Row],[Comisión 10%]]</f>
        <v>8.3000000000000007</v>
      </c>
      <c r="U1291" s="7">
        <f>STOCK[[#This Row],[Costo total]]*1.5</f>
        <v>12.450000000000001</v>
      </c>
      <c r="V1291" s="7">
        <v>13</v>
      </c>
      <c r="W1291" s="7">
        <f>STOCK[[#This Row],[Precio Final]]-STOCK[[#This Row],[Costo total]]</f>
        <v>4.6999999999999993</v>
      </c>
      <c r="X1291" s="7">
        <f>STOCK[[#This Row],[Ganancia Unitaria]]*STOCK[[#This Row],[Salidas]]</f>
        <v>0</v>
      </c>
      <c r="AA1291" s="7">
        <f>STOCK[[#This Row],[Costo total]]*STOCK[[#This Row],[Entradas]]</f>
        <v>8.3000000000000007</v>
      </c>
      <c r="AB1291" s="7">
        <f>STOCK[[#This Row],[Stock Actual]]*STOCK[[#This Row],[Costo total]]</f>
        <v>8.3000000000000007</v>
      </c>
    </row>
    <row r="1292" spans="1:28" s="12" customFormat="1" ht="50" customHeight="1" x14ac:dyDescent="0.15">
      <c r="A1292" s="12" t="s">
        <v>2835</v>
      </c>
      <c r="B1292" s="70"/>
      <c r="C1292" s="12" t="s">
        <v>4</v>
      </c>
      <c r="D1292" s="12" t="s">
        <v>2252</v>
      </c>
      <c r="E1292" s="12" t="s">
        <v>2865</v>
      </c>
      <c r="F1292" s="12" t="s">
        <v>241</v>
      </c>
      <c r="H1292" s="12">
        <f>STOCK[[#This Row],[Precio Final]]</f>
        <v>28</v>
      </c>
      <c r="I1292" s="12">
        <f>STOCK[[#This Row],[Precio Venta Ideal (x1.5)]]</f>
        <v>19.8</v>
      </c>
      <c r="J1292" s="87">
        <v>1</v>
      </c>
      <c r="K1292" s="87">
        <f>SUMIFS(VENTAS[Cantidad],VENTAS[Código del producto Vendido],STOCK[[#This Row],[Code]])</f>
        <v>1</v>
      </c>
      <c r="L1292" s="87">
        <f>STOCK[[#This Row],[Entradas]]-STOCK[[#This Row],[Salidas]]</f>
        <v>0</v>
      </c>
      <c r="M1292" s="12">
        <f>STOCK[[#This Row],[Precio Final]]*10%</f>
        <v>2.8000000000000003</v>
      </c>
      <c r="N1292" s="12">
        <v>0</v>
      </c>
      <c r="O1292" s="12">
        <v>0</v>
      </c>
      <c r="P1292" s="12">
        <v>8.43</v>
      </c>
      <c r="Q1292" s="87">
        <v>0</v>
      </c>
      <c r="R1292" s="12">
        <v>0</v>
      </c>
      <c r="S1292" s="7">
        <v>1.97</v>
      </c>
      <c r="T1292" s="12">
        <f>STOCK[[#This Row],[Costo Unitario (USD)]]+STOCK[[#This Row],[Costo Envío (USD)]]+STOCK[[#This Row],[Comisión 10%]]</f>
        <v>13.200000000000001</v>
      </c>
      <c r="U1292" s="12">
        <f>STOCK[[#This Row],[Costo total]]*1.5</f>
        <v>19.8</v>
      </c>
      <c r="V1292" s="12">
        <v>28</v>
      </c>
      <c r="W1292" s="12">
        <f>STOCK[[#This Row],[Precio Final]]-STOCK[[#This Row],[Costo total]]</f>
        <v>14.799999999999999</v>
      </c>
      <c r="X1292" s="12">
        <f>STOCK[[#This Row],[Ganancia Unitaria]]*STOCK[[#This Row],[Salidas]]</f>
        <v>14.799999999999999</v>
      </c>
      <c r="AA1292" s="12">
        <f>STOCK[[#This Row],[Costo total]]*STOCK[[#This Row],[Entradas]]</f>
        <v>13.200000000000001</v>
      </c>
      <c r="AB1292" s="12">
        <f>STOCK[[#This Row],[Stock Actual]]*STOCK[[#This Row],[Costo total]]</f>
        <v>0</v>
      </c>
    </row>
    <row r="1293" spans="1:28" s="7" customFormat="1" ht="50" customHeight="1" x14ac:dyDescent="0.15">
      <c r="A1293" s="7" t="s">
        <v>2836</v>
      </c>
      <c r="B1293" s="70"/>
      <c r="C1293" s="7" t="s">
        <v>4</v>
      </c>
      <c r="D1293" s="7" t="s">
        <v>2252</v>
      </c>
      <c r="E1293" s="7" t="s">
        <v>2865</v>
      </c>
      <c r="F1293" s="7" t="s">
        <v>243</v>
      </c>
      <c r="H1293" s="7">
        <f>STOCK[[#This Row],[Precio Final]]</f>
        <v>28</v>
      </c>
      <c r="I1293" s="7">
        <f>STOCK[[#This Row],[Precio Venta Ideal (x1.5)]]</f>
        <v>19.8</v>
      </c>
      <c r="J1293" s="8">
        <v>2</v>
      </c>
      <c r="K1293" s="8">
        <f>SUMIFS(VENTAS[Cantidad],VENTAS[Código del producto Vendido],STOCK[[#This Row],[Code]])</f>
        <v>2</v>
      </c>
      <c r="L1293" s="8">
        <f>STOCK[[#This Row],[Entradas]]-STOCK[[#This Row],[Salidas]]</f>
        <v>0</v>
      </c>
      <c r="M1293" s="7">
        <f>STOCK[[#This Row],[Precio Final]]*10%</f>
        <v>2.8000000000000003</v>
      </c>
      <c r="N1293" s="7">
        <v>0</v>
      </c>
      <c r="O1293" s="7">
        <v>0</v>
      </c>
      <c r="P1293" s="7">
        <v>8.43</v>
      </c>
      <c r="Q1293" s="8">
        <v>0</v>
      </c>
      <c r="R1293" s="7">
        <v>0</v>
      </c>
      <c r="S1293" s="7">
        <v>1.97</v>
      </c>
      <c r="T1293" s="12">
        <f>STOCK[[#This Row],[Costo Unitario (USD)]]+STOCK[[#This Row],[Costo Envío (USD)]]+STOCK[[#This Row],[Comisión 10%]]</f>
        <v>13.200000000000001</v>
      </c>
      <c r="U1293" s="7">
        <f>STOCK[[#This Row],[Costo total]]*1.5</f>
        <v>19.8</v>
      </c>
      <c r="V1293" s="7">
        <v>28</v>
      </c>
      <c r="W1293" s="7">
        <f>STOCK[[#This Row],[Precio Final]]-STOCK[[#This Row],[Costo total]]</f>
        <v>14.799999999999999</v>
      </c>
      <c r="X1293" s="7">
        <f>STOCK[[#This Row],[Ganancia Unitaria]]*STOCK[[#This Row],[Salidas]]</f>
        <v>29.599999999999998</v>
      </c>
      <c r="AA1293" s="7">
        <f>STOCK[[#This Row],[Costo total]]*STOCK[[#This Row],[Entradas]]</f>
        <v>26.400000000000002</v>
      </c>
      <c r="AB1293" s="7">
        <f>STOCK[[#This Row],[Stock Actual]]*STOCK[[#This Row],[Costo total]]</f>
        <v>0</v>
      </c>
    </row>
    <row r="1294" spans="1:28" s="12" customFormat="1" ht="50" customHeight="1" x14ac:dyDescent="0.15">
      <c r="A1294" s="12" t="s">
        <v>2838</v>
      </c>
      <c r="B1294" s="70"/>
      <c r="C1294" s="12" t="s">
        <v>4</v>
      </c>
      <c r="D1294" s="12" t="s">
        <v>1938</v>
      </c>
      <c r="E1294" s="12" t="s">
        <v>2865</v>
      </c>
      <c r="F1294" s="12" t="s">
        <v>244</v>
      </c>
      <c r="H1294" s="12">
        <f>STOCK[[#This Row],[Precio Final]]</f>
        <v>28</v>
      </c>
      <c r="I1294" s="12">
        <f>STOCK[[#This Row],[Precio Venta Ideal (x1.5)]]</f>
        <v>19.815000000000001</v>
      </c>
      <c r="J1294" s="87">
        <v>2</v>
      </c>
      <c r="K1294" s="87">
        <f>SUMIFS(VENTAS[Cantidad],VENTAS[Código del producto Vendido],STOCK[[#This Row],[Code]])</f>
        <v>1</v>
      </c>
      <c r="L1294" s="87">
        <f>STOCK[[#This Row],[Entradas]]-STOCK[[#This Row],[Salidas]]</f>
        <v>1</v>
      </c>
      <c r="M1294" s="12">
        <f>STOCK[[#This Row],[Precio Final]]*10%</f>
        <v>2.8000000000000003</v>
      </c>
      <c r="N1294" s="12">
        <v>0</v>
      </c>
      <c r="O1294" s="12">
        <v>0</v>
      </c>
      <c r="P1294" s="7">
        <v>8.44</v>
      </c>
      <c r="Q1294" s="87">
        <v>0</v>
      </c>
      <c r="R1294" s="12">
        <v>0</v>
      </c>
      <c r="S1294" s="7">
        <v>1.97</v>
      </c>
      <c r="T1294" s="12">
        <f>STOCK[[#This Row],[Costo Unitario (USD)]]+STOCK[[#This Row],[Costo Envío (USD)]]+STOCK[[#This Row],[Comisión 10%]]</f>
        <v>13.21</v>
      </c>
      <c r="U1294" s="12">
        <f>STOCK[[#This Row],[Costo total]]*1.5</f>
        <v>19.815000000000001</v>
      </c>
      <c r="V1294" s="12">
        <v>28</v>
      </c>
      <c r="W1294" s="12">
        <f>STOCK[[#This Row],[Precio Final]]-STOCK[[#This Row],[Costo total]]</f>
        <v>14.79</v>
      </c>
      <c r="X1294" s="12">
        <f>STOCK[[#This Row],[Ganancia Unitaria]]*STOCK[[#This Row],[Salidas]]</f>
        <v>14.79</v>
      </c>
      <c r="AA1294" s="12">
        <f>STOCK[[#This Row],[Costo total]]*STOCK[[#This Row],[Entradas]]</f>
        <v>26.42</v>
      </c>
      <c r="AB1294" s="12">
        <f>STOCK[[#This Row],[Stock Actual]]*STOCK[[#This Row],[Costo total]]</f>
        <v>13.21</v>
      </c>
    </row>
    <row r="1295" spans="1:28" s="7" customFormat="1" ht="50" customHeight="1" x14ac:dyDescent="0.15">
      <c r="A1295" s="7" t="s">
        <v>2839</v>
      </c>
      <c r="B1295" s="70"/>
      <c r="C1295" s="7" t="s">
        <v>4</v>
      </c>
      <c r="D1295" s="7" t="s">
        <v>1938</v>
      </c>
      <c r="E1295" s="7" t="s">
        <v>2865</v>
      </c>
      <c r="F1295" s="7" t="s">
        <v>239</v>
      </c>
      <c r="H1295" s="7">
        <f>STOCK[[#This Row],[Precio Final]]</f>
        <v>28</v>
      </c>
      <c r="I1295" s="7">
        <f>STOCK[[#This Row],[Precio Venta Ideal (x1.5)]]</f>
        <v>19.8</v>
      </c>
      <c r="J1295" s="8">
        <v>2</v>
      </c>
      <c r="K1295" s="8">
        <f>SUMIFS(VENTAS[Cantidad],VENTAS[Código del producto Vendido],STOCK[[#This Row],[Code]])</f>
        <v>1</v>
      </c>
      <c r="L1295" s="8">
        <f>STOCK[[#This Row],[Entradas]]-STOCK[[#This Row],[Salidas]]</f>
        <v>1</v>
      </c>
      <c r="M1295" s="7">
        <f>STOCK[[#This Row],[Precio Final]]*10%</f>
        <v>2.8000000000000003</v>
      </c>
      <c r="N1295" s="7">
        <v>0</v>
      </c>
      <c r="O1295" s="7">
        <v>0</v>
      </c>
      <c r="P1295" s="7">
        <v>8.43</v>
      </c>
      <c r="Q1295" s="8">
        <v>0</v>
      </c>
      <c r="R1295" s="7">
        <v>0</v>
      </c>
      <c r="S1295" s="7">
        <v>1.97</v>
      </c>
      <c r="T1295" s="12">
        <f>STOCK[[#This Row],[Costo Unitario (USD)]]+STOCK[[#This Row],[Costo Envío (USD)]]+STOCK[[#This Row],[Comisión 10%]]</f>
        <v>13.200000000000001</v>
      </c>
      <c r="U1295" s="7">
        <f>STOCK[[#This Row],[Costo total]]*1.5</f>
        <v>19.8</v>
      </c>
      <c r="V1295" s="7">
        <v>28</v>
      </c>
      <c r="W1295" s="7">
        <f>STOCK[[#This Row],[Precio Final]]-STOCK[[#This Row],[Costo total]]</f>
        <v>14.799999999999999</v>
      </c>
      <c r="X1295" s="7">
        <f>STOCK[[#This Row],[Ganancia Unitaria]]*STOCK[[#This Row],[Salidas]]</f>
        <v>14.799999999999999</v>
      </c>
      <c r="AA1295" s="7">
        <f>STOCK[[#This Row],[Costo total]]*STOCK[[#This Row],[Entradas]]</f>
        <v>26.400000000000002</v>
      </c>
      <c r="AB1295" s="7">
        <f>STOCK[[#This Row],[Stock Actual]]*STOCK[[#This Row],[Costo total]]</f>
        <v>13.200000000000001</v>
      </c>
    </row>
    <row r="1296" spans="1:28" s="12" customFormat="1" ht="50" customHeight="1" x14ac:dyDescent="0.15">
      <c r="A1296" s="12" t="s">
        <v>2840</v>
      </c>
      <c r="B1296" s="70"/>
      <c r="C1296" s="12" t="s">
        <v>4</v>
      </c>
      <c r="D1296" s="12" t="s">
        <v>2281</v>
      </c>
      <c r="E1296" s="12" t="s">
        <v>2870</v>
      </c>
      <c r="F1296" s="12" t="s">
        <v>241</v>
      </c>
      <c r="H1296" s="12">
        <f>STOCK[[#This Row],[Precio Final]]</f>
        <v>20</v>
      </c>
      <c r="I1296" s="12">
        <f>STOCK[[#This Row],[Precio Venta Ideal (x1.5)]]</f>
        <v>22.725000000000001</v>
      </c>
      <c r="J1296" s="87">
        <v>1</v>
      </c>
      <c r="K1296" s="87">
        <f>SUMIFS(VENTAS[Cantidad],VENTAS[Código del producto Vendido],STOCK[[#This Row],[Code]])</f>
        <v>1</v>
      </c>
      <c r="L1296" s="87">
        <f>STOCK[[#This Row],[Entradas]]-STOCK[[#This Row],[Salidas]]</f>
        <v>0</v>
      </c>
      <c r="M1296" s="12">
        <f>STOCK[[#This Row],[Precio Final]]*10%</f>
        <v>2</v>
      </c>
      <c r="N1296" s="12">
        <v>0</v>
      </c>
      <c r="O1296" s="12">
        <v>0</v>
      </c>
      <c r="P1296" s="12">
        <v>11.18</v>
      </c>
      <c r="Q1296" s="87">
        <v>0</v>
      </c>
      <c r="R1296" s="12">
        <v>0</v>
      </c>
      <c r="S1296" s="7">
        <v>1.97</v>
      </c>
      <c r="T1296" s="12">
        <f>STOCK[[#This Row],[Costo Unitario (USD)]]+STOCK[[#This Row],[Costo Envío (USD)]]+STOCK[[#This Row],[Comisión 10%]]</f>
        <v>15.15</v>
      </c>
      <c r="U1296" s="12">
        <f>STOCK[[#This Row],[Costo total]]*1.5</f>
        <v>22.725000000000001</v>
      </c>
      <c r="V1296" s="12">
        <v>20</v>
      </c>
      <c r="W1296" s="12">
        <f>STOCK[[#This Row],[Precio Final]]-STOCK[[#This Row],[Costo total]]</f>
        <v>4.8499999999999996</v>
      </c>
      <c r="X1296" s="12">
        <f>STOCK[[#This Row],[Ganancia Unitaria]]*STOCK[[#This Row],[Salidas]]</f>
        <v>4.8499999999999996</v>
      </c>
      <c r="AA1296" s="12">
        <f>STOCK[[#This Row],[Costo total]]*STOCK[[#This Row],[Entradas]]</f>
        <v>15.15</v>
      </c>
      <c r="AB1296" s="12">
        <f>STOCK[[#This Row],[Stock Actual]]*STOCK[[#This Row],[Costo total]]</f>
        <v>0</v>
      </c>
    </row>
    <row r="1297" spans="1:29" s="7" customFormat="1" ht="50" customHeight="1" x14ac:dyDescent="0.15">
      <c r="A1297" s="7" t="s">
        <v>2843</v>
      </c>
      <c r="B1297" s="70"/>
      <c r="C1297" s="7" t="s">
        <v>4</v>
      </c>
      <c r="D1297" s="7" t="s">
        <v>2281</v>
      </c>
      <c r="E1297" s="7" t="s">
        <v>2871</v>
      </c>
      <c r="F1297" s="7" t="s">
        <v>238</v>
      </c>
      <c r="H1297" s="7">
        <f>STOCK[[#This Row],[Precio Final]]</f>
        <v>8</v>
      </c>
      <c r="I1297" s="7">
        <f>STOCK[[#This Row],[Precio Venta Ideal (x1.5)]]</f>
        <v>8.07</v>
      </c>
      <c r="J1297" s="8">
        <v>1</v>
      </c>
      <c r="K1297" s="8">
        <f>SUMIFS(VENTAS[Cantidad],VENTAS[Código del producto Vendido],STOCK[[#This Row],[Code]])</f>
        <v>1</v>
      </c>
      <c r="L1297" s="8">
        <f>STOCK[[#This Row],[Entradas]]-STOCK[[#This Row],[Salidas]]</f>
        <v>0</v>
      </c>
      <c r="M1297" s="7">
        <f>STOCK[[#This Row],[Precio Final]]*10%</f>
        <v>0.8</v>
      </c>
      <c r="N1297" s="7">
        <v>0</v>
      </c>
      <c r="O1297" s="7">
        <v>0</v>
      </c>
      <c r="P1297" s="7">
        <v>2.61</v>
      </c>
      <c r="Q1297" s="8">
        <v>0</v>
      </c>
      <c r="R1297" s="7">
        <v>0</v>
      </c>
      <c r="S1297" s="7">
        <v>1.97</v>
      </c>
      <c r="T1297" s="12">
        <f>STOCK[[#This Row],[Costo Unitario (USD)]]+STOCK[[#This Row],[Costo Envío (USD)]]+STOCK[[#This Row],[Comisión 10%]]</f>
        <v>5.38</v>
      </c>
      <c r="U1297" s="7">
        <f>STOCK[[#This Row],[Costo total]]*1.5</f>
        <v>8.07</v>
      </c>
      <c r="V1297" s="7">
        <v>8</v>
      </c>
      <c r="W1297" s="7">
        <f>STOCK[[#This Row],[Precio Final]]-STOCK[[#This Row],[Costo total]]</f>
        <v>2.62</v>
      </c>
      <c r="X1297" s="7">
        <f>STOCK[[#This Row],[Ganancia Unitaria]]*STOCK[[#This Row],[Salidas]]</f>
        <v>2.62</v>
      </c>
      <c r="AA1297" s="7">
        <f>STOCK[[#This Row],[Costo total]]*STOCK[[#This Row],[Entradas]]</f>
        <v>5.38</v>
      </c>
      <c r="AB1297" s="7">
        <f>STOCK[[#This Row],[Stock Actual]]*STOCK[[#This Row],[Costo total]]</f>
        <v>0</v>
      </c>
    </row>
    <row r="1298" spans="1:29" s="12" customFormat="1" ht="50" customHeight="1" x14ac:dyDescent="0.15">
      <c r="A1298" s="12" t="s">
        <v>2847</v>
      </c>
      <c r="B1298" s="70"/>
      <c r="C1298" s="12" t="s">
        <v>4</v>
      </c>
      <c r="D1298" s="12" t="s">
        <v>2281</v>
      </c>
      <c r="E1298" s="12" t="s">
        <v>2868</v>
      </c>
      <c r="F1298" s="12" t="s">
        <v>238</v>
      </c>
      <c r="H1298" s="12">
        <f>STOCK[[#This Row],[Precio Final]]</f>
        <v>5</v>
      </c>
      <c r="I1298" s="12">
        <f>STOCK[[#This Row],[Precio Venta Ideal (x1.5)]]</f>
        <v>4.26</v>
      </c>
      <c r="J1298" s="87">
        <v>1</v>
      </c>
      <c r="K1298" s="87">
        <f>SUMIFS(VENTAS[Cantidad],VENTAS[Código del producto Vendido],STOCK[[#This Row],[Code]])</f>
        <v>0</v>
      </c>
      <c r="L1298" s="87">
        <f>STOCK[[#This Row],[Entradas]]-STOCK[[#This Row],[Salidas]]</f>
        <v>1</v>
      </c>
      <c r="M1298" s="12">
        <f>STOCK[[#This Row],[Precio Final]]*10%</f>
        <v>0.5</v>
      </c>
      <c r="N1298" s="12">
        <v>0</v>
      </c>
      <c r="O1298" s="12">
        <v>0</v>
      </c>
      <c r="P1298" s="12">
        <v>1.84</v>
      </c>
      <c r="Q1298" s="87">
        <v>0</v>
      </c>
      <c r="R1298" s="12">
        <v>0</v>
      </c>
      <c r="S1298" s="7">
        <v>0.5</v>
      </c>
      <c r="T1298" s="12">
        <f>STOCK[[#This Row],[Costo Unitario (USD)]]+STOCK[[#This Row],[Costo Envío (USD)]]+STOCK[[#This Row],[Comisión 10%]]</f>
        <v>2.84</v>
      </c>
      <c r="U1298" s="12">
        <f>STOCK[[#This Row],[Costo total]]*1.5</f>
        <v>4.26</v>
      </c>
      <c r="V1298" s="12">
        <v>5</v>
      </c>
      <c r="W1298" s="12">
        <f>STOCK[[#This Row],[Precio Final]]-STOCK[[#This Row],[Costo total]]</f>
        <v>2.16</v>
      </c>
      <c r="X1298" s="12">
        <f>STOCK[[#This Row],[Ganancia Unitaria]]*STOCK[[#This Row],[Salidas]]</f>
        <v>0</v>
      </c>
      <c r="AA1298" s="12">
        <f>STOCK[[#This Row],[Costo total]]*STOCK[[#This Row],[Entradas]]</f>
        <v>2.84</v>
      </c>
      <c r="AB1298" s="12">
        <f>STOCK[[#This Row],[Stock Actual]]*STOCK[[#This Row],[Costo total]]</f>
        <v>2.84</v>
      </c>
    </row>
    <row r="1299" spans="1:29" s="7" customFormat="1" ht="50" customHeight="1" x14ac:dyDescent="0.15">
      <c r="A1299" s="7" t="s">
        <v>2848</v>
      </c>
      <c r="B1299" s="70"/>
      <c r="C1299" s="7" t="s">
        <v>4</v>
      </c>
      <c r="D1299" s="7" t="s">
        <v>2281</v>
      </c>
      <c r="E1299" s="7" t="s">
        <v>2869</v>
      </c>
      <c r="F1299" s="7" t="s">
        <v>238</v>
      </c>
      <c r="H1299" s="7">
        <f>STOCK[[#This Row],[Precio Final]]</f>
        <v>22</v>
      </c>
      <c r="I1299" s="7">
        <f>STOCK[[#This Row],[Precio Venta Ideal (x1.5)]]</f>
        <v>22.335000000000001</v>
      </c>
      <c r="J1299" s="8">
        <v>1</v>
      </c>
      <c r="K1299" s="8">
        <f>SUMIFS(VENTAS[Cantidad],VENTAS[Código del producto Vendido],STOCK[[#This Row],[Code]])</f>
        <v>0</v>
      </c>
      <c r="L1299" s="8">
        <f>STOCK[[#This Row],[Entradas]]-STOCK[[#This Row],[Salidas]]</f>
        <v>1</v>
      </c>
      <c r="M1299" s="7">
        <f>STOCK[[#This Row],[Precio Final]]*10%</f>
        <v>2.2000000000000002</v>
      </c>
      <c r="N1299" s="7">
        <v>0</v>
      </c>
      <c r="O1299" s="7">
        <v>0</v>
      </c>
      <c r="P1299" s="7">
        <v>10.72</v>
      </c>
      <c r="Q1299" s="8">
        <v>0</v>
      </c>
      <c r="R1299" s="7">
        <v>0</v>
      </c>
      <c r="S1299" s="7">
        <v>1.97</v>
      </c>
      <c r="T1299" s="12">
        <f>STOCK[[#This Row],[Costo Unitario (USD)]]+STOCK[[#This Row],[Costo Envío (USD)]]+STOCK[[#This Row],[Comisión 10%]]</f>
        <v>14.89</v>
      </c>
      <c r="U1299" s="7">
        <f>STOCK[[#This Row],[Costo total]]*1.5</f>
        <v>22.335000000000001</v>
      </c>
      <c r="V1299" s="7">
        <v>22</v>
      </c>
      <c r="W1299" s="7">
        <f>STOCK[[#This Row],[Precio Final]]-STOCK[[#This Row],[Costo total]]</f>
        <v>7.1099999999999994</v>
      </c>
      <c r="X1299" s="7">
        <f>STOCK[[#This Row],[Ganancia Unitaria]]*STOCK[[#This Row],[Salidas]]</f>
        <v>0</v>
      </c>
      <c r="AA1299" s="7">
        <f>STOCK[[#This Row],[Costo total]]*STOCK[[#This Row],[Entradas]]</f>
        <v>14.89</v>
      </c>
      <c r="AB1299" s="7">
        <f>STOCK[[#This Row],[Stock Actual]]*STOCK[[#This Row],[Costo total]]</f>
        <v>14.89</v>
      </c>
    </row>
    <row r="1300" spans="1:29" s="12" customFormat="1" ht="50" customHeight="1" x14ac:dyDescent="0.15">
      <c r="A1300" s="12" t="s">
        <v>2866</v>
      </c>
      <c r="B1300" s="70"/>
      <c r="C1300" s="12" t="s">
        <v>4</v>
      </c>
      <c r="D1300" s="12" t="s">
        <v>2247</v>
      </c>
      <c r="E1300" s="12" t="s">
        <v>2949</v>
      </c>
      <c r="F1300" s="12" t="s">
        <v>238</v>
      </c>
      <c r="H1300" s="12">
        <f>STOCK[[#This Row],[Precio Final]]</f>
        <v>20</v>
      </c>
      <c r="I1300" s="12">
        <f>STOCK[[#This Row],[Precio Venta Ideal (x1.5)]]</f>
        <v>18.165000000000003</v>
      </c>
      <c r="J1300" s="87">
        <v>1</v>
      </c>
      <c r="K1300" s="87">
        <f>SUMIFS(VENTAS[Cantidad],VENTAS[Código del producto Vendido],STOCK[[#This Row],[Code]])</f>
        <v>0</v>
      </c>
      <c r="L1300" s="87">
        <f>STOCK[[#This Row],[Entradas]]-STOCK[[#This Row],[Salidas]]</f>
        <v>1</v>
      </c>
      <c r="M1300" s="12">
        <f>STOCK[[#This Row],[Precio Final]]*10%</f>
        <v>2</v>
      </c>
      <c r="N1300" s="12">
        <v>0</v>
      </c>
      <c r="O1300" s="12">
        <v>0</v>
      </c>
      <c r="P1300" s="12">
        <v>8.14</v>
      </c>
      <c r="Q1300" s="87">
        <v>0</v>
      </c>
      <c r="R1300" s="12">
        <v>0</v>
      </c>
      <c r="S1300" s="7">
        <v>1.97</v>
      </c>
      <c r="T1300" s="12">
        <f>STOCK[[#This Row],[Costo Unitario (USD)]]+STOCK[[#This Row],[Costo Envío (USD)]]+STOCK[[#This Row],[Comisión 10%]]</f>
        <v>12.110000000000001</v>
      </c>
      <c r="U1300" s="12">
        <f>STOCK[[#This Row],[Costo total]]*1.5</f>
        <v>18.165000000000003</v>
      </c>
      <c r="V1300" s="12">
        <v>20</v>
      </c>
      <c r="W1300" s="12">
        <f>STOCK[[#This Row],[Precio Final]]-STOCK[[#This Row],[Costo total]]</f>
        <v>7.8899999999999988</v>
      </c>
      <c r="X1300" s="12">
        <f>STOCK[[#This Row],[Ganancia Unitaria]]*STOCK[[#This Row],[Salidas]]</f>
        <v>0</v>
      </c>
      <c r="AA1300" s="12">
        <f>STOCK[[#This Row],[Costo total]]*STOCK[[#This Row],[Entradas]]</f>
        <v>12.110000000000001</v>
      </c>
      <c r="AB1300" s="12">
        <f>STOCK[[#This Row],[Stock Actual]]*STOCK[[#This Row],[Costo total]]</f>
        <v>12.110000000000001</v>
      </c>
    </row>
    <row r="1301" spans="1:29" s="7" customFormat="1" ht="50" customHeight="1" x14ac:dyDescent="0.15">
      <c r="A1301" s="7" t="s">
        <v>2867</v>
      </c>
      <c r="B1301" s="70"/>
      <c r="C1301" s="7" t="s">
        <v>4</v>
      </c>
      <c r="D1301" s="7" t="s">
        <v>2247</v>
      </c>
      <c r="E1301" s="7" t="s">
        <v>2950</v>
      </c>
      <c r="F1301" s="7" t="s">
        <v>241</v>
      </c>
      <c r="H1301" s="7">
        <f>STOCK[[#This Row],[Precio Final]]</f>
        <v>18</v>
      </c>
      <c r="I1301" s="7">
        <f>STOCK[[#This Row],[Precio Venta Ideal (x1.5)]]</f>
        <v>17.880000000000003</v>
      </c>
      <c r="J1301" s="8">
        <v>1</v>
      </c>
      <c r="K1301" s="8">
        <f>SUMIFS(VENTAS[Cantidad],VENTAS[Código del producto Vendido],STOCK[[#This Row],[Code]])</f>
        <v>1</v>
      </c>
      <c r="L1301" s="8">
        <f>STOCK[[#This Row],[Entradas]]-STOCK[[#This Row],[Salidas]]</f>
        <v>0</v>
      </c>
      <c r="M1301" s="7">
        <f>STOCK[[#This Row],[Precio Final]]*10%</f>
        <v>1.8</v>
      </c>
      <c r="N1301" s="7">
        <v>0</v>
      </c>
      <c r="O1301" s="7">
        <v>0</v>
      </c>
      <c r="P1301" s="7">
        <v>8.15</v>
      </c>
      <c r="Q1301" s="8">
        <v>0</v>
      </c>
      <c r="R1301" s="7">
        <v>0</v>
      </c>
      <c r="S1301" s="7">
        <v>1.97</v>
      </c>
      <c r="T1301" s="12">
        <f>STOCK[[#This Row],[Costo Unitario (USD)]]+STOCK[[#This Row],[Costo Envío (USD)]]+STOCK[[#This Row],[Comisión 10%]]</f>
        <v>11.920000000000002</v>
      </c>
      <c r="U1301" s="7">
        <f>STOCK[[#This Row],[Costo total]]*1.5</f>
        <v>17.880000000000003</v>
      </c>
      <c r="V1301" s="7">
        <v>18</v>
      </c>
      <c r="W1301" s="7">
        <f>STOCK[[#This Row],[Precio Final]]-STOCK[[#This Row],[Costo total]]</f>
        <v>6.0799999999999983</v>
      </c>
      <c r="X1301" s="7">
        <f>STOCK[[#This Row],[Ganancia Unitaria]]*STOCK[[#This Row],[Salidas]]</f>
        <v>6.0799999999999983</v>
      </c>
      <c r="AA1301" s="7">
        <f>STOCK[[#This Row],[Costo total]]*STOCK[[#This Row],[Entradas]]</f>
        <v>11.920000000000002</v>
      </c>
      <c r="AB1301" s="7">
        <f>STOCK[[#This Row],[Stock Actual]]*STOCK[[#This Row],[Costo total]]</f>
        <v>0</v>
      </c>
    </row>
    <row r="1302" spans="1:29" s="12" customFormat="1" ht="50" customHeight="1" x14ac:dyDescent="0.15">
      <c r="A1302" s="12" t="s">
        <v>2872</v>
      </c>
      <c r="B1302" s="70"/>
      <c r="C1302" s="12" t="s">
        <v>4</v>
      </c>
      <c r="D1302" s="12" t="s">
        <v>2252</v>
      </c>
      <c r="E1302" s="12" t="s">
        <v>2873</v>
      </c>
      <c r="F1302" s="12" t="s">
        <v>241</v>
      </c>
      <c r="H1302" s="12">
        <f>STOCK[[#This Row],[Precio Final]]</f>
        <v>25</v>
      </c>
      <c r="I1302" s="12">
        <f>STOCK[[#This Row],[Precio Venta Ideal (x1.5)]]</f>
        <v>22.17</v>
      </c>
      <c r="J1302" s="87">
        <v>1</v>
      </c>
      <c r="K1302" s="87">
        <f>SUMIFS(VENTAS[Cantidad],VENTAS[Código del producto Vendido],STOCK[[#This Row],[Code]])</f>
        <v>1</v>
      </c>
      <c r="L1302" s="87">
        <f>STOCK[[#This Row],[Entradas]]-STOCK[[#This Row],[Salidas]]</f>
        <v>0</v>
      </c>
      <c r="M1302" s="12">
        <f>STOCK[[#This Row],[Precio Final]]*10%</f>
        <v>2.5</v>
      </c>
      <c r="N1302" s="12">
        <v>0</v>
      </c>
      <c r="O1302" s="12">
        <v>0</v>
      </c>
      <c r="P1302" s="12">
        <v>10.31</v>
      </c>
      <c r="Q1302" s="87">
        <v>0</v>
      </c>
      <c r="R1302" s="12">
        <v>0</v>
      </c>
      <c r="S1302" s="7">
        <v>1.97</v>
      </c>
      <c r="T1302" s="12">
        <f>STOCK[[#This Row],[Costo Unitario (USD)]]+STOCK[[#This Row],[Costo Envío (USD)]]+STOCK[[#This Row],[Comisión 10%]]</f>
        <v>14.780000000000001</v>
      </c>
      <c r="U1302" s="12">
        <f>STOCK[[#This Row],[Costo total]]*1.5</f>
        <v>22.17</v>
      </c>
      <c r="V1302" s="12">
        <v>25</v>
      </c>
      <c r="W1302" s="12">
        <f>STOCK[[#This Row],[Precio Final]]-STOCK[[#This Row],[Costo total]]</f>
        <v>10.219999999999999</v>
      </c>
      <c r="X1302" s="12">
        <f>STOCK[[#This Row],[Ganancia Unitaria]]*STOCK[[#This Row],[Salidas]]</f>
        <v>10.219999999999999</v>
      </c>
      <c r="AA1302" s="12">
        <f>STOCK[[#This Row],[Costo total]]*STOCK[[#This Row],[Entradas]]</f>
        <v>14.780000000000001</v>
      </c>
      <c r="AB1302" s="12">
        <f>STOCK[[#This Row],[Stock Actual]]*STOCK[[#This Row],[Costo total]]</f>
        <v>0</v>
      </c>
    </row>
    <row r="1303" spans="1:29" s="7" customFormat="1" ht="50" customHeight="1" x14ac:dyDescent="0.15">
      <c r="A1303" s="7" t="s">
        <v>2909</v>
      </c>
      <c r="B1303" s="70"/>
      <c r="C1303" s="7" t="s">
        <v>4</v>
      </c>
      <c r="D1303" s="7" t="s">
        <v>95</v>
      </c>
      <c r="E1303" s="7" t="s">
        <v>2913</v>
      </c>
      <c r="H1303" s="7">
        <f>STOCK[[#This Row],[Precio Final]]</f>
        <v>40</v>
      </c>
      <c r="I1303" s="7">
        <f>STOCK[[#This Row],[Precio Venta Ideal (x1.5)]]</f>
        <v>30.555</v>
      </c>
      <c r="J1303" s="8">
        <v>1</v>
      </c>
      <c r="K1303" s="8">
        <f>SUMIFS(VENTAS[Cantidad],VENTAS[Código del producto Vendido],STOCK[[#This Row],[Code]])</f>
        <v>1</v>
      </c>
      <c r="L1303" s="8">
        <f>STOCK[[#This Row],[Entradas]]-STOCK[[#This Row],[Salidas]]</f>
        <v>0</v>
      </c>
      <c r="M1303" s="7">
        <f>STOCK[[#This Row],[Precio Final]]*10%</f>
        <v>4</v>
      </c>
      <c r="N1303" s="12">
        <v>0</v>
      </c>
      <c r="O1303" s="12">
        <v>0</v>
      </c>
      <c r="P1303" s="7">
        <v>14.4</v>
      </c>
      <c r="Q1303" s="8">
        <v>0</v>
      </c>
      <c r="R1303" s="7">
        <v>0</v>
      </c>
      <c r="S1303" s="7">
        <v>1.97</v>
      </c>
      <c r="T1303" s="12">
        <f>STOCK[[#This Row],[Costo Unitario (USD)]]+STOCK[[#This Row],[Costo Envío (USD)]]+STOCK[[#This Row],[Comisión 10%]]</f>
        <v>20.37</v>
      </c>
      <c r="U1303" s="7">
        <f>STOCK[[#This Row],[Costo total]]*1.5</f>
        <v>30.555</v>
      </c>
      <c r="V1303" s="7">
        <v>40</v>
      </c>
      <c r="W1303" s="7">
        <f>STOCK[[#This Row],[Precio Final]]-STOCK[[#This Row],[Costo total]]</f>
        <v>19.63</v>
      </c>
      <c r="X1303" s="7">
        <f>STOCK[[#This Row],[Ganancia Unitaria]]*STOCK[[#This Row],[Salidas]]</f>
        <v>19.63</v>
      </c>
      <c r="AA1303" s="7">
        <f>STOCK[[#This Row],[Costo total]]*STOCK[[#This Row],[Entradas]]</f>
        <v>20.37</v>
      </c>
      <c r="AB1303" s="7">
        <f>STOCK[[#This Row],[Stock Actual]]*STOCK[[#This Row],[Costo total]]</f>
        <v>0</v>
      </c>
    </row>
    <row r="1304" spans="1:29" s="12" customFormat="1" ht="50" customHeight="1" x14ac:dyDescent="0.15">
      <c r="A1304" s="12" t="s">
        <v>2910</v>
      </c>
      <c r="B1304" s="70"/>
      <c r="C1304" s="12" t="s">
        <v>4</v>
      </c>
      <c r="D1304" s="12" t="s">
        <v>95</v>
      </c>
      <c r="E1304" s="12" t="s">
        <v>2936</v>
      </c>
      <c r="H1304" s="12">
        <f>STOCK[[#This Row],[Precio Final]]</f>
        <v>40</v>
      </c>
      <c r="I1304" s="12">
        <f>STOCK[[#This Row],[Precio Venta Ideal (x1.5)]]</f>
        <v>30.555</v>
      </c>
      <c r="J1304" s="87">
        <v>1</v>
      </c>
      <c r="K1304" s="87">
        <f>SUMIFS(VENTAS[Cantidad],VENTAS[Código del producto Vendido],STOCK[[#This Row],[Code]])</f>
        <v>1</v>
      </c>
      <c r="L1304" s="87">
        <f>STOCK[[#This Row],[Entradas]]-STOCK[[#This Row],[Salidas]]</f>
        <v>0</v>
      </c>
      <c r="M1304" s="12">
        <f>STOCK[[#This Row],[Precio Final]]*10%</f>
        <v>4</v>
      </c>
      <c r="N1304" s="12">
        <v>0</v>
      </c>
      <c r="O1304" s="12">
        <v>0</v>
      </c>
      <c r="P1304" s="7">
        <v>14.4</v>
      </c>
      <c r="Q1304" s="87">
        <v>0</v>
      </c>
      <c r="R1304" s="12">
        <v>0</v>
      </c>
      <c r="S1304" s="7">
        <v>1.97</v>
      </c>
      <c r="T1304" s="12">
        <f>STOCK[[#This Row],[Costo Unitario (USD)]]+STOCK[[#This Row],[Costo Envío (USD)]]+STOCK[[#This Row],[Comisión 10%]]</f>
        <v>20.37</v>
      </c>
      <c r="U1304" s="12">
        <f>STOCK[[#This Row],[Costo total]]*1.5</f>
        <v>30.555</v>
      </c>
      <c r="V1304" s="12">
        <v>40</v>
      </c>
      <c r="W1304" s="12">
        <f>STOCK[[#This Row],[Precio Final]]-STOCK[[#This Row],[Costo total]]</f>
        <v>19.63</v>
      </c>
      <c r="X1304" s="12">
        <f>STOCK[[#This Row],[Ganancia Unitaria]]*STOCK[[#This Row],[Salidas]]</f>
        <v>19.63</v>
      </c>
      <c r="AA1304" s="12">
        <f>STOCK[[#This Row],[Costo total]]*STOCK[[#This Row],[Entradas]]</f>
        <v>20.37</v>
      </c>
      <c r="AB1304" s="12">
        <f>STOCK[[#This Row],[Stock Actual]]*STOCK[[#This Row],[Costo total]]</f>
        <v>0</v>
      </c>
    </row>
    <row r="1305" spans="1:29" s="7" customFormat="1" ht="50" customHeight="1" x14ac:dyDescent="0.15">
      <c r="A1305" s="7" t="s">
        <v>2911</v>
      </c>
      <c r="B1305" s="70"/>
      <c r="C1305" s="7" t="s">
        <v>4</v>
      </c>
      <c r="D1305" s="12" t="s">
        <v>95</v>
      </c>
      <c r="E1305" s="12" t="s">
        <v>2946</v>
      </c>
      <c r="F1305" s="7" t="s">
        <v>3028</v>
      </c>
      <c r="H1305" s="7">
        <f>STOCK[[#This Row],[Precio Final]]</f>
        <v>40</v>
      </c>
      <c r="I1305" s="7">
        <f>STOCK[[#This Row],[Precio Venta Ideal (x1.5)]]</f>
        <v>30.555</v>
      </c>
      <c r="J1305" s="8">
        <v>1</v>
      </c>
      <c r="K1305" s="8">
        <f>SUMIFS(VENTAS[Cantidad],VENTAS[Código del producto Vendido],STOCK[[#This Row],[Code]])</f>
        <v>0</v>
      </c>
      <c r="L1305" s="8">
        <f>STOCK[[#This Row],[Entradas]]-STOCK[[#This Row],[Salidas]]</f>
        <v>1</v>
      </c>
      <c r="M1305" s="7">
        <f>STOCK[[#This Row],[Precio Final]]*10%</f>
        <v>4</v>
      </c>
      <c r="N1305" s="12">
        <v>0</v>
      </c>
      <c r="O1305" s="12">
        <v>0</v>
      </c>
      <c r="P1305" s="7">
        <v>14.4</v>
      </c>
      <c r="Q1305" s="8">
        <v>0</v>
      </c>
      <c r="R1305" s="7">
        <v>0</v>
      </c>
      <c r="S1305" s="7">
        <v>1.97</v>
      </c>
      <c r="T1305" s="12">
        <f>STOCK[[#This Row],[Costo Unitario (USD)]]+STOCK[[#This Row],[Costo Envío (USD)]]+STOCK[[#This Row],[Comisión 10%]]</f>
        <v>20.37</v>
      </c>
      <c r="U1305" s="7">
        <f>STOCK[[#This Row],[Costo total]]*1.5</f>
        <v>30.555</v>
      </c>
      <c r="V1305" s="7">
        <v>40</v>
      </c>
      <c r="W1305" s="7">
        <f>STOCK[[#This Row],[Precio Final]]-STOCK[[#This Row],[Costo total]]</f>
        <v>19.63</v>
      </c>
      <c r="X1305" s="7">
        <f>STOCK[[#This Row],[Ganancia Unitaria]]*STOCK[[#This Row],[Salidas]]</f>
        <v>0</v>
      </c>
      <c r="AA1305" s="7">
        <f>STOCK[[#This Row],[Costo total]]*STOCK[[#This Row],[Entradas]]</f>
        <v>20.37</v>
      </c>
      <c r="AB1305" s="7">
        <f>STOCK[[#This Row],[Stock Actual]]*STOCK[[#This Row],[Costo total]]</f>
        <v>20.37</v>
      </c>
    </row>
    <row r="1306" spans="1:29" s="12" customFormat="1" ht="50" customHeight="1" x14ac:dyDescent="0.15">
      <c r="A1306" s="12" t="s">
        <v>2912</v>
      </c>
      <c r="C1306" s="12" t="s">
        <v>4</v>
      </c>
      <c r="D1306" s="12" t="s">
        <v>95</v>
      </c>
      <c r="E1306" s="12" t="s">
        <v>2947</v>
      </c>
      <c r="F1306" s="12" t="s">
        <v>3028</v>
      </c>
      <c r="H1306" s="12">
        <f>STOCK[[#This Row],[Precio Final]]</f>
        <v>40</v>
      </c>
      <c r="I1306" s="12">
        <f>STOCK[[#This Row],[Precio Venta Ideal (x1.5)]]</f>
        <v>30.555</v>
      </c>
      <c r="J1306" s="87">
        <v>1</v>
      </c>
      <c r="K1306" s="87">
        <f>SUMIFS(VENTAS[Cantidad],VENTAS[Código del producto Vendido],STOCK[[#This Row],[Code]])</f>
        <v>0</v>
      </c>
      <c r="L1306" s="87">
        <f>STOCK[[#This Row],[Entradas]]-STOCK[[#This Row],[Salidas]]</f>
        <v>1</v>
      </c>
      <c r="M1306" s="12">
        <f>STOCK[[#This Row],[Precio Final]]*10%</f>
        <v>4</v>
      </c>
      <c r="N1306" s="12">
        <v>0</v>
      </c>
      <c r="O1306" s="12">
        <v>0</v>
      </c>
      <c r="P1306" s="7">
        <v>14.4</v>
      </c>
      <c r="Q1306" s="87">
        <v>0</v>
      </c>
      <c r="R1306" s="12">
        <v>0</v>
      </c>
      <c r="S1306" s="7">
        <v>1.97</v>
      </c>
      <c r="T1306" s="12">
        <f>STOCK[[#This Row],[Costo Unitario (USD)]]+STOCK[[#This Row],[Costo Envío (USD)]]+STOCK[[#This Row],[Comisión 10%]]</f>
        <v>20.37</v>
      </c>
      <c r="U1306" s="7">
        <f>STOCK[[#This Row],[Costo total]]*1.5</f>
        <v>30.555</v>
      </c>
      <c r="V1306" s="12">
        <v>40</v>
      </c>
      <c r="W1306" s="12">
        <f>STOCK[[#This Row],[Precio Final]]-STOCK[[#This Row],[Costo total]]</f>
        <v>19.63</v>
      </c>
      <c r="X1306" s="12">
        <f>STOCK[[#This Row],[Ganancia Unitaria]]*STOCK[[#This Row],[Salidas]]</f>
        <v>0</v>
      </c>
      <c r="AA1306" s="12">
        <f>STOCK[[#This Row],[Costo total]]*STOCK[[#This Row],[Entradas]]</f>
        <v>20.37</v>
      </c>
      <c r="AB1306" s="12">
        <f>STOCK[[#This Row],[Stock Actual]]*STOCK[[#This Row],[Costo total]]</f>
        <v>20.37</v>
      </c>
    </row>
    <row r="1307" spans="1:29" s="7" customFormat="1" ht="50" customHeight="1" x14ac:dyDescent="0.15">
      <c r="A1307" s="12" t="s">
        <v>2951</v>
      </c>
      <c r="B1307" s="12"/>
      <c r="C1307" s="12" t="s">
        <v>4</v>
      </c>
      <c r="D1307" s="12" t="s">
        <v>95</v>
      </c>
      <c r="E1307" s="12" t="s">
        <v>2948</v>
      </c>
      <c r="F1307" s="100" t="s">
        <v>3028</v>
      </c>
      <c r="G1307" s="100"/>
      <c r="H1307" s="100">
        <f>STOCK[[#This Row],[Precio Final]]</f>
        <v>40</v>
      </c>
      <c r="I1307" s="100">
        <f>STOCK[[#This Row],[Precio Venta Ideal (x1.5)]]</f>
        <v>30.555</v>
      </c>
      <c r="J1307" s="101">
        <v>1</v>
      </c>
      <c r="K1307" s="101">
        <f>SUMIFS(VENTAS[Cantidad],VENTAS[Código del producto Vendido],STOCK[[#This Row],[Code]])</f>
        <v>0</v>
      </c>
      <c r="L1307" s="101">
        <f>STOCK[[#This Row],[Entradas]]-STOCK[[#This Row],[Salidas]]</f>
        <v>1</v>
      </c>
      <c r="M1307" s="100">
        <f>STOCK[[#This Row],[Precio Final]]*10%</f>
        <v>4</v>
      </c>
      <c r="N1307" s="12">
        <v>0</v>
      </c>
      <c r="O1307" s="12">
        <v>0</v>
      </c>
      <c r="P1307" s="7">
        <v>14.4</v>
      </c>
      <c r="Q1307" s="101">
        <v>0</v>
      </c>
      <c r="R1307" s="100">
        <v>0</v>
      </c>
      <c r="S1307" s="7">
        <v>1.97</v>
      </c>
      <c r="T1307" s="100">
        <f>STOCK[[#This Row],[Costo Unitario (USD)]]+STOCK[[#This Row],[Costo Envío (USD)]]+STOCK[[#This Row],[Comisión 10%]]</f>
        <v>20.37</v>
      </c>
      <c r="U1307" s="7">
        <f>STOCK[[#This Row],[Costo total]]*1.5</f>
        <v>30.555</v>
      </c>
      <c r="V1307" s="100">
        <v>40</v>
      </c>
      <c r="W1307" s="100">
        <f>STOCK[[#This Row],[Precio Final]]-STOCK[[#This Row],[Costo total]]</f>
        <v>19.63</v>
      </c>
      <c r="X1307" s="100">
        <f>STOCK[[#This Row],[Ganancia Unitaria]]*STOCK[[#This Row],[Salidas]]</f>
        <v>0</v>
      </c>
      <c r="Y1307" s="100"/>
      <c r="Z1307" s="100"/>
      <c r="AA1307" s="100">
        <f>STOCK[[#This Row],[Costo total]]*STOCK[[#This Row],[Entradas]]</f>
        <v>20.37</v>
      </c>
      <c r="AB1307" s="100">
        <f>STOCK[[#This Row],[Stock Actual]]*STOCK[[#This Row],[Costo total]]</f>
        <v>20.37</v>
      </c>
      <c r="AC1307" s="100"/>
    </row>
    <row r="1308" spans="1:29" s="12" customFormat="1" ht="50" customHeight="1" x14ac:dyDescent="0.15">
      <c r="A1308" s="12" t="s">
        <v>2952</v>
      </c>
      <c r="B1308" s="100"/>
      <c r="C1308" s="12" t="s">
        <v>4</v>
      </c>
      <c r="D1308" s="12" t="s">
        <v>95</v>
      </c>
      <c r="E1308" s="12" t="s">
        <v>3033</v>
      </c>
      <c r="F1308" s="100" t="s">
        <v>3031</v>
      </c>
      <c r="G1308" s="100"/>
      <c r="H1308" s="100">
        <v>22</v>
      </c>
      <c r="I1308" s="100">
        <f>STOCK[[#This Row],[Precio Venta Ideal (x1.5)]]</f>
        <v>16.830000000000002</v>
      </c>
      <c r="J1308" s="101">
        <v>1</v>
      </c>
      <c r="K1308" s="101">
        <f>SUMIFS(VENTAS[Cantidad],VENTAS[Código del producto Vendido],STOCK[[#This Row],[Code]])</f>
        <v>1</v>
      </c>
      <c r="L1308" s="101">
        <f>STOCK[[#This Row],[Entradas]]-STOCK[[#This Row],[Salidas]]</f>
        <v>0</v>
      </c>
      <c r="M1308" s="100">
        <f>STOCK[[#This Row],[Precio Final]]*10%</f>
        <v>2</v>
      </c>
      <c r="N1308" s="12">
        <v>0</v>
      </c>
      <c r="O1308" s="12">
        <v>0</v>
      </c>
      <c r="P1308" s="7">
        <v>7.25</v>
      </c>
      <c r="Q1308" s="101">
        <v>0</v>
      </c>
      <c r="R1308" s="100">
        <v>0</v>
      </c>
      <c r="S1308" s="7">
        <v>1.97</v>
      </c>
      <c r="T1308" s="100">
        <f>STOCK[[#This Row],[Costo Unitario (USD)]]+STOCK[[#This Row],[Costo Envío (USD)]]+STOCK[[#This Row],[Comisión 10%]]</f>
        <v>11.22</v>
      </c>
      <c r="U1308" s="7">
        <f>STOCK[[#This Row],[Costo total]]*1.5</f>
        <v>16.830000000000002</v>
      </c>
      <c r="V1308" s="100">
        <v>20</v>
      </c>
      <c r="W1308" s="100">
        <f>STOCK[[#This Row],[Precio Final]]-STOCK[[#This Row],[Costo total]]</f>
        <v>8.7799999999999994</v>
      </c>
      <c r="X1308" s="100">
        <f>STOCK[[#This Row],[Ganancia Unitaria]]*STOCK[[#This Row],[Salidas]]</f>
        <v>8.7799999999999994</v>
      </c>
      <c r="Y1308" s="100"/>
      <c r="Z1308" s="100"/>
      <c r="AA1308" s="100">
        <f>STOCK[[#This Row],[Costo total]]*STOCK[[#This Row],[Entradas]]</f>
        <v>11.22</v>
      </c>
      <c r="AB1308" s="100">
        <f>STOCK[[#This Row],[Stock Actual]]*STOCK[[#This Row],[Costo total]]</f>
        <v>0</v>
      </c>
      <c r="AC1308" s="100"/>
    </row>
    <row r="1309" spans="1:29" s="12" customFormat="1" ht="50" customHeight="1" x14ac:dyDescent="0.15">
      <c r="A1309" s="12" t="s">
        <v>3032</v>
      </c>
      <c r="B1309" s="100"/>
      <c r="C1309" s="12" t="s">
        <v>4</v>
      </c>
      <c r="D1309" s="12" t="s">
        <v>95</v>
      </c>
      <c r="E1309" s="12" t="s">
        <v>3030</v>
      </c>
      <c r="F1309" s="100" t="s">
        <v>3031</v>
      </c>
      <c r="G1309" s="100"/>
      <c r="H1309" s="100">
        <v>20</v>
      </c>
      <c r="I1309" s="100">
        <f>STOCK[[#This Row],[Precio Venta Ideal (x1.5)]]</f>
        <v>12</v>
      </c>
      <c r="J1309" s="101">
        <v>1</v>
      </c>
      <c r="K1309" s="101">
        <f>SUMIFS(VENTAS[Cantidad],VENTAS[Código del producto Vendido],STOCK[[#This Row],[Code]])</f>
        <v>0</v>
      </c>
      <c r="L1309" s="101">
        <f>STOCK[[#This Row],[Entradas]]-STOCK[[#This Row],[Salidas]]</f>
        <v>1</v>
      </c>
      <c r="M1309" s="100">
        <f>STOCK[[#This Row],[Precio Final]]*10%</f>
        <v>2.2000000000000002</v>
      </c>
      <c r="N1309" s="100">
        <v>0</v>
      </c>
      <c r="O1309" s="100">
        <v>0</v>
      </c>
      <c r="P1309" s="100">
        <v>7.25</v>
      </c>
      <c r="Q1309" s="101">
        <v>0</v>
      </c>
      <c r="R1309" s="100">
        <v>0</v>
      </c>
      <c r="S1309" s="7">
        <v>1.97</v>
      </c>
      <c r="T1309" s="100">
        <f>STOCK[[#This Row],[Costo Unitario (USD)]]+STOCK[[#This Row],[Costo Envío (USD)]]+STOCK[[#This Row],[Comisión 10%]]</f>
        <v>11.420000000000002</v>
      </c>
      <c r="U1309" s="100">
        <f>ROUNDUP(T1309,0)</f>
        <v>12</v>
      </c>
      <c r="V1309" s="100">
        <v>22</v>
      </c>
      <c r="W1309" s="100">
        <f>STOCK[[#This Row],[Precio Final]]-STOCK[[#This Row],[Costo total]]</f>
        <v>10.579999999999998</v>
      </c>
      <c r="X1309" s="100">
        <f>STOCK[[#This Row],[Ganancia Unitaria]]*STOCK[[#This Row],[Salidas]]</f>
        <v>0</v>
      </c>
      <c r="Y1309" s="100"/>
      <c r="Z1309" s="100"/>
      <c r="AA1309" s="100">
        <f>STOCK[[#This Row],[Costo total]]*STOCK[[#This Row],[Entradas]]</f>
        <v>11.420000000000002</v>
      </c>
      <c r="AB1309" s="100">
        <f>STOCK[[#This Row],[Stock Actual]]*STOCK[[#This Row],[Costo total]]</f>
        <v>11.420000000000002</v>
      </c>
      <c r="AC1309" s="100"/>
    </row>
    <row r="1310" spans="1:29" s="7" customFormat="1" ht="50" customHeight="1" x14ac:dyDescent="0.15">
      <c r="A1310" s="12" t="s">
        <v>2974</v>
      </c>
      <c r="B1310" s="100"/>
      <c r="C1310" s="12" t="s">
        <v>4</v>
      </c>
      <c r="D1310" s="12" t="s">
        <v>95</v>
      </c>
      <c r="E1310" s="12" t="s">
        <v>2973</v>
      </c>
      <c r="F1310" s="100"/>
      <c r="G1310" s="100"/>
      <c r="H1310" s="100">
        <f>STOCK[[#This Row],[Precio Final]]</f>
        <v>40</v>
      </c>
      <c r="I1310" s="100">
        <f>STOCK[[#This Row],[Precio Venta Ideal (x1.5)]]</f>
        <v>21</v>
      </c>
      <c r="J1310" s="101">
        <v>1</v>
      </c>
      <c r="K1310" s="101">
        <f>SUMIFS(VENTAS[Cantidad],VENTAS[Código del producto Vendido],STOCK[[#This Row],[Code]])</f>
        <v>1</v>
      </c>
      <c r="L1310" s="101">
        <f>STOCK[[#This Row],[Entradas]]-STOCK[[#This Row],[Salidas]]</f>
        <v>0</v>
      </c>
      <c r="M1310" s="100">
        <f>STOCK[[#This Row],[Precio Final]]*10%</f>
        <v>4</v>
      </c>
      <c r="N1310" s="100">
        <v>0</v>
      </c>
      <c r="O1310" s="100">
        <v>0</v>
      </c>
      <c r="P1310" s="100">
        <v>14.4</v>
      </c>
      <c r="Q1310" s="101">
        <v>0</v>
      </c>
      <c r="R1310" s="100">
        <v>0</v>
      </c>
      <c r="S1310" s="100">
        <v>1.97</v>
      </c>
      <c r="T1310" s="100">
        <f>STOCK[[#This Row],[Costo Unitario (USD)]]+STOCK[[#This Row],[Costo Envío (USD)]]+STOCK[[#This Row],[Comisión 10%]]</f>
        <v>20.37</v>
      </c>
      <c r="U1310" s="100">
        <f>ROUNDUP(T1310,0)</f>
        <v>21</v>
      </c>
      <c r="V1310" s="100">
        <v>40</v>
      </c>
      <c r="W1310" s="100">
        <f>STOCK[[#This Row],[Precio Final]]-STOCK[[#This Row],[Costo total]]</f>
        <v>19.63</v>
      </c>
      <c r="X1310" s="100">
        <f>STOCK[[#This Row],[Ganancia Unitaria]]*STOCK[[#This Row],[Salidas]]</f>
        <v>19.63</v>
      </c>
      <c r="Y1310" s="100"/>
      <c r="Z1310" s="100"/>
      <c r="AA1310" s="100">
        <f>STOCK[[#This Row],[Costo total]]*STOCK[[#This Row],[Entradas]]</f>
        <v>20.37</v>
      </c>
      <c r="AB1310" s="100">
        <f>STOCK[[#This Row],[Stock Actual]]*STOCK[[#This Row],[Costo total]]</f>
        <v>0</v>
      </c>
      <c r="AC1310" s="100"/>
    </row>
    <row r="1311" spans="1:29" s="12" customFormat="1" ht="50" customHeight="1" x14ac:dyDescent="0.15">
      <c r="A1311" s="12" t="s">
        <v>3002</v>
      </c>
      <c r="B1311" s="70"/>
      <c r="C1311" s="12" t="s">
        <v>4</v>
      </c>
      <c r="D1311" s="12" t="s">
        <v>2180</v>
      </c>
      <c r="E1311" s="12" t="s">
        <v>2635</v>
      </c>
      <c r="F1311" s="12" t="s">
        <v>250</v>
      </c>
      <c r="G1311" s="12" t="s">
        <v>2628</v>
      </c>
      <c r="H1311" s="12">
        <f>STOCK[[#This Row],[Precio Final]]</f>
        <v>45</v>
      </c>
      <c r="I1311" s="12">
        <f>STOCK[[#This Row],[Precio Venta Ideal (x1.5)]]</f>
        <v>43.454999999999998</v>
      </c>
      <c r="J1311" s="87">
        <v>2</v>
      </c>
      <c r="K1311" s="101">
        <f>SUMIFS(VENTAS[Cantidad],VENTAS[Código del producto Vendido],STOCK[[#This Row],[Code]])</f>
        <v>0</v>
      </c>
      <c r="L1311" s="87">
        <f>STOCK[[#This Row],[Entradas]]-STOCK[[#This Row],[Salidas]]</f>
        <v>2</v>
      </c>
      <c r="M1311" s="12">
        <f>STOCK[[#This Row],[Precio Final]]*10%</f>
        <v>4.5</v>
      </c>
      <c r="N1311" s="12">
        <v>0</v>
      </c>
      <c r="O1311" s="12">
        <v>0</v>
      </c>
      <c r="P1311" s="12">
        <v>22.5</v>
      </c>
      <c r="Q1311" s="87">
        <v>0</v>
      </c>
      <c r="R1311" s="12">
        <v>0</v>
      </c>
      <c r="S1311" s="12">
        <v>1.97</v>
      </c>
      <c r="T1311" s="12">
        <f>STOCK[[#This Row],[Costo Unitario (USD)]]+STOCK[[#This Row],[Costo Envío (USD)]]+STOCK[[#This Row],[Comisión 10%]]</f>
        <v>28.97</v>
      </c>
      <c r="U1311" s="12">
        <f>STOCK[[#This Row],[Costo total]]*1.5</f>
        <v>43.454999999999998</v>
      </c>
      <c r="V1311" s="12">
        <v>45</v>
      </c>
      <c r="W1311" s="12">
        <f>STOCK[[#This Row],[Precio Final]]-STOCK[[#This Row],[Costo total]]</f>
        <v>16.03</v>
      </c>
      <c r="X1311" s="12">
        <f>STOCK[[#This Row],[Ganancia Unitaria]]*STOCK[[#This Row],[Salidas]]</f>
        <v>0</v>
      </c>
      <c r="Y1311" s="12" t="s">
        <v>2667</v>
      </c>
      <c r="AA1311" s="12">
        <f>STOCK[[#This Row],[Costo total]]*STOCK[[#This Row],[Entradas]]</f>
        <v>57.94</v>
      </c>
      <c r="AB1311" s="12">
        <f>STOCK[[#This Row],[Stock Actual]]*STOCK[[#This Row],[Costo total]]</f>
        <v>57.94</v>
      </c>
    </row>
    <row r="1312" spans="1:29" s="12" customFormat="1" ht="50" customHeight="1" x14ac:dyDescent="0.15">
      <c r="A1312" s="12" t="s">
        <v>3001</v>
      </c>
      <c r="B1312" s="70"/>
      <c r="C1312" s="12" t="s">
        <v>4</v>
      </c>
      <c r="D1312" s="12" t="s">
        <v>2180</v>
      </c>
      <c r="E1312" s="12" t="s">
        <v>2635</v>
      </c>
      <c r="F1312" s="12" t="s">
        <v>550</v>
      </c>
      <c r="G1312" s="12" t="s">
        <v>2628</v>
      </c>
      <c r="H1312" s="12">
        <f>STOCK[[#This Row],[Precio Final]]</f>
        <v>46</v>
      </c>
      <c r="I1312" s="12">
        <f>STOCK[[#This Row],[Precio Venta Ideal (x1.5)]]</f>
        <v>43.605000000000004</v>
      </c>
      <c r="J1312" s="87">
        <v>2</v>
      </c>
      <c r="K1312" s="101">
        <f>SUMIFS(VENTAS[Cantidad],VENTAS[Código del producto Vendido],STOCK[[#This Row],[Code]])</f>
        <v>2</v>
      </c>
      <c r="L1312" s="87">
        <f>STOCK[[#This Row],[Entradas]]-STOCK[[#This Row],[Salidas]]</f>
        <v>0</v>
      </c>
      <c r="M1312" s="12">
        <f>STOCK[[#This Row],[Precio Final]]*10%</f>
        <v>4.6000000000000005</v>
      </c>
      <c r="N1312" s="12">
        <v>0</v>
      </c>
      <c r="O1312" s="12">
        <v>0</v>
      </c>
      <c r="P1312" s="12">
        <v>22.5</v>
      </c>
      <c r="Q1312" s="87">
        <v>0</v>
      </c>
      <c r="R1312" s="12">
        <v>0</v>
      </c>
      <c r="S1312" s="12">
        <v>1.97</v>
      </c>
      <c r="T1312" s="12">
        <f>STOCK[[#This Row],[Costo Unitario (USD)]]+STOCK[[#This Row],[Costo Envío (USD)]]+STOCK[[#This Row],[Comisión 10%]]</f>
        <v>29.07</v>
      </c>
      <c r="U1312" s="12">
        <f>STOCK[[#This Row],[Costo total]]*1.5</f>
        <v>43.605000000000004</v>
      </c>
      <c r="V1312" s="12">
        <v>46</v>
      </c>
      <c r="W1312" s="12">
        <f>STOCK[[#This Row],[Precio Final]]-STOCK[[#This Row],[Costo total]]</f>
        <v>16.93</v>
      </c>
      <c r="X1312" s="12">
        <f>STOCK[[#This Row],[Ganancia Unitaria]]*STOCK[[#This Row],[Salidas]]</f>
        <v>33.86</v>
      </c>
      <c r="Y1312" s="12" t="s">
        <v>2667</v>
      </c>
      <c r="AA1312" s="12">
        <f>STOCK[[#This Row],[Costo total]]*STOCK[[#This Row],[Entradas]]</f>
        <v>58.14</v>
      </c>
      <c r="AB1312" s="12">
        <f>STOCK[[#This Row],[Stock Actual]]*STOCK[[#This Row],[Costo total]]</f>
        <v>0</v>
      </c>
    </row>
    <row r="1313" spans="1:29" s="12" customFormat="1" ht="50" customHeight="1" x14ac:dyDescent="0.15">
      <c r="A1313" s="12" t="s">
        <v>2999</v>
      </c>
      <c r="B1313" s="70"/>
      <c r="C1313" s="12" t="s">
        <v>4</v>
      </c>
      <c r="D1313" s="12" t="s">
        <v>2180</v>
      </c>
      <c r="E1313" s="12" t="s">
        <v>2635</v>
      </c>
      <c r="F1313" s="12" t="s">
        <v>252</v>
      </c>
      <c r="G1313" s="12" t="s">
        <v>2628</v>
      </c>
      <c r="H1313" s="12">
        <f>STOCK[[#This Row],[Precio Final]]</f>
        <v>47</v>
      </c>
      <c r="I1313" s="12">
        <f>STOCK[[#This Row],[Precio Venta Ideal (x1.5)]]</f>
        <v>43.754999999999995</v>
      </c>
      <c r="J1313" s="87">
        <v>2</v>
      </c>
      <c r="K1313" s="101">
        <f>SUMIFS(VENTAS[Cantidad],VENTAS[Código del producto Vendido],STOCK[[#This Row],[Code]])</f>
        <v>0</v>
      </c>
      <c r="L1313" s="87">
        <f>STOCK[[#This Row],[Entradas]]-STOCK[[#This Row],[Salidas]]</f>
        <v>2</v>
      </c>
      <c r="M1313" s="12">
        <f>STOCK[[#This Row],[Precio Final]]*10%</f>
        <v>4.7</v>
      </c>
      <c r="N1313" s="12">
        <v>0</v>
      </c>
      <c r="O1313" s="12">
        <v>0</v>
      </c>
      <c r="P1313" s="12">
        <v>22.5</v>
      </c>
      <c r="Q1313" s="87">
        <v>0</v>
      </c>
      <c r="R1313" s="12">
        <v>0</v>
      </c>
      <c r="S1313" s="12">
        <v>1.97</v>
      </c>
      <c r="T1313" s="12">
        <f>STOCK[[#This Row],[Costo Unitario (USD)]]+STOCK[[#This Row],[Costo Envío (USD)]]+STOCK[[#This Row],[Comisión 10%]]</f>
        <v>29.169999999999998</v>
      </c>
      <c r="U1313" s="12">
        <f>STOCK[[#This Row],[Costo total]]*1.5</f>
        <v>43.754999999999995</v>
      </c>
      <c r="V1313" s="12">
        <v>47</v>
      </c>
      <c r="W1313" s="12">
        <f>STOCK[[#This Row],[Precio Final]]-STOCK[[#This Row],[Costo total]]</f>
        <v>17.830000000000002</v>
      </c>
      <c r="X1313" s="12">
        <f>STOCK[[#This Row],[Ganancia Unitaria]]*STOCK[[#This Row],[Salidas]]</f>
        <v>0</v>
      </c>
      <c r="Y1313" s="12" t="s">
        <v>2667</v>
      </c>
      <c r="AA1313" s="12">
        <f>STOCK[[#This Row],[Costo total]]*STOCK[[#This Row],[Entradas]]</f>
        <v>58.339999999999996</v>
      </c>
      <c r="AB1313" s="12">
        <f>STOCK[[#This Row],[Stock Actual]]*STOCK[[#This Row],[Costo total]]</f>
        <v>58.339999999999996</v>
      </c>
    </row>
    <row r="1314" spans="1:29" s="12" customFormat="1" ht="50" customHeight="1" x14ac:dyDescent="0.15">
      <c r="A1314" s="12" t="s">
        <v>3008</v>
      </c>
      <c r="B1314" s="103"/>
      <c r="C1314" s="100" t="s">
        <v>4</v>
      </c>
      <c r="D1314" s="100" t="s">
        <v>2281</v>
      </c>
      <c r="E1314" s="100" t="s">
        <v>3046</v>
      </c>
      <c r="F1314" s="100" t="s">
        <v>243</v>
      </c>
      <c r="G1314" s="100" t="s">
        <v>2553</v>
      </c>
      <c r="H1314" s="100">
        <f>STOCK[[#This Row],[Precio Final]]</f>
        <v>30</v>
      </c>
      <c r="I1314" s="12">
        <f>STOCK[[#This Row],[Precio Venta Ideal (x1.5)]]</f>
        <v>22</v>
      </c>
      <c r="J1314" s="101">
        <v>1</v>
      </c>
      <c r="K1314" s="101">
        <f>SUMIFS(VENTAS[Cantidad],VENTAS[Código del producto Vendido],STOCK[[#This Row],[Code]])</f>
        <v>0</v>
      </c>
      <c r="L1314" s="101">
        <f>STOCK[[#This Row],[Entradas]]-STOCK[[#This Row],[Salidas]]</f>
        <v>1</v>
      </c>
      <c r="M1314" s="100">
        <f>STOCK[[#This Row],[Precio Final]]*10%</f>
        <v>3</v>
      </c>
      <c r="N1314" s="12">
        <v>0</v>
      </c>
      <c r="O1314" s="12">
        <v>0</v>
      </c>
      <c r="P1314" s="100">
        <v>17</v>
      </c>
      <c r="Q1314" s="101">
        <v>0</v>
      </c>
      <c r="R1314" s="100">
        <v>0</v>
      </c>
      <c r="S1314" s="12">
        <v>2</v>
      </c>
      <c r="T1314" s="100">
        <f>STOCK[[#This Row],[Costo Unitario (USD)]]+STOCK[[#This Row],[Costo Envío (USD)]]+STOCK[[#This Row],[Comisión 10%]]</f>
        <v>22</v>
      </c>
      <c r="U1314" s="100">
        <f t="shared" ref="U1314:U1320" si="6">ROUNDUP(T1314,0)</f>
        <v>22</v>
      </c>
      <c r="V1314" s="100">
        <v>30</v>
      </c>
      <c r="W1314" s="100">
        <f>STOCK[[#This Row],[Precio Final]]-STOCK[[#This Row],[Costo total]]</f>
        <v>8</v>
      </c>
      <c r="X1314" s="100">
        <f>STOCK[[#This Row],[Ganancia Unitaria]]*STOCK[[#This Row],[Salidas]]</f>
        <v>0</v>
      </c>
      <c r="Y1314" s="100"/>
      <c r="Z1314" s="100"/>
      <c r="AA1314" s="100">
        <f>STOCK[[#This Row],[Costo total]]*STOCK[[#This Row],[Entradas]]</f>
        <v>22</v>
      </c>
      <c r="AB1314" s="100">
        <f>STOCK[[#This Row],[Stock Actual]]*STOCK[[#This Row],[Costo total]]</f>
        <v>22</v>
      </c>
      <c r="AC1314" s="100"/>
    </row>
    <row r="1315" spans="1:29" s="12" customFormat="1" ht="50" customHeight="1" x14ac:dyDescent="0.15">
      <c r="A1315" s="12" t="s">
        <v>3038</v>
      </c>
      <c r="B1315" s="103"/>
      <c r="C1315" s="100" t="s">
        <v>4</v>
      </c>
      <c r="D1315" s="100" t="s">
        <v>3039</v>
      </c>
      <c r="E1315" s="100" t="s">
        <v>3045</v>
      </c>
      <c r="F1315" s="100" t="s">
        <v>3042</v>
      </c>
      <c r="G1315" s="100" t="s">
        <v>2553</v>
      </c>
      <c r="H1315" s="100">
        <f>STOCK[[#This Row],[Precio Final]]</f>
        <v>35</v>
      </c>
      <c r="I1315" s="12">
        <f>STOCK[[#This Row],[Precio Venta Ideal (x1.5)]]</f>
        <v>32</v>
      </c>
      <c r="J1315" s="101">
        <v>1</v>
      </c>
      <c r="K1315" s="101">
        <f>SUMIFS(VENTAS[Cantidad],VENTAS[Código del producto Vendido],STOCK[[#This Row],[Code]])</f>
        <v>0</v>
      </c>
      <c r="L1315" s="101">
        <f>STOCK[[#This Row],[Entradas]]-STOCK[[#This Row],[Salidas]]</f>
        <v>1</v>
      </c>
      <c r="M1315" s="100">
        <f>STOCK[[#This Row],[Precio Final]]*10%</f>
        <v>3.5</v>
      </c>
      <c r="N1315" s="12">
        <v>0</v>
      </c>
      <c r="O1315" s="12">
        <v>0</v>
      </c>
      <c r="P1315" s="100">
        <v>26.3</v>
      </c>
      <c r="Q1315" s="101">
        <v>0</v>
      </c>
      <c r="R1315" s="100">
        <v>0</v>
      </c>
      <c r="S1315" s="12">
        <v>2</v>
      </c>
      <c r="T1315" s="100">
        <f>STOCK[[#This Row],[Costo Unitario (USD)]]+STOCK[[#This Row],[Costo Envío (USD)]]+STOCK[[#This Row],[Comisión 10%]]</f>
        <v>31.8</v>
      </c>
      <c r="U1315" s="100">
        <f t="shared" si="6"/>
        <v>32</v>
      </c>
      <c r="V1315" s="100">
        <v>35</v>
      </c>
      <c r="W1315" s="100">
        <f>STOCK[[#This Row],[Precio Final]]-STOCK[[#This Row],[Costo total]]</f>
        <v>3.1999999999999993</v>
      </c>
      <c r="X1315" s="100">
        <f>STOCK[[#This Row],[Ganancia Unitaria]]*STOCK[[#This Row],[Salidas]]</f>
        <v>0</v>
      </c>
      <c r="Y1315" s="100"/>
      <c r="Z1315" s="100"/>
      <c r="AA1315" s="100">
        <f>STOCK[[#This Row],[Costo total]]*STOCK[[#This Row],[Entradas]]</f>
        <v>31.8</v>
      </c>
      <c r="AB1315" s="100">
        <f>STOCK[[#This Row],[Stock Actual]]*STOCK[[#This Row],[Costo total]]</f>
        <v>31.8</v>
      </c>
      <c r="AC1315" s="100"/>
    </row>
    <row r="1316" spans="1:29" s="12" customFormat="1" ht="50" customHeight="1" x14ac:dyDescent="0.15">
      <c r="A1316" s="12" t="s">
        <v>3040</v>
      </c>
      <c r="B1316" s="103"/>
      <c r="C1316" s="100" t="s">
        <v>4</v>
      </c>
      <c r="D1316" s="100" t="s">
        <v>3039</v>
      </c>
      <c r="E1316" s="100" t="s">
        <v>3044</v>
      </c>
      <c r="F1316" s="100" t="s">
        <v>3042</v>
      </c>
      <c r="G1316" s="100" t="s">
        <v>2553</v>
      </c>
      <c r="H1316" s="100">
        <f>STOCK[[#This Row],[Precio Final]]</f>
        <v>35</v>
      </c>
      <c r="I1316" s="12">
        <f>STOCK[[#This Row],[Precio Venta Ideal (x1.5)]]</f>
        <v>32</v>
      </c>
      <c r="J1316" s="101">
        <v>1</v>
      </c>
      <c r="K1316" s="101">
        <f>SUMIFS(VENTAS[Cantidad],VENTAS[Código del producto Vendido],STOCK[[#This Row],[Code]])</f>
        <v>0</v>
      </c>
      <c r="L1316" s="101">
        <f>STOCK[[#This Row],[Entradas]]-STOCK[[#This Row],[Salidas]]</f>
        <v>1</v>
      </c>
      <c r="M1316" s="100">
        <f>STOCK[[#This Row],[Precio Final]]*10%</f>
        <v>3.5</v>
      </c>
      <c r="N1316" s="12">
        <v>0</v>
      </c>
      <c r="O1316" s="12">
        <v>0</v>
      </c>
      <c r="P1316" s="100">
        <v>26.3</v>
      </c>
      <c r="Q1316" s="101">
        <v>0</v>
      </c>
      <c r="R1316" s="100">
        <v>0</v>
      </c>
      <c r="S1316" s="100">
        <v>2</v>
      </c>
      <c r="T1316" s="100">
        <f>STOCK[[#This Row],[Costo Unitario (USD)]]+STOCK[[#This Row],[Costo Envío (USD)]]+STOCK[[#This Row],[Comisión 10%]]</f>
        <v>31.8</v>
      </c>
      <c r="U1316" s="100">
        <f t="shared" si="6"/>
        <v>32</v>
      </c>
      <c r="V1316" s="100">
        <v>35</v>
      </c>
      <c r="W1316" s="100">
        <f>STOCK[[#This Row],[Precio Final]]-STOCK[[#This Row],[Costo total]]</f>
        <v>3.1999999999999993</v>
      </c>
      <c r="X1316" s="100">
        <f>STOCK[[#This Row],[Ganancia Unitaria]]*STOCK[[#This Row],[Salidas]]</f>
        <v>0</v>
      </c>
      <c r="Y1316" s="100"/>
      <c r="Z1316" s="100"/>
      <c r="AA1316" s="100">
        <f>STOCK[[#This Row],[Costo total]]*STOCK[[#This Row],[Entradas]]</f>
        <v>31.8</v>
      </c>
      <c r="AB1316" s="100">
        <f>STOCK[[#This Row],[Stock Actual]]*STOCK[[#This Row],[Costo total]]</f>
        <v>31.8</v>
      </c>
      <c r="AC1316" s="100"/>
    </row>
    <row r="1317" spans="1:29" s="12" customFormat="1" ht="50" customHeight="1" x14ac:dyDescent="0.15">
      <c r="A1317" s="12" t="s">
        <v>3041</v>
      </c>
      <c r="B1317" s="103"/>
      <c r="C1317" s="100" t="s">
        <v>4</v>
      </c>
      <c r="D1317" s="100" t="s">
        <v>3039</v>
      </c>
      <c r="E1317" s="100" t="s">
        <v>3043</v>
      </c>
      <c r="F1317" s="100" t="s">
        <v>3042</v>
      </c>
      <c r="G1317" s="100" t="s">
        <v>2553</v>
      </c>
      <c r="H1317" s="100">
        <f>STOCK[[#This Row],[Precio Final]]</f>
        <v>35</v>
      </c>
      <c r="I1317" s="12">
        <f>STOCK[[#This Row],[Precio Venta Ideal (x1.5)]]</f>
        <v>32</v>
      </c>
      <c r="J1317" s="101">
        <v>1</v>
      </c>
      <c r="K1317" s="101">
        <f>SUMIFS(VENTAS[Cantidad],VENTAS[Código del producto Vendido],STOCK[[#This Row],[Code]])</f>
        <v>0</v>
      </c>
      <c r="L1317" s="101">
        <f>STOCK[[#This Row],[Entradas]]-STOCK[[#This Row],[Salidas]]</f>
        <v>1</v>
      </c>
      <c r="M1317" s="100">
        <f>STOCK[[#This Row],[Precio Final]]*10%</f>
        <v>3.5</v>
      </c>
      <c r="N1317" s="12">
        <v>0</v>
      </c>
      <c r="O1317" s="12">
        <v>0</v>
      </c>
      <c r="P1317" s="100">
        <v>26.3</v>
      </c>
      <c r="Q1317" s="101">
        <v>0</v>
      </c>
      <c r="R1317" s="100">
        <v>0</v>
      </c>
      <c r="S1317" s="100">
        <v>2</v>
      </c>
      <c r="T1317" s="100">
        <f>STOCK[[#This Row],[Costo Unitario (USD)]]+STOCK[[#This Row],[Costo Envío (USD)]]+STOCK[[#This Row],[Comisión 10%]]</f>
        <v>31.8</v>
      </c>
      <c r="U1317" s="100">
        <f t="shared" si="6"/>
        <v>32</v>
      </c>
      <c r="V1317" s="100">
        <v>35</v>
      </c>
      <c r="W1317" s="100">
        <f>STOCK[[#This Row],[Precio Final]]-STOCK[[#This Row],[Costo total]]</f>
        <v>3.1999999999999993</v>
      </c>
      <c r="X1317" s="100">
        <f>STOCK[[#This Row],[Ganancia Unitaria]]*STOCK[[#This Row],[Salidas]]</f>
        <v>0</v>
      </c>
      <c r="Y1317" s="100"/>
      <c r="Z1317" s="100"/>
      <c r="AA1317" s="100">
        <f>STOCK[[#This Row],[Costo total]]*STOCK[[#This Row],[Entradas]]</f>
        <v>31.8</v>
      </c>
      <c r="AB1317" s="100">
        <f>STOCK[[#This Row],[Stock Actual]]*STOCK[[#This Row],[Costo total]]</f>
        <v>31.8</v>
      </c>
      <c r="AC1317" s="100"/>
    </row>
    <row r="1318" spans="1:29" s="12" customFormat="1" ht="50" customHeight="1" x14ac:dyDescent="0.15">
      <c r="A1318" s="12" t="s">
        <v>3047</v>
      </c>
      <c r="B1318" s="103"/>
      <c r="C1318" s="100" t="s">
        <v>4</v>
      </c>
      <c r="D1318" s="100" t="s">
        <v>26</v>
      </c>
      <c r="E1318" s="100"/>
      <c r="F1318" s="100"/>
      <c r="G1318" s="100"/>
      <c r="H1318" s="100">
        <f>STOCK[[#This Row],[Precio Final]]</f>
        <v>0</v>
      </c>
      <c r="I1318" s="100" t="e">
        <f>STOCK[[#This Row],[Precio Venta Ideal (x1.5)]]</f>
        <v>#DIV/0!</v>
      </c>
      <c r="J1318" s="101"/>
      <c r="K1318" s="101">
        <f>SUMIFS(VENTAS[Cantidad],VENTAS[Código del producto Vendido],STOCK[[#This Row],[Code]])</f>
        <v>0</v>
      </c>
      <c r="L1318" s="101">
        <f>STOCK[[#This Row],[Entradas]]-STOCK[[#This Row],[Salidas]]</f>
        <v>0</v>
      </c>
      <c r="M1318" s="100">
        <f>STOCK[[#This Row],[Precio Final]]*10%</f>
        <v>0</v>
      </c>
      <c r="N1318" s="100"/>
      <c r="O1318" s="100"/>
      <c r="P1318" s="100" t="e">
        <f>N1318/O1318</f>
        <v>#DIV/0!</v>
      </c>
      <c r="Q1318" s="101"/>
      <c r="R1318" s="100"/>
      <c r="S1318" s="100">
        <f>STOCK[[#This Row],[Peso (g)]]*STOCK[[#This Row],[Precio Envío Kilogramo (USD)]]/1000</f>
        <v>0</v>
      </c>
      <c r="T1318" s="100" t="e">
        <f>STOCK[[#This Row],[Costo Unitario (USD)]]+STOCK[[#This Row],[Costo Envío (USD)]]+STOCK[[#This Row],[Comisión 10%]]</f>
        <v>#DIV/0!</v>
      </c>
      <c r="U1318" s="100" t="e">
        <f t="shared" si="6"/>
        <v>#DIV/0!</v>
      </c>
      <c r="V1318" s="100"/>
      <c r="W1318" s="100" t="e">
        <f>STOCK[[#This Row],[Precio Final]]-STOCK[[#This Row],[Costo total]]</f>
        <v>#DIV/0!</v>
      </c>
      <c r="X1318" s="100" t="e">
        <f>STOCK[[#This Row],[Ganancia Unitaria]]*STOCK[[#This Row],[Salidas]]</f>
        <v>#DIV/0!</v>
      </c>
      <c r="Y1318" s="100"/>
      <c r="Z1318" s="100"/>
      <c r="AA1318" s="100" t="e">
        <f>STOCK[[#This Row],[Costo total]]*STOCK[[#This Row],[Entradas]]</f>
        <v>#DIV/0!</v>
      </c>
      <c r="AB1318" s="100" t="e">
        <f>STOCK[[#This Row],[Stock Actual]]*STOCK[[#This Row],[Costo total]]</f>
        <v>#DIV/0!</v>
      </c>
      <c r="AC1318" s="100"/>
    </row>
    <row r="1319" spans="1:29" s="12" customFormat="1" ht="50" customHeight="1" x14ac:dyDescent="0.15">
      <c r="A1319" s="12" t="s">
        <v>3048</v>
      </c>
      <c r="B1319" s="103"/>
      <c r="C1319" s="100" t="s">
        <v>4</v>
      </c>
      <c r="D1319" s="100" t="s">
        <v>26</v>
      </c>
      <c r="E1319" s="100"/>
      <c r="F1319" s="100"/>
      <c r="G1319" s="100"/>
      <c r="H1319" s="100">
        <f>STOCK[[#This Row],[Precio Final]]</f>
        <v>0</v>
      </c>
      <c r="I1319" s="100" t="e">
        <f>STOCK[[#This Row],[Precio Venta Ideal (x1.5)]]</f>
        <v>#DIV/0!</v>
      </c>
      <c r="J1319" s="101"/>
      <c r="K1319" s="101">
        <f>SUMIFS(VENTAS[Cantidad],VENTAS[Código del producto Vendido],STOCK[[#This Row],[Code]])</f>
        <v>0</v>
      </c>
      <c r="L1319" s="101">
        <f>STOCK[[#This Row],[Entradas]]-STOCK[[#This Row],[Salidas]]</f>
        <v>0</v>
      </c>
      <c r="M1319" s="100">
        <f>STOCK[[#This Row],[Precio Final]]*10%</f>
        <v>0</v>
      </c>
      <c r="N1319" s="100"/>
      <c r="O1319" s="100"/>
      <c r="P1319" s="100" t="e">
        <f>N1319/O1319</f>
        <v>#DIV/0!</v>
      </c>
      <c r="Q1319" s="101"/>
      <c r="R1319" s="100"/>
      <c r="S1319" s="100">
        <f>STOCK[[#This Row],[Peso (g)]]*STOCK[[#This Row],[Precio Envío Kilogramo (USD)]]/1000</f>
        <v>0</v>
      </c>
      <c r="T1319" s="100" t="e">
        <f>STOCK[[#This Row],[Costo Unitario (USD)]]+STOCK[[#This Row],[Costo Envío (USD)]]+STOCK[[#This Row],[Comisión 10%]]</f>
        <v>#DIV/0!</v>
      </c>
      <c r="U1319" s="100" t="e">
        <f t="shared" si="6"/>
        <v>#DIV/0!</v>
      </c>
      <c r="V1319" s="100"/>
      <c r="W1319" s="100" t="e">
        <f>STOCK[[#This Row],[Precio Final]]-STOCK[[#This Row],[Costo total]]</f>
        <v>#DIV/0!</v>
      </c>
      <c r="X1319" s="100" t="e">
        <f>STOCK[[#This Row],[Ganancia Unitaria]]*STOCK[[#This Row],[Salidas]]</f>
        <v>#DIV/0!</v>
      </c>
      <c r="Y1319" s="100"/>
      <c r="Z1319" s="100"/>
      <c r="AA1319" s="100" t="e">
        <f>STOCK[[#This Row],[Costo total]]*STOCK[[#This Row],[Entradas]]</f>
        <v>#DIV/0!</v>
      </c>
      <c r="AB1319" s="100" t="e">
        <f>STOCK[[#This Row],[Stock Actual]]*STOCK[[#This Row],[Costo total]]</f>
        <v>#DIV/0!</v>
      </c>
      <c r="AC1319" s="100"/>
    </row>
    <row r="1320" spans="1:29" s="12" customFormat="1" ht="50" customHeight="1" x14ac:dyDescent="0.15">
      <c r="A1320" s="12" t="s">
        <v>3049</v>
      </c>
      <c r="B1320" s="103"/>
      <c r="C1320" s="100" t="s">
        <v>4</v>
      </c>
      <c r="D1320" s="100" t="s">
        <v>26</v>
      </c>
      <c r="E1320" s="100"/>
      <c r="F1320" s="100"/>
      <c r="G1320" s="100"/>
      <c r="H1320" s="100">
        <f>STOCK[[#This Row],[Precio Final]]</f>
        <v>0</v>
      </c>
      <c r="I1320" s="100" t="e">
        <f>STOCK[[#This Row],[Precio Venta Ideal (x1.5)]]</f>
        <v>#DIV/0!</v>
      </c>
      <c r="J1320" s="101"/>
      <c r="K1320" s="101">
        <f>SUMIFS(VENTAS[Cantidad],VENTAS[Código del producto Vendido],STOCK[[#This Row],[Code]])</f>
        <v>0</v>
      </c>
      <c r="L1320" s="101">
        <f>STOCK[[#This Row],[Entradas]]-STOCK[[#This Row],[Salidas]]</f>
        <v>0</v>
      </c>
      <c r="M1320" s="100">
        <f>STOCK[[#This Row],[Precio Final]]*10%</f>
        <v>0</v>
      </c>
      <c r="N1320" s="100"/>
      <c r="O1320" s="100"/>
      <c r="P1320" s="100" t="e">
        <f>N1320/O1320</f>
        <v>#DIV/0!</v>
      </c>
      <c r="Q1320" s="101"/>
      <c r="R1320" s="100"/>
      <c r="S1320" s="100">
        <f>STOCK[[#This Row],[Peso (g)]]*STOCK[[#This Row],[Precio Envío Kilogramo (USD)]]/1000</f>
        <v>0</v>
      </c>
      <c r="T1320" s="100" t="e">
        <f>STOCK[[#This Row],[Costo Unitario (USD)]]+STOCK[[#This Row],[Costo Envío (USD)]]+STOCK[[#This Row],[Comisión 10%]]</f>
        <v>#DIV/0!</v>
      </c>
      <c r="U1320" s="100" t="e">
        <f t="shared" si="6"/>
        <v>#DIV/0!</v>
      </c>
      <c r="V1320" s="100"/>
      <c r="W1320" s="100" t="e">
        <f>STOCK[[#This Row],[Precio Final]]-STOCK[[#This Row],[Costo total]]</f>
        <v>#DIV/0!</v>
      </c>
      <c r="X1320" s="100" t="e">
        <f>STOCK[[#This Row],[Ganancia Unitaria]]*STOCK[[#This Row],[Salidas]]</f>
        <v>#DIV/0!</v>
      </c>
      <c r="Y1320" s="100"/>
      <c r="Z1320" s="100"/>
      <c r="AA1320" s="100" t="e">
        <f>STOCK[[#This Row],[Costo total]]*STOCK[[#This Row],[Entradas]]</f>
        <v>#DIV/0!</v>
      </c>
      <c r="AB1320" s="100" t="e">
        <f>STOCK[[#This Row],[Stock Actual]]*STOCK[[#This Row],[Costo total]]</f>
        <v>#DIV/0!</v>
      </c>
      <c r="AC1320" s="100"/>
    </row>
    <row r="1321" spans="1:29" s="12" customFormat="1" ht="204" customHeight="1" x14ac:dyDescent="0.15">
      <c r="A1321" s="94" t="s">
        <v>2941</v>
      </c>
      <c r="B1321" s="92" t="s">
        <v>2940</v>
      </c>
      <c r="C1321" s="92" t="s">
        <v>2940</v>
      </c>
      <c r="D1321" s="94" t="s">
        <v>2941</v>
      </c>
      <c r="E1321" s="91" t="s">
        <v>2943</v>
      </c>
      <c r="F1321" s="94" t="s">
        <v>2941</v>
      </c>
      <c r="G1321" s="89"/>
      <c r="H1321" s="92" t="s">
        <v>2940</v>
      </c>
      <c r="I1321" s="92" t="s">
        <v>2940</v>
      </c>
      <c r="J1321" s="94" t="s">
        <v>2941</v>
      </c>
      <c r="K1321" s="92" t="s">
        <v>2940</v>
      </c>
      <c r="L1321" s="92" t="s">
        <v>2940</v>
      </c>
      <c r="M1321" s="92" t="s">
        <v>2940</v>
      </c>
      <c r="N1321" s="89"/>
      <c r="O1321" s="89"/>
      <c r="P1321" s="94" t="s">
        <v>2941</v>
      </c>
      <c r="Q1321" s="94" t="s">
        <v>2941</v>
      </c>
      <c r="R1321" s="94" t="s">
        <v>2941</v>
      </c>
      <c r="S1321" s="94" t="s">
        <v>2941</v>
      </c>
      <c r="T1321" s="92" t="s">
        <v>2940</v>
      </c>
      <c r="U1321" s="92" t="s">
        <v>2940</v>
      </c>
      <c r="V1321" s="94" t="s">
        <v>2941</v>
      </c>
      <c r="W1321" s="92" t="s">
        <v>2940</v>
      </c>
      <c r="X1321" s="92" t="s">
        <v>2940</v>
      </c>
      <c r="Y1321" s="90"/>
      <c r="Z1321" s="89"/>
      <c r="AA1321" s="92" t="s">
        <v>2940</v>
      </c>
      <c r="AB1321" s="92" t="s">
        <v>2940</v>
      </c>
      <c r="AC1321" s="89"/>
    </row>
    <row r="1322" spans="1:29" s="102" customFormat="1" ht="50" customHeight="1" x14ac:dyDescent="0.15">
      <c r="A1322" s="1"/>
      <c r="B1322" s="1"/>
      <c r="C1322" s="1"/>
      <c r="D1322" s="17"/>
      <c r="E1322" s="2"/>
      <c r="F1322" s="2"/>
      <c r="G1322" s="1"/>
      <c r="H1322" s="1"/>
      <c r="I1322" s="1"/>
      <c r="J1322" s="1"/>
      <c r="K1322" s="1"/>
      <c r="L1322" s="1"/>
      <c r="M1322" s="1"/>
      <c r="N1322" s="1"/>
      <c r="O1322" s="3"/>
      <c r="P1322" s="3"/>
      <c r="Q1322" s="1"/>
      <c r="R1322" s="1"/>
      <c r="S1322" s="3"/>
      <c r="T1322" s="3"/>
      <c r="U1322" s="64"/>
      <c r="V1322" s="3"/>
      <c r="W1322" s="3"/>
      <c r="X1322" s="3"/>
      <c r="Y1322" s="88"/>
      <c r="Z1322" s="1"/>
      <c r="AA1322" s="1"/>
      <c r="AB1322" s="1"/>
      <c r="AC1322" s="1"/>
    </row>
    <row r="1323" spans="1:29" s="102" customFormat="1" ht="50" customHeight="1" x14ac:dyDescent="0.15">
      <c r="A1323" s="1"/>
      <c r="B1323" s="1"/>
      <c r="C1323" s="1"/>
      <c r="D1323" s="17"/>
      <c r="E1323" s="2"/>
      <c r="F1323" s="2"/>
      <c r="G1323" s="1"/>
      <c r="H1323" s="1"/>
      <c r="I1323" s="1"/>
      <c r="J1323" s="1"/>
      <c r="K1323" s="1"/>
      <c r="L1323" s="1"/>
      <c r="M1323" s="1"/>
      <c r="N1323" s="1"/>
      <c r="O1323" s="3"/>
      <c r="P1323" s="3"/>
      <c r="Q1323" s="1"/>
      <c r="R1323" s="1"/>
      <c r="S1323" s="3"/>
      <c r="T1323" s="3"/>
      <c r="U1323" s="64"/>
      <c r="V1323" s="3"/>
      <c r="W1323" s="3"/>
      <c r="X1323" s="3"/>
      <c r="Y1323" s="88"/>
      <c r="Z1323" s="1"/>
      <c r="AA1323" s="1"/>
      <c r="AB1323" s="1"/>
      <c r="AC1323" s="1"/>
    </row>
    <row r="1324" spans="1:29" s="102" customFormat="1" ht="50" customHeight="1" x14ac:dyDescent="0.15">
      <c r="A1324" s="1"/>
      <c r="B1324" s="1"/>
      <c r="C1324" s="1"/>
      <c r="D1324" s="17"/>
      <c r="E1324" s="2"/>
      <c r="F1324" s="2"/>
      <c r="G1324" s="1"/>
      <c r="H1324" s="1"/>
      <c r="I1324" s="1"/>
      <c r="J1324" s="1"/>
      <c r="K1324" s="1"/>
      <c r="L1324" s="1"/>
      <c r="M1324" s="1"/>
      <c r="N1324" s="1"/>
      <c r="O1324" s="3"/>
      <c r="P1324" s="3"/>
      <c r="Q1324" s="1"/>
      <c r="R1324" s="1"/>
      <c r="S1324" s="3"/>
      <c r="T1324" s="3"/>
      <c r="U1324" s="64"/>
      <c r="V1324" s="3"/>
      <c r="W1324" s="3"/>
      <c r="X1324" s="3"/>
      <c r="Y1324" s="88"/>
      <c r="Z1324" s="1"/>
      <c r="AA1324" s="1"/>
      <c r="AB1324" s="1"/>
      <c r="AC1324" s="1"/>
    </row>
    <row r="1325" spans="1:29" s="93" customFormat="1" ht="13" x14ac:dyDescent="0.15">
      <c r="A1325" s="1"/>
      <c r="B1325" s="1"/>
      <c r="C1325" s="1"/>
      <c r="D1325" s="17"/>
      <c r="E1325" s="2"/>
      <c r="F1325" s="2"/>
      <c r="G1325" s="1"/>
      <c r="H1325" s="1"/>
      <c r="I1325" s="1"/>
      <c r="J1325" s="1"/>
      <c r="K1325" s="1"/>
      <c r="L1325" s="1"/>
      <c r="M1325" s="1"/>
      <c r="N1325" s="1"/>
      <c r="O1325" s="3"/>
      <c r="P1325" s="3"/>
      <c r="Q1325" s="1"/>
      <c r="R1325" s="1"/>
      <c r="S1325" s="3"/>
      <c r="T1325" s="3"/>
      <c r="U1325" s="64"/>
      <c r="V1325" s="3"/>
      <c r="W1325" s="3"/>
      <c r="X1325" s="3"/>
      <c r="Y1325" s="88"/>
      <c r="Z1325" s="1"/>
      <c r="AA1325" s="1"/>
      <c r="AB1325" s="1"/>
      <c r="AC1325" s="1"/>
    </row>
  </sheetData>
  <phoneticPr fontId="6" type="noConversion"/>
  <conditionalFormatting sqref="L2:M1310">
    <cfRule type="cellIs" dxfId="103" priority="198" operator="lessThan">
      <formula>0</formula>
    </cfRule>
    <cfRule type="cellIs" dxfId="102"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4 V1156:X1156 V1159:X1159 V1161:X1161 V1163:X1163 V1165:X1165 V1167:X1167 V1169:X1169 V1171:X1171 V1173:X1173 V1175:X1175 V1177:X1177 V1179:X1179 V1181:X1181 V1183:X1183 V1185:X1185 V1187:X1187 V1189:X1189 V1191:X1191 V1193:X1193 V1195:X1195 V1197:X1197 V1199:X1199 V1201:X1201 V1203:X1203 V1205:X1205 V1207:X1207 V1209:X1209 V1211:X1212 V1214:X1214 V1226:X1226 V1228:X1228 V1230:X1230 V1232:X1232 V1234:X1234 V1236:X1236 V1238:X1238 V1240:X1240 V1242:X1242 V1244:X1244 V1246:X1246 V1248:X1248 V1250:X1250 V1252:X1252 V1254:X1254 V1256:X1256 V1258:X1258 V1260:X1260 V1262:X1262 V1264:X1264 V1266:X1266 V1268:X1268 V1270:X1270 V1272:X1272 V1274:X1274 V1276:X1276 V1278:X1278 V1280:X1280 V1282:X1282 V1284:X1284 V1286:X1286 V1288:X1288 V1290:X1290 V1292:X1292 V1294:X1294 V1296:X1296 V1298:X1298 V1300:X1300 V1302:X1302 V1304:X1304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5:X1155 U1157:X1157 U1160:X1160 U1162:X1162 U1164:X1164 U1166:X1166 U1168:X1168 U1170:X1170 U1172:X1172 U1174:X1174 U1176:X1176 U1178:X1178 U1180:X1180 U1182:X1182 U1184:X1184 U1186:X1186 U1188:X1188 U1190:X1190 U1192:X1192 U1194:X1194 U1196:X1196 U1198:X1198 U1200:X1200 U1202:X1202 U1204:X1204 U1206:X1206 U1208:X1208 U1210:X1210 U1213:X1213 U1215:X1215 U1225:X1225 U1227:X1227 U1229:X1229 U1231:X1231 U1233:X1233 U1235:X1235 U1237:X1237 U1239:X1239 U1241:X1241 U1243:X1243 U1245:X1245 U1247:X1247 U1249:X1249 U1251:X1251 U1253:X1253 U1255:X1255 U1257:X1257 U1259:X1259 U1261:X1261 U1263:X1263 U1265:X1265 U1267:X1267 U1269:X1269 U1271:X1271 U1273:X1273 U1275:X1275 U1277:X1277 U1279:X1279 U1281:X1281 U1283:X1283 U1285:X1285 U1287:X1287 U1289:X1289 U1291:X1291 U1293:X1293 U1295:X1295 U1297:X1297 U1299:X1299 U1301:X1301 U1303:X1303 U1305:X1310 N1158:R1158 A1158:C1158 U1158:AC1158 L1308:M1310 K1308:K1320 H2:M1307 V1216:X1224 H1308:J1310 S2:T1310 E1158:G1158">
    <cfRule type="expression" dxfId="101" priority="196">
      <formula>$L2=0</formula>
    </cfRule>
  </conditionalFormatting>
  <conditionalFormatting sqref="A2:B2">
    <cfRule type="expression" dxfId="100" priority="195">
      <formula>$L2=0</formula>
    </cfRule>
  </conditionalFormatting>
  <conditionalFormatting sqref="N2:R2">
    <cfRule type="expression" dxfId="99" priority="193">
      <formula>$L2=0</formula>
    </cfRule>
  </conditionalFormatting>
  <conditionalFormatting sqref="N2:R2">
    <cfRule type="containsBlanks" dxfId="98" priority="194">
      <formula>LEN(TRIM(N2))=0</formula>
    </cfRule>
  </conditionalFormatting>
  <conditionalFormatting sqref="D2:G2">
    <cfRule type="expression" dxfId="97" priority="192">
      <formula>$L2=0</formula>
    </cfRule>
  </conditionalFormatting>
  <conditionalFormatting sqref="C2">
    <cfRule type="expression" dxfId="96" priority="191">
      <formula>$L2=0</formula>
    </cfRule>
  </conditionalFormatting>
  <conditionalFormatting sqref="U2">
    <cfRule type="expression" dxfId="95" priority="190">
      <formula>$L2=0</formula>
    </cfRule>
  </conditionalFormatting>
  <conditionalFormatting sqref="A3:B3">
    <cfRule type="expression" dxfId="94" priority="142">
      <formula>$L3=0</formula>
    </cfRule>
  </conditionalFormatting>
  <conditionalFormatting sqref="N3:R3">
    <cfRule type="expression" dxfId="93" priority="140">
      <formula>$L3=0</formula>
    </cfRule>
  </conditionalFormatting>
  <conditionalFormatting sqref="N3:R3">
    <cfRule type="containsBlanks" dxfId="92" priority="141">
      <formula>LEN(TRIM(N3))=0</formula>
    </cfRule>
  </conditionalFormatting>
  <conditionalFormatting sqref="D3:G3">
    <cfRule type="expression" dxfId="91" priority="139">
      <formula>$L3=0</formula>
    </cfRule>
  </conditionalFormatting>
  <conditionalFormatting sqref="C3">
    <cfRule type="expression" dxfId="90" priority="138">
      <formula>$L3=0</formula>
    </cfRule>
  </conditionalFormatting>
  <conditionalFormatting sqref="A2:B2">
    <cfRule type="duplicateValues" dxfId="89" priority="2717"/>
  </conditionalFormatting>
  <conditionalFormatting sqref="A3:B3">
    <cfRule type="duplicateValues" dxfId="88" priority="2718"/>
  </conditionalFormatting>
  <conditionalFormatting sqref="Y2">
    <cfRule type="expression" dxfId="87" priority="55">
      <formula>$L2=0</formula>
    </cfRule>
  </conditionalFormatting>
  <conditionalFormatting sqref="Z2:AC2">
    <cfRule type="expression" dxfId="86" priority="54">
      <formula>$L2=0</formula>
    </cfRule>
  </conditionalFormatting>
  <conditionalFormatting sqref="Y3:AC3">
    <cfRule type="expression" dxfId="85"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9: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expression" dxfId="84"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9: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expression" dxfId="83"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8: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0 N1216:R1224 Q1306:R1310">
    <cfRule type="containsBlanks" dxfId="82"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6:G1156 E1159:G1159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4:G1214 D1226:G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D1305:E1308 F893:G893 E892:E893 F1153:G1154 E1152:E1153 D1211:G1212 D1216:G1216 D1217:F1224 D1307:G1310 G1217:G1225 D361:D362 D356:G356 D255 D366:G366 D412:G412 D538:G539 D540 D552 D565:G565 D709:D710 D714 D716:D717 D793:D794 D796 D798:D799 D801:D802 D814 D870 D1025:G1025 D1153:D1179 F695:G695 E694:E695 E698 F727:G727 E726:E727">
    <cfRule type="expression" dxfId="81"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3:C1154 C1156 C1159 C1161 C1163 C1165 C1167 C1169 C1171 C1173 C1175 C1177 C1179 C1181 C1183 C1185 C1187 C1189 C1191 C1193 C1195 C1197 C1199 C1201 C1203 C1205 C1207 C1209 C1211:C1212 C1214 C1226 C1228 C1230 C1232 C1234 C1236 C1238 C1240 C1242 C1244 C1246 C1248 C1250 C1252 C1254 C1256 C1258 C1260 C1262 C1264 C1266 C1268 C1270 C1272 C1274 C1276 C1278 C1280 C1282 C1284 C1286 C1288 C1290 C1292 C1294 C1296 C1298 C1300 C1302 C1304 C1216:C1224 C1306:C1310">
    <cfRule type="expression" dxfId="80"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3:U1154 U1156 U1159 U1161 U1163 U1165 U1167 U1169 U1171 U1173 U1175 U1177 U1179 U1181 U1183 U1185 U1187 U1189 U1191 U1193 U1195 U1197 U1199 U1201 U1203 U1205 U1207 U1209 U1211:U1212 U1214 U1216:U1224 U1226 U1228 U1230 U1232 U1234 U1236 U1238 U1240 U1242 U1244 U1246 U1248 U1250 U1252 U1254 U1256 U1258 U1260 U1262 U1264 U1266 U1268 U1270 U1272 U1274 U1276 U1278 U1280 U1282 U1284 U1286 U1288 U1290 U1292 U1294 U1296 U1298 U1300 U1302 U1304">
    <cfRule type="expression" dxfId="79"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5:B1155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expression" dxfId="78"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expression" dxfId="77"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0">
    <cfRule type="containsBlanks" dxfId="76"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5:G1155 E1157:G1157 E1160:G1160 E1162:G1162 E1164:G1164 E1166:G1166 E1168:G1168 E1170:G1170 E1172:G1172 E1174:G1174 E1176:G1176 E1178:G1178 D1180:G1180 D1182:G1182 D1184:G1184 D1186:G1186 D1188:G1188 D1190:G1190 D1192:G1192 D1194:G1194 D1196:G1196 D1198:G1198 D1200:G1200 D1202:G1202 D1204:G1204 D1206:G1206 D1208:G1208 D1210:G1210 D1213:G1213 D1215:G1215 D1225:F122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F1305:G1305 E1154 F892:G892 F1152:G1152 F694:G694 F698:G698 F726:G726">
    <cfRule type="expression" dxfId="75"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5 C1157 C1160 C1162 C1164 C1166 C1168 C1170 C1172 C1174 C1176 C1178 C1180 C1182 C1184 C1186 C1188 C1190 C1192 C1194 C1196 C1198 C1200 C1202 C1204 C1206 C1208 C1210 C1213 C1215 C1225 C1227 C1229 C1231 C1233 C1235 C1237 C1239 C1241 C1243 C1245 C1247 C1249 C1251 C1253 C1255 C1257 C1259 C1261 C1263 C1265 C1267 C1269 C1271 C1273 C1275 C1277 C1279 C1281 C1283 C1285 C1287 C1289 C1291 C1293 C1295 C1297 C1299 C1301 C1303 C1305">
    <cfRule type="expression" dxfId="74"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8: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0">
    <cfRule type="duplicateValues" dxfId="73" priority="31"/>
  </conditionalFormatting>
  <conditionalFormatting sqref="A1160:B1160 A1155:B11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7:B1157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duplicateValues" dxfId="72"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3:Y1154 Y1156 Y1159 Y1161 Y1163 Y1165 Y1167 Y1169 Y1171 Y1173 Y1175 Y1177 Y1179 Y1181 Y1183 Y1185 Y1187 Y1189 Y1191 Y1193 Y1195 Y1197 Y1199 Y1201 Y1203 Y1205 Y1207 Y1209 Y1211:Y1212 Y1214 Y1216:Y1224 Y1226 Y1228 Y1230 Y1232 Y1234 Y1236 Y1238 Y1240 Y1242 Y1244 Y1246 Y1248 Y1250 Y1252 Y1254 Y1256 Y1258 Y1260 Y1262 Y1264 Y1266 Y1268 Y1270 Y1272 Y1274 Y1276 Y1278 Y1280 Y1282 Y1284 Y1286 Y1288 Y1290 Y1292 Y1294 Y1296 Y1298 Y1300 Y1302 Y1304 Y1306:Y1310">
    <cfRule type="expression" dxfId="71"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4 Z1156:AC1156 Z1159:AC1159 Z1161:AC1161 Z1163:AC1163 Z1165:AC1165 Z1167:AC1167 Z1169:AC1169 Z1171:AC1171 Z1173:AC1173 Z1175:AC1175 Z1177:AC1177 Z1179:AC1179 Z1181:AC1181 Z1183:AC1183 Z1185:AC1185 Z1187:AC1187 Z1189:AC1189 Z1191:AC1191 Z1193:AC1193 Z1195:AC1195 Z1197:AC1197 Z1199:AC1199 Z1201:AC1201 Z1203:AC1203 Z1205:AC1205 Z1207:AC1207 Z1209:AC1209 Z1211:AC1212 Z1214:AC1214 Z1216:AC1224 Z1226:AC1226 Z1228:AC1228 Z1230:AC1230 Z1232:AC1232 Z1234:AC1234 Z1236:AC1236 Z1238:AC1238 Z1240:AC1240 Z1242:AC1242 Z1244:AC1244 Z1246:AC1246 Z1248:AC1248 Z1250:AC1250 Z1252:AC1252 Z1254:AC1254 Z1256:AC1256 Z1258:AC1258 Z1260:AC1260 Z1262:AC1262 Z1264:AC1264 Z1266:AC1266 Z1268:AC1268 Z1270:AC1270 Z1272:AC1272 Z1274:AC1274 Z1276:AC1276 Z1278:AC1278 Z1280:AC1280 Z1282:AC1282 Z1284:AC1284 Z1286:AC1286 Z1288:AC1288 Z1290:AC1290 Z1292:AC1292 Z1294:AC1294 Z1296:AC1296 Z1298:AC1298 Z1300:AC1300 Z1302:AC1302 Z1304:AC1304 Z1306:AC1310">
    <cfRule type="expression" dxfId="70"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5:AC1155 Y1157:AC1157 Y1160:AC1160 Y1162:AC1162 Y1164:AC1164 Y1166:AC1166 Y1168:AC1168 Y1170:AC1170 Y1172:AC1172 Y1174:AC1174 Y1176:AC1176 Y1178:AC1178 Y1180:AC1180 Y1182:AC1182 Y1184:AC1184 Y1186:AC1186 Y1188:AC1188 Y1190:AC1190 Y1192:AC1192 Y1194:AC1194 Y1196:AC1196 Y1198:AC1198 Y1200:AC1200 Y1202:AC1202 Y1204:AC1204 Y1206:AC1206 Y1208:AC1208 Y1210:AC1210 Y1213:AC1213 Y1215:AC1215 Y1225:AC1225 Y1227:AC1227 Y1229:AC1229 Y1231:AC1231 Y1233:AC1233 Y1235:AC1235 Y1237:AC1237 Y1239:AC1239 Y1241:AC1241 Y1243:AC1243 Y1245:AC1245 Y1247:AC1247 Y1249:AC1249 Y1251:AC1251 Y1253:AC1253 Y1255:AC1255 Y1257:AC1257 Y1259:AC1259 Y1261:AC1261 Y1263:AC1263 Y1265:AC1265 Y1267:AC1267 Y1269:AC1269 Y1271:AC1271 Y1273:AC1273 Y1275:AC1275 Y1277:AC1277 Y1279:AC1279 Y1281:AC1281 Y1283:AC1283 Y1285:AC1285 Y1287:AC1287 Y1289:AC1289 Y1291:AC1291 Y1293:AC1293 Y1295:AC1295 Y1297:AC1297 Y1299:AC1299 Y1301:AC1301 Y1303:AC1303 Y1305:AC1305">
    <cfRule type="expression" dxfId="69" priority="16">
      <formula>$L5=0</formula>
    </cfRule>
  </conditionalFormatting>
  <conditionalFormatting sqref="P1211:P1212">
    <cfRule type="expression" dxfId="68" priority="13">
      <formula>$L1211=0</formula>
    </cfRule>
  </conditionalFormatting>
  <conditionalFormatting sqref="P1211:P1212">
    <cfRule type="containsBlanks" dxfId="67" priority="14">
      <formula>LEN(TRIM(P1211))=0</formula>
    </cfRule>
  </conditionalFormatting>
  <conditionalFormatting sqref="L1311:M1320">
    <cfRule type="cellIs" dxfId="66" priority="11" operator="lessThan">
      <formula>0</formula>
    </cfRule>
    <cfRule type="cellIs" dxfId="65" priority="12" operator="lessThan">
      <formula>0</formula>
    </cfRule>
  </conditionalFormatting>
  <conditionalFormatting sqref="V1311:X1320 L1311:M1320 S1311:T1320 H1311:J1320">
    <cfRule type="expression" dxfId="64" priority="10">
      <formula>$L1311=0</formula>
    </cfRule>
  </conditionalFormatting>
  <conditionalFormatting sqref="A1311:B1320">
    <cfRule type="expression" dxfId="63" priority="8">
      <formula>$L1311=0</formula>
    </cfRule>
  </conditionalFormatting>
  <conditionalFormatting sqref="N1311:R1320">
    <cfRule type="expression" dxfId="62" priority="6">
      <formula>$L1311=0</formula>
    </cfRule>
  </conditionalFormatting>
  <conditionalFormatting sqref="N1311:R1320">
    <cfRule type="containsBlanks" dxfId="61" priority="7">
      <formula>LEN(TRIM(N1311))=0</formula>
    </cfRule>
  </conditionalFormatting>
  <conditionalFormatting sqref="D1311:G1320">
    <cfRule type="expression" dxfId="60" priority="5">
      <formula>$L1311=0</formula>
    </cfRule>
  </conditionalFormatting>
  <conditionalFormatting sqref="C1311:C1320">
    <cfRule type="expression" dxfId="59" priority="4">
      <formula>$L1311=0</formula>
    </cfRule>
  </conditionalFormatting>
  <conditionalFormatting sqref="U1311:U1320">
    <cfRule type="expression" dxfId="58" priority="3">
      <formula>$L1311=0</formula>
    </cfRule>
  </conditionalFormatting>
  <conditionalFormatting sqref="A1311:B1320">
    <cfRule type="duplicateValues" dxfId="57" priority="9"/>
  </conditionalFormatting>
  <conditionalFormatting sqref="Y1311:Y1320">
    <cfRule type="expression" dxfId="56" priority="2">
      <formula>$L1311=0</formula>
    </cfRule>
  </conditionalFormatting>
  <conditionalFormatting sqref="Z1311:AC1320">
    <cfRule type="expression" dxfId="55" priority="1">
      <formula>$L1311=0</formula>
    </cfRule>
  </conditionalFormatting>
  <dataValidations count="1">
    <dataValidation type="list" allowBlank="1" showInputMessage="1" showErrorMessage="1" sqref="B228:B237 B2:B163 B165:B226" xr:uid="{623B9E46-E579-8C41-918C-4848932067A0}">
      <formula1>$A$2:$A$1000704</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13"/>
  <sheetViews>
    <sheetView topLeftCell="A1389" zoomScale="143" zoomScaleNormal="125" workbookViewId="0">
      <selection activeCell="D1413" sqref="D1413"/>
    </sheetView>
  </sheetViews>
  <sheetFormatPr baseColWidth="10" defaultRowHeight="13" x14ac:dyDescent="0.15"/>
  <cols>
    <col min="1" max="1" width="11.1640625" style="21" customWidth="1"/>
    <col min="2" max="2" width="25" customWidth="1"/>
    <col min="3" max="3" width="21.6640625" customWidth="1"/>
    <col min="4" max="4" width="30.33203125" customWidth="1"/>
    <col min="5" max="5" width="12.33203125" bestFit="1" customWidth="1"/>
    <col min="6" max="6" width="52.1640625" customWidth="1"/>
    <col min="7" max="7" width="10" style="2" customWidth="1"/>
    <col min="8" max="8" width="9.6640625" style="6" customWidth="1"/>
    <col min="9" max="9" width="12.5" style="6" customWidth="1"/>
    <col min="10" max="10" width="13.83203125" style="6" customWidth="1"/>
    <col min="11" max="11" width="16.6640625" style="6" customWidth="1"/>
    <col min="12" max="12" width="10" style="6" customWidth="1"/>
    <col min="13" max="13" width="12.83203125" bestFit="1" customWidth="1"/>
  </cols>
  <sheetData>
    <row r="1" spans="1:14" ht="19" customHeight="1" x14ac:dyDescent="0.15">
      <c r="A1" s="105" t="s">
        <v>1380</v>
      </c>
      <c r="B1" s="105"/>
      <c r="C1" s="105"/>
      <c r="D1" s="105"/>
      <c r="E1" s="105"/>
      <c r="G1" s="106" t="s">
        <v>1381</v>
      </c>
      <c r="H1" s="106"/>
      <c r="I1" s="53"/>
      <c r="J1" s="51"/>
      <c r="K1" s="52"/>
    </row>
    <row r="2" spans="1:14" s="58" customFormat="1" ht="42" x14ac:dyDescent="0.15">
      <c r="A2" s="54" t="s">
        <v>15</v>
      </c>
      <c r="B2" s="55" t="s">
        <v>1490</v>
      </c>
      <c r="C2" s="55" t="s">
        <v>1378</v>
      </c>
      <c r="D2" s="55" t="s">
        <v>1379</v>
      </c>
      <c r="E2" s="55" t="s">
        <v>1377</v>
      </c>
      <c r="F2" s="55" t="s">
        <v>21</v>
      </c>
      <c r="G2" s="56" t="s">
        <v>16</v>
      </c>
      <c r="H2" s="57" t="s">
        <v>22</v>
      </c>
      <c r="I2" s="57" t="s">
        <v>1383</v>
      </c>
      <c r="J2" s="57" t="s">
        <v>1373</v>
      </c>
      <c r="K2" s="57" t="s">
        <v>2944</v>
      </c>
      <c r="L2" s="57" t="s">
        <v>11</v>
      </c>
      <c r="M2" s="55" t="s">
        <v>2942</v>
      </c>
    </row>
    <row r="3" spans="1:14" ht="14" x14ac:dyDescent="0.15">
      <c r="A3" s="22">
        <v>45017</v>
      </c>
      <c r="B3" s="4"/>
      <c r="D3" s="4"/>
      <c r="E3" s="4" t="s">
        <v>25</v>
      </c>
      <c r="F3" t="str">
        <f>IFERROR(VLOOKUP(VENTAS[[#This Row],[Código del producto Vendido]],STOCK[],5,FALSE),"-")</f>
        <v>Bañador de una pieza con degradado</v>
      </c>
      <c r="G3" s="2">
        <v>1</v>
      </c>
      <c r="H3" s="6">
        <v>25</v>
      </c>
      <c r="I3" s="6">
        <f>VENTAS[[#This Row],[Cantidad]]*VENTAS[[#This Row],[Precio Venta]]</f>
        <v>25</v>
      </c>
      <c r="J3" s="6">
        <f>IF(VENTAS[[#This Row],[Nombre del Gestor]]&gt;1,  VENTAS[[#This Row],[Total]]*10%, 0)</f>
        <v>0</v>
      </c>
      <c r="K3" s="6">
        <f>IFERROR(VLOOKUP(VENTAS[[#This Row],[Código del producto Vendido]],STOCK[],16,FALSE)*VENTAS[[#This Row],[Cantidad]] + VLOOKUP(VENTAS[[#This Row],[Código del producto Vendido]],STOCK[],19,FALSE)*VENTAS[[#This Row],[Cantidad]],VENTAS[[#This Row],[Total]])</f>
        <v>15.684444444444445</v>
      </c>
      <c r="L3" s="6">
        <f>VENTAS[[#This Row],[Total]]-VENTAS[[#This Row],[Comisión 10%]]-VENTAS[[#This Row],[Costo SIN Comision]]</f>
        <v>9.3155555555555551</v>
      </c>
      <c r="M3" s="5"/>
      <c r="N3" s="4"/>
    </row>
    <row r="4" spans="1:14" ht="14" x14ac:dyDescent="0.15">
      <c r="A4" s="23">
        <v>45017</v>
      </c>
      <c r="B4" s="4"/>
      <c r="E4" s="4" t="s">
        <v>47</v>
      </c>
      <c r="F4" t="str">
        <f>IFERROR(VLOOKUP(VENTAS[[#This Row],[Código del producto Vendido]],STOCK[],5,FALSE),"-")</f>
        <v>Jeans de pierna recta desgarro</v>
      </c>
      <c r="G4" s="2">
        <v>1</v>
      </c>
      <c r="H4" s="6">
        <v>30</v>
      </c>
      <c r="I4" s="6">
        <f>VENTAS[[#This Row],[Cantidad]]*VENTAS[[#This Row],[Precio Venta]]</f>
        <v>30</v>
      </c>
      <c r="J4" s="6">
        <f>IF(VENTAS[[#This Row],[Nombre del Gestor]]&gt;1,  VENTAS[[#This Row],[Total]]*10%, 0)</f>
        <v>0</v>
      </c>
      <c r="K4" s="6">
        <f>IFERROR(VLOOKUP(VENTAS[[#This Row],[Código del producto Vendido]],STOCK[],16,FALSE)*VENTAS[[#This Row],[Cantidad]] + VLOOKUP(VENTAS[[#This Row],[Código del producto Vendido]],STOCK[],19,FALSE)*VENTAS[[#This Row],[Cantidad]],VENTAS[[#This Row],[Total]])</f>
        <v>18.686666666666667</v>
      </c>
      <c r="L4" s="6">
        <f>VENTAS[[#This Row],[Total]]-VENTAS[[#This Row],[Comisión 10%]]-VENTAS[[#This Row],[Costo SIN Comision]]</f>
        <v>11.313333333333333</v>
      </c>
      <c r="M4" s="6"/>
      <c r="N4" s="4"/>
    </row>
    <row r="5" spans="1:14" ht="14" x14ac:dyDescent="0.15">
      <c r="A5" s="22">
        <v>45017</v>
      </c>
      <c r="E5" s="4" t="s">
        <v>47</v>
      </c>
      <c r="F5" t="str">
        <f>IFERROR(VLOOKUP(VENTAS[[#This Row],[Código del producto Vendido]],STOCK[],5,FALSE),"-")</f>
        <v>Jeans de pierna recta desgarro</v>
      </c>
      <c r="G5" s="2">
        <v>1</v>
      </c>
      <c r="H5" s="6">
        <v>30</v>
      </c>
      <c r="I5" s="6">
        <f>VENTAS[[#This Row],[Cantidad]]*VENTAS[[#This Row],[Precio Venta]]</f>
        <v>30</v>
      </c>
      <c r="J5" s="6">
        <f>IF(VENTAS[[#This Row],[Nombre del Gestor]]&gt;1,  VENTAS[[#This Row],[Total]]*10%, 0)</f>
        <v>0</v>
      </c>
      <c r="K5" s="6">
        <f>IFERROR(VLOOKUP(VENTAS[[#This Row],[Código del producto Vendido]],STOCK[],16,FALSE)*VENTAS[[#This Row],[Cantidad]] + VLOOKUP(VENTAS[[#This Row],[Código del producto Vendido]],STOCK[],19,FALSE)*VENTAS[[#This Row],[Cantidad]],VENTAS[[#This Row],[Total]])</f>
        <v>18.686666666666667</v>
      </c>
      <c r="L5" s="6">
        <f>VENTAS[[#This Row],[Total]]-VENTAS[[#This Row],[Comisión 10%]]-VENTAS[[#This Row],[Costo SIN Comision]]</f>
        <v>11.313333333333333</v>
      </c>
      <c r="M5" s="5"/>
      <c r="N5" s="19"/>
    </row>
    <row r="6" spans="1:14" ht="14" x14ac:dyDescent="0.15">
      <c r="A6" s="23">
        <v>45017</v>
      </c>
      <c r="D6" s="4"/>
      <c r="E6" s="4" t="s">
        <v>47</v>
      </c>
      <c r="F6" t="str">
        <f>IFERROR(VLOOKUP(VENTAS[[#This Row],[Código del producto Vendido]],STOCK[],5,FALSE),"-")</f>
        <v>Jeans de pierna recta desgarro</v>
      </c>
      <c r="G6" s="2">
        <v>1</v>
      </c>
      <c r="H6" s="6">
        <v>30</v>
      </c>
      <c r="I6" s="6">
        <f>VENTAS[[#This Row],[Cantidad]]*VENTAS[[#This Row],[Precio Venta]]</f>
        <v>30</v>
      </c>
      <c r="J6" s="6">
        <f>IF(VENTAS[[#This Row],[Nombre del Gestor]]&gt;1,  VENTAS[[#This Row],[Total]]*10%, 0)</f>
        <v>0</v>
      </c>
      <c r="K6" s="6">
        <f>IFERROR(VLOOKUP(VENTAS[[#This Row],[Código del producto Vendido]],STOCK[],16,FALSE)*VENTAS[[#This Row],[Cantidad]] + VLOOKUP(VENTAS[[#This Row],[Código del producto Vendido]],STOCK[],19,FALSE)*VENTAS[[#This Row],[Cantidad]],VENTAS[[#This Row],[Total]])</f>
        <v>18.686666666666667</v>
      </c>
      <c r="L6" s="6">
        <f>VENTAS[[#This Row],[Total]]-VENTAS[[#This Row],[Comisión 10%]]-VENTAS[[#This Row],[Costo SIN Comision]]</f>
        <v>11.313333333333333</v>
      </c>
      <c r="M6" s="6"/>
    </row>
    <row r="7" spans="1:14" ht="14" x14ac:dyDescent="0.15">
      <c r="A7" s="22">
        <v>45017</v>
      </c>
      <c r="E7" s="4" t="s">
        <v>29</v>
      </c>
      <c r="F7" t="str">
        <f>IFERROR(VLOOKUP(VENTAS[[#This Row],[Código del producto Vendido]],STOCK[],5,FALSE),"-")</f>
        <v>-</v>
      </c>
      <c r="G7" s="2">
        <v>2</v>
      </c>
      <c r="H7" s="6">
        <v>25</v>
      </c>
      <c r="I7" s="6">
        <f>VENTAS[[#This Row],[Cantidad]]*VENTAS[[#This Row],[Precio Venta]]</f>
        <v>50</v>
      </c>
      <c r="J7" s="6">
        <f>IF(VENTAS[[#This Row],[Nombre del Gestor]]&gt;1,  VENTAS[[#This Row],[Total]]*10%, 0)</f>
        <v>0</v>
      </c>
      <c r="K7" s="6">
        <f>IFERROR(VLOOKUP(VENTAS[[#This Row],[Código del producto Vendido]],STOCK[],16,FALSE)*VENTAS[[#This Row],[Cantidad]] + VLOOKUP(VENTAS[[#This Row],[Código del producto Vendido]],STOCK[],19,FALSE)*VENTAS[[#This Row],[Cantidad]],VENTAS[[#This Row],[Total]])</f>
        <v>50</v>
      </c>
      <c r="L7" s="6">
        <f>VENTAS[[#This Row],[Total]]-VENTAS[[#This Row],[Comisión 10%]]-VENTAS[[#This Row],[Costo SIN Comision]]</f>
        <v>0</v>
      </c>
      <c r="M7" s="6"/>
    </row>
    <row r="8" spans="1:14" ht="14" x14ac:dyDescent="0.15">
      <c r="A8" s="23">
        <v>45017</v>
      </c>
      <c r="E8" s="4" t="s">
        <v>30</v>
      </c>
      <c r="F8" t="str">
        <f>IFERROR(VLOOKUP(VENTAS[[#This Row],[Código del producto Vendido]],STOCK[],5,FALSE),"-")</f>
        <v>Bañador una pieza de malla en contraste</v>
      </c>
      <c r="G8" s="2">
        <v>1</v>
      </c>
      <c r="H8" s="6">
        <v>25</v>
      </c>
      <c r="I8" s="6">
        <f>VENTAS[[#This Row],[Cantidad]]*VENTAS[[#This Row],[Precio Venta]]</f>
        <v>25</v>
      </c>
      <c r="J8" s="6">
        <f>IF(VENTAS[[#This Row],[Nombre del Gestor]]&gt;1,  VENTAS[[#This Row],[Total]]*10%, 0)</f>
        <v>0</v>
      </c>
      <c r="K8" s="6">
        <f>IFERROR(VLOOKUP(VENTAS[[#This Row],[Código del producto Vendido]],STOCK[],16,FALSE)*VENTAS[[#This Row],[Cantidad]] + VLOOKUP(VENTAS[[#This Row],[Código del producto Vendido]],STOCK[],19,FALSE)*VENTAS[[#This Row],[Cantidad]],VENTAS[[#This Row],[Total]])</f>
        <v>14.063333333333334</v>
      </c>
      <c r="L8" s="6">
        <f>VENTAS[[#This Row],[Total]]-VENTAS[[#This Row],[Comisión 10%]]-VENTAS[[#This Row],[Costo SIN Comision]]</f>
        <v>10.936666666666666</v>
      </c>
      <c r="M8" s="6"/>
    </row>
    <row r="9" spans="1:14" ht="14" x14ac:dyDescent="0.15">
      <c r="A9" s="22">
        <v>45017</v>
      </c>
      <c r="E9" s="4" t="s">
        <v>31</v>
      </c>
      <c r="F9" t="str">
        <f>IFERROR(VLOOKUP(VENTAS[[#This Row],[Código del producto Vendido]],STOCK[],5,FALSE),"-")</f>
        <v xml:space="preserve">Bañador estampado de planta </v>
      </c>
      <c r="G9" s="2">
        <v>1</v>
      </c>
      <c r="H9" s="6">
        <v>25</v>
      </c>
      <c r="I9" s="6">
        <f>VENTAS[[#This Row],[Cantidad]]*VENTAS[[#This Row],[Precio Venta]]</f>
        <v>25</v>
      </c>
      <c r="J9" s="6">
        <f>IF(VENTAS[[#This Row],[Nombre del Gestor]]&gt;1,  VENTAS[[#This Row],[Total]]*10%, 0)</f>
        <v>0</v>
      </c>
      <c r="K9" s="6">
        <f>IFERROR(VLOOKUP(VENTAS[[#This Row],[Código del producto Vendido]],STOCK[],16,FALSE)*VENTAS[[#This Row],[Cantidad]] + VLOOKUP(VENTAS[[#This Row],[Código del producto Vendido]],STOCK[],19,FALSE)*VENTAS[[#This Row],[Cantidad]],VENTAS[[#This Row],[Total]])</f>
        <v>15.128888888888889</v>
      </c>
      <c r="L9" s="6">
        <f>VENTAS[[#This Row],[Total]]-VENTAS[[#This Row],[Comisión 10%]]-VENTAS[[#This Row],[Costo SIN Comision]]</f>
        <v>9.8711111111111105</v>
      </c>
      <c r="M9" s="6"/>
    </row>
    <row r="10" spans="1:14" ht="14" x14ac:dyDescent="0.15">
      <c r="A10" s="23">
        <v>45017</v>
      </c>
      <c r="E10" s="4" t="s">
        <v>32</v>
      </c>
      <c r="F10" t="str">
        <f>IFERROR(VLOOKUP(VENTAS[[#This Row],[Código del producto Vendido]],STOCK[],5,FALSE),"-")</f>
        <v>Bañador estampado de planta</v>
      </c>
      <c r="G10" s="2">
        <v>2</v>
      </c>
      <c r="H10" s="6">
        <v>25</v>
      </c>
      <c r="I10" s="6">
        <f>VENTAS[[#This Row],[Cantidad]]*VENTAS[[#This Row],[Precio Venta]]</f>
        <v>50</v>
      </c>
      <c r="J10" s="6">
        <f>IF(VENTAS[[#This Row],[Nombre del Gestor]]&gt;1,  VENTAS[[#This Row],[Total]]*10%, 0)</f>
        <v>0</v>
      </c>
      <c r="K10" s="6">
        <f>IFERROR(VLOOKUP(VENTAS[[#This Row],[Código del producto Vendido]],STOCK[],16,FALSE)*VENTAS[[#This Row],[Cantidad]] + VLOOKUP(VENTAS[[#This Row],[Código del producto Vendido]],STOCK[],19,FALSE)*VENTAS[[#This Row],[Cantidad]],VENTAS[[#This Row],[Total]])</f>
        <v>31.957777777777778</v>
      </c>
      <c r="L10" s="6">
        <f>VENTAS[[#This Row],[Total]]-VENTAS[[#This Row],[Comisión 10%]]-VENTAS[[#This Row],[Costo SIN Comision]]</f>
        <v>18.042222222222222</v>
      </c>
      <c r="M10" s="6"/>
    </row>
    <row r="11" spans="1:14" ht="14" x14ac:dyDescent="0.15">
      <c r="A11" s="22">
        <v>45017</v>
      </c>
      <c r="E11" s="4" t="s">
        <v>24</v>
      </c>
      <c r="F11" t="str">
        <f>IFERROR(VLOOKUP(VENTAS[[#This Row],[Código del producto Vendido]],STOCK[],5,FALSE),"-")</f>
        <v xml:space="preserve">Bañador con cremallera </v>
      </c>
      <c r="G11" s="2">
        <v>1</v>
      </c>
      <c r="H11" s="6">
        <v>25</v>
      </c>
      <c r="I11" s="6">
        <f>VENTAS[[#This Row],[Cantidad]]*VENTAS[[#This Row],[Precio Venta]]</f>
        <v>25</v>
      </c>
      <c r="J11" s="6">
        <f>IF(VENTAS[[#This Row],[Nombre del Gestor]]&gt;1,  VENTAS[[#This Row],[Total]]*10%, 0)</f>
        <v>0</v>
      </c>
      <c r="K11" s="6">
        <f>IFERROR(VLOOKUP(VENTAS[[#This Row],[Código del producto Vendido]],STOCK[],16,FALSE)*VENTAS[[#This Row],[Cantidad]] + VLOOKUP(VENTAS[[#This Row],[Código del producto Vendido]],STOCK[],19,FALSE)*VENTAS[[#This Row],[Cantidad]],VENTAS[[#This Row],[Total]])</f>
        <v>15.916666666666666</v>
      </c>
      <c r="L11" s="6">
        <f>VENTAS[[#This Row],[Total]]-VENTAS[[#This Row],[Comisión 10%]]-VENTAS[[#This Row],[Costo SIN Comision]]</f>
        <v>9.0833333333333339</v>
      </c>
      <c r="M11" s="6"/>
    </row>
    <row r="12" spans="1:14" ht="14" x14ac:dyDescent="0.15">
      <c r="A12" s="23">
        <v>45017</v>
      </c>
      <c r="E12" s="4" t="s">
        <v>555</v>
      </c>
      <c r="F12" t="str">
        <f>IFERROR(VLOOKUP(VENTAS[[#This Row],[Código del producto Vendido]],STOCK[],5,FALSE),"-")</f>
        <v xml:space="preserve">Pareo falda </v>
      </c>
      <c r="G12" s="2">
        <v>1</v>
      </c>
      <c r="H12" s="6">
        <v>8</v>
      </c>
      <c r="I12" s="6">
        <f>VENTAS[[#This Row],[Cantidad]]*VENTAS[[#This Row],[Precio Venta]]</f>
        <v>8</v>
      </c>
      <c r="J12" s="6">
        <f>IF(VENTAS[[#This Row],[Nombre del Gestor]]&gt;1,  VENTAS[[#This Row],[Total]]*10%, 0)</f>
        <v>0</v>
      </c>
      <c r="K12" s="6">
        <f>IFERROR(VLOOKUP(VENTAS[[#This Row],[Código del producto Vendido]],STOCK[],16,FALSE)*VENTAS[[#This Row],[Cantidad]] + VLOOKUP(VENTAS[[#This Row],[Código del producto Vendido]],STOCK[],19,FALSE)*VENTAS[[#This Row],[Cantidad]],VENTAS[[#This Row],[Total]])</f>
        <v>4.3372222222222225</v>
      </c>
      <c r="L12" s="6">
        <f>VENTAS[[#This Row],[Total]]-VENTAS[[#This Row],[Comisión 10%]]-VENTAS[[#This Row],[Costo SIN Comision]]</f>
        <v>3.6627777777777775</v>
      </c>
      <c r="M12" s="6"/>
    </row>
    <row r="13" spans="1:14" ht="14" x14ac:dyDescent="0.15">
      <c r="A13" s="22">
        <v>45017</v>
      </c>
      <c r="E13" s="4" t="s">
        <v>557</v>
      </c>
      <c r="F13" t="str">
        <f>IFERROR(VLOOKUP(VENTAS[[#This Row],[Código del producto Vendido]],STOCK[],5,FALSE),"-")</f>
        <v>Bikini Floral</v>
      </c>
      <c r="G13" s="2">
        <v>1</v>
      </c>
      <c r="H13" s="6">
        <v>25</v>
      </c>
      <c r="I13" s="6">
        <f>VENTAS[[#This Row],[Cantidad]]*VENTAS[[#This Row],[Precio Venta]]</f>
        <v>25</v>
      </c>
      <c r="J13" s="6">
        <f>IF(VENTAS[[#This Row],[Nombre del Gestor]]&gt;1,  VENTAS[[#This Row],[Total]]*10%, 0)</f>
        <v>0</v>
      </c>
      <c r="K13" s="6">
        <f>IFERROR(VLOOKUP(VENTAS[[#This Row],[Código del producto Vendido]],STOCK[],16,FALSE)*VENTAS[[#This Row],[Cantidad]] + VLOOKUP(VENTAS[[#This Row],[Código del producto Vendido]],STOCK[],19,FALSE)*VENTAS[[#This Row],[Cantidad]],VENTAS[[#This Row],[Total]])</f>
        <v>19.56111111111111</v>
      </c>
      <c r="L13" s="6">
        <f>VENTAS[[#This Row],[Total]]-VENTAS[[#This Row],[Comisión 10%]]-VENTAS[[#This Row],[Costo SIN Comision]]</f>
        <v>5.43888888888889</v>
      </c>
      <c r="M13" s="6"/>
    </row>
    <row r="14" spans="1:14" ht="14" x14ac:dyDescent="0.15">
      <c r="A14" s="23">
        <v>45017</v>
      </c>
      <c r="E14" s="4" t="s">
        <v>205</v>
      </c>
      <c r="F14" t="str">
        <f>IFERROR(VLOOKUP(VENTAS[[#This Row],[Código del producto Vendido]],STOCK[],5,FALSE),"-")</f>
        <v>Pareo Pantalón</v>
      </c>
      <c r="G14" s="2">
        <v>1</v>
      </c>
      <c r="H14" s="6">
        <v>15</v>
      </c>
      <c r="I14" s="6">
        <f>VENTAS[[#This Row],[Cantidad]]*VENTAS[[#This Row],[Precio Venta]]</f>
        <v>15</v>
      </c>
      <c r="J14" s="6">
        <f>IF(VENTAS[[#This Row],[Nombre del Gestor]]&gt;1,  VENTAS[[#This Row],[Total]]*10%, 0)</f>
        <v>0</v>
      </c>
      <c r="K14" s="6">
        <f>IFERROR(VLOOKUP(VENTAS[[#This Row],[Código del producto Vendido]],STOCK[],16,FALSE)*VENTAS[[#This Row],[Cantidad]] + VLOOKUP(VENTAS[[#This Row],[Código del producto Vendido]],STOCK[],19,FALSE)*VENTAS[[#This Row],[Cantidad]],VENTAS[[#This Row],[Total]])</f>
        <v>10.063333333333333</v>
      </c>
      <c r="L14" s="6">
        <f>VENTAS[[#This Row],[Total]]-VENTAS[[#This Row],[Comisión 10%]]-VENTAS[[#This Row],[Costo SIN Comision]]</f>
        <v>4.9366666666666674</v>
      </c>
      <c r="M14" s="6"/>
    </row>
    <row r="15" spans="1:14" ht="14" x14ac:dyDescent="0.15">
      <c r="A15" s="22">
        <v>45017</v>
      </c>
      <c r="E15" s="4" t="s">
        <v>207</v>
      </c>
      <c r="F15" t="str">
        <f>IFERROR(VLOOKUP(VENTAS[[#This Row],[Código del producto Vendido]],STOCK[],5,FALSE),"-")</f>
        <v>Pareo pantalón en malla</v>
      </c>
      <c r="G15" s="2">
        <v>1</v>
      </c>
      <c r="H15" s="6">
        <v>15</v>
      </c>
      <c r="I15" s="6">
        <f>VENTAS[[#This Row],[Cantidad]]*VENTAS[[#This Row],[Precio Venta]]</f>
        <v>15</v>
      </c>
      <c r="J15" s="6">
        <f>IF(VENTAS[[#This Row],[Nombre del Gestor]]&gt;1,  VENTAS[[#This Row],[Total]]*10%, 0)</f>
        <v>0</v>
      </c>
      <c r="K15" s="6">
        <f>IFERROR(VLOOKUP(VENTAS[[#This Row],[Código del producto Vendido]],STOCK[],16,FALSE)*VENTAS[[#This Row],[Cantidad]] + VLOOKUP(VENTAS[[#This Row],[Código del producto Vendido]],STOCK[],19,FALSE)*VENTAS[[#This Row],[Cantidad]],VENTAS[[#This Row],[Total]])</f>
        <v>10.063333333333333</v>
      </c>
      <c r="L15" s="6">
        <f>VENTAS[[#This Row],[Total]]-VENTAS[[#This Row],[Comisión 10%]]-VENTAS[[#This Row],[Costo SIN Comision]]</f>
        <v>4.9366666666666674</v>
      </c>
      <c r="M15" s="6"/>
    </row>
    <row r="16" spans="1:14" ht="14" x14ac:dyDescent="0.15">
      <c r="A16" s="23">
        <v>45017</v>
      </c>
      <c r="E16" s="4" t="s">
        <v>695</v>
      </c>
      <c r="F16" t="str">
        <f>IFERROR(VLOOKUP(VENTAS[[#This Row],[Código del producto Vendido]],STOCK[],5,FALSE),"-")</f>
        <v>Bañador bikini de manga raglán con cordón floral</v>
      </c>
      <c r="G16" s="2">
        <v>1</v>
      </c>
      <c r="H16" s="6">
        <v>25</v>
      </c>
      <c r="I16" s="6">
        <f>VENTAS[[#This Row],[Cantidad]]*VENTAS[[#This Row],[Precio Venta]]</f>
        <v>25</v>
      </c>
      <c r="J16" s="6">
        <f>IF(VENTAS[[#This Row],[Nombre del Gestor]]&gt;1,  VENTAS[[#This Row],[Total]]*10%, 0)</f>
        <v>0</v>
      </c>
      <c r="K16" s="6">
        <f>IFERROR(VLOOKUP(VENTAS[[#This Row],[Código del producto Vendido]],STOCK[],16,FALSE)*VENTAS[[#This Row],[Cantidad]] + VLOOKUP(VENTAS[[#This Row],[Código del producto Vendido]],STOCK[],19,FALSE)*VENTAS[[#This Row],[Cantidad]],VENTAS[[#This Row],[Total]])</f>
        <v>19.794444444444444</v>
      </c>
      <c r="L16" s="6">
        <f>VENTAS[[#This Row],[Total]]-VENTAS[[#This Row],[Comisión 10%]]-VENTAS[[#This Row],[Costo SIN Comision]]</f>
        <v>5.2055555555555557</v>
      </c>
      <c r="M16" s="6"/>
    </row>
    <row r="17" spans="1:13" ht="14" x14ac:dyDescent="0.15">
      <c r="A17" s="22">
        <v>45017</v>
      </c>
      <c r="E17" s="4" t="s">
        <v>33</v>
      </c>
      <c r="F17" t="str">
        <f>IFERROR(VLOOKUP(VENTAS[[#This Row],[Código del producto Vendido]],STOCK[],5,FALSE),"-")</f>
        <v>Bañador estampado de planta</v>
      </c>
      <c r="G17" s="2">
        <v>1</v>
      </c>
      <c r="H17" s="6">
        <v>25</v>
      </c>
      <c r="I17" s="6">
        <f>VENTAS[[#This Row],[Cantidad]]*VENTAS[[#This Row],[Precio Venta]]</f>
        <v>25</v>
      </c>
      <c r="J17" s="6">
        <f>IF(VENTAS[[#This Row],[Nombre del Gestor]]&gt;1,  VENTAS[[#This Row],[Total]]*10%, 0)</f>
        <v>0</v>
      </c>
      <c r="K17" s="6">
        <f>IFERROR(VLOOKUP(VENTAS[[#This Row],[Código del producto Vendido]],STOCK[],16,FALSE)*VENTAS[[#This Row],[Cantidad]] + VLOOKUP(VENTAS[[#This Row],[Código del producto Vendido]],STOCK[],19,FALSE)*VENTAS[[#This Row],[Cantidad]],VENTAS[[#This Row],[Total]])</f>
        <v>15.978888888888889</v>
      </c>
      <c r="L17" s="6">
        <f>VENTAS[[#This Row],[Total]]-VENTAS[[#This Row],[Comisión 10%]]-VENTAS[[#This Row],[Costo SIN Comision]]</f>
        <v>9.0211111111111109</v>
      </c>
      <c r="M17" s="6"/>
    </row>
    <row r="18" spans="1:13" ht="14" x14ac:dyDescent="0.15">
      <c r="A18" s="23">
        <v>45017</v>
      </c>
      <c r="E18" s="4" t="s">
        <v>695</v>
      </c>
      <c r="F18" t="str">
        <f>IFERROR(VLOOKUP(VENTAS[[#This Row],[Código del producto Vendido]],STOCK[],5,FALSE),"-")</f>
        <v>Bañador bikini de manga raglán con cordón floral</v>
      </c>
      <c r="G18" s="2">
        <v>1</v>
      </c>
      <c r="H18" s="6">
        <v>25</v>
      </c>
      <c r="I18" s="6">
        <f>VENTAS[[#This Row],[Cantidad]]*VENTAS[[#This Row],[Precio Venta]]</f>
        <v>25</v>
      </c>
      <c r="J18" s="6">
        <f>IF(VENTAS[[#This Row],[Nombre del Gestor]]&gt;1,  VENTAS[[#This Row],[Total]]*10%, 0)</f>
        <v>0</v>
      </c>
      <c r="K18" s="6">
        <f>IFERROR(VLOOKUP(VENTAS[[#This Row],[Código del producto Vendido]],STOCK[],16,FALSE)*VENTAS[[#This Row],[Cantidad]] + VLOOKUP(VENTAS[[#This Row],[Código del producto Vendido]],STOCK[],19,FALSE)*VENTAS[[#This Row],[Cantidad]],VENTAS[[#This Row],[Total]])</f>
        <v>19.794444444444444</v>
      </c>
      <c r="L18" s="6">
        <f>VENTAS[[#This Row],[Total]]-VENTAS[[#This Row],[Comisión 10%]]-VENTAS[[#This Row],[Costo SIN Comision]]</f>
        <v>5.2055555555555557</v>
      </c>
      <c r="M18" s="6"/>
    </row>
    <row r="19" spans="1:13" ht="14" x14ac:dyDescent="0.15">
      <c r="A19" s="22">
        <v>45017</v>
      </c>
      <c r="E19" s="4" t="s">
        <v>37</v>
      </c>
      <c r="F19" t="str">
        <f>IFERROR(VLOOKUP(VENTAS[[#This Row],[Código del producto Vendido]],STOCK[],5,FALSE),"-")</f>
        <v>Bañador con estampado floral</v>
      </c>
      <c r="G19" s="2">
        <v>1</v>
      </c>
      <c r="H19" s="6">
        <v>25</v>
      </c>
      <c r="I19" s="6">
        <f>VENTAS[[#This Row],[Cantidad]]*VENTAS[[#This Row],[Precio Venta]]</f>
        <v>25</v>
      </c>
      <c r="J19" s="6">
        <f>IF(VENTAS[[#This Row],[Nombre del Gestor]]&gt;1,  VENTAS[[#This Row],[Total]]*10%, 0)</f>
        <v>0</v>
      </c>
      <c r="K19" s="6">
        <f>IFERROR(VLOOKUP(VENTAS[[#This Row],[Código del producto Vendido]],STOCK[],16,FALSE)*VENTAS[[#This Row],[Cantidad]] + VLOOKUP(VENTAS[[#This Row],[Código del producto Vendido]],STOCK[],19,FALSE)*VENTAS[[#This Row],[Cantidad]],VENTAS[[#This Row],[Total]])</f>
        <v>18.031111111111109</v>
      </c>
      <c r="L19" s="6">
        <f>VENTAS[[#This Row],[Total]]-VENTAS[[#This Row],[Comisión 10%]]-VENTAS[[#This Row],[Costo SIN Comision]]</f>
        <v>6.9688888888888911</v>
      </c>
      <c r="M19" s="6"/>
    </row>
    <row r="20" spans="1:13" ht="14" x14ac:dyDescent="0.15">
      <c r="A20" s="23">
        <v>45017</v>
      </c>
      <c r="E20" s="4" t="s">
        <v>38</v>
      </c>
      <c r="F20" t="str">
        <f>IFERROR(VLOOKUP(VENTAS[[#This Row],[Código del producto Vendido]],STOCK[],5,FALSE),"-")</f>
        <v>Bañador en contraste con cremallera</v>
      </c>
      <c r="G20" s="2">
        <v>1</v>
      </c>
      <c r="H20" s="6">
        <v>25</v>
      </c>
      <c r="I20" s="6">
        <f>VENTAS[[#This Row],[Cantidad]]*VENTAS[[#This Row],[Precio Venta]]</f>
        <v>25</v>
      </c>
      <c r="J20" s="6">
        <f>IF(VENTAS[[#This Row],[Nombre del Gestor]]&gt;1,  VENTAS[[#This Row],[Total]]*10%, 0)</f>
        <v>0</v>
      </c>
      <c r="K20" s="6">
        <f>IFERROR(VLOOKUP(VENTAS[[#This Row],[Código del producto Vendido]],STOCK[],16,FALSE)*VENTAS[[#This Row],[Cantidad]] + VLOOKUP(VENTAS[[#This Row],[Código del producto Vendido]],STOCK[],19,FALSE)*VENTAS[[#This Row],[Cantidad]],VENTAS[[#This Row],[Total]])</f>
        <v>16.687777777777779</v>
      </c>
      <c r="L20" s="6">
        <f>VENTAS[[#This Row],[Total]]-VENTAS[[#This Row],[Comisión 10%]]-VENTAS[[#This Row],[Costo SIN Comision]]</f>
        <v>8.3122222222222213</v>
      </c>
      <c r="M20" s="6"/>
    </row>
    <row r="21" spans="1:13" ht="14" x14ac:dyDescent="0.15">
      <c r="A21" s="23">
        <v>45017</v>
      </c>
      <c r="E21" s="4" t="s">
        <v>39</v>
      </c>
      <c r="F21" t="str">
        <f>IFERROR(VLOOKUP(VENTAS[[#This Row],[Código del producto Vendido]],STOCK[],5,FALSE),"-")</f>
        <v>Bañador color combinado con cremallera_S</v>
      </c>
      <c r="G21" s="2">
        <v>1</v>
      </c>
      <c r="H21" s="6">
        <v>25</v>
      </c>
      <c r="I21" s="6">
        <f>VENTAS[[#This Row],[Cantidad]]*VENTAS[[#This Row],[Precio Venta]]</f>
        <v>25</v>
      </c>
      <c r="J21" s="6">
        <f>IF(VENTAS[[#This Row],[Nombre del Gestor]]&gt;1,  VENTAS[[#This Row],[Total]]*10%, 0)</f>
        <v>0</v>
      </c>
      <c r="K21" s="6">
        <f>IFERROR(VLOOKUP(VENTAS[[#This Row],[Código del producto Vendido]],STOCK[],16,FALSE)*VENTAS[[#This Row],[Cantidad]] + VLOOKUP(VENTAS[[#This Row],[Código del producto Vendido]],STOCK[],19,FALSE)*VENTAS[[#This Row],[Cantidad]],VENTAS[[#This Row],[Total]])</f>
        <v>16.77277777777778</v>
      </c>
      <c r="L21" s="6">
        <f>VENTAS[[#This Row],[Total]]-VENTAS[[#This Row],[Comisión 10%]]-VENTAS[[#This Row],[Costo SIN Comision]]</f>
        <v>8.2272222222222204</v>
      </c>
      <c r="M21" s="6"/>
    </row>
    <row r="22" spans="1:13" ht="14" x14ac:dyDescent="0.15">
      <c r="A22" s="22">
        <v>45017</v>
      </c>
      <c r="E22" s="4" t="s">
        <v>192</v>
      </c>
      <c r="F22" t="str">
        <f>IFERROR(VLOOKUP(VENTAS[[#This Row],[Código del producto Vendido]],STOCK[],5,FALSE),"-")</f>
        <v>Bikini con cordón lateral</v>
      </c>
      <c r="G22" s="2">
        <v>1</v>
      </c>
      <c r="H22" s="6">
        <v>22</v>
      </c>
      <c r="I22" s="6">
        <f>VENTAS[[#This Row],[Cantidad]]*VENTAS[[#This Row],[Precio Venta]]</f>
        <v>22</v>
      </c>
      <c r="J22" s="6">
        <f>IF(VENTAS[[#This Row],[Nombre del Gestor]]&gt;1,  VENTAS[[#This Row],[Total]]*10%, 0)</f>
        <v>0</v>
      </c>
      <c r="K22" s="6">
        <f>IFERROR(VLOOKUP(VENTAS[[#This Row],[Código del producto Vendido]],STOCK[],16,FALSE)*VENTAS[[#This Row],[Cantidad]] + VLOOKUP(VENTAS[[#This Row],[Código del producto Vendido]],STOCK[],19,FALSE)*VENTAS[[#This Row],[Cantidad]],VENTAS[[#This Row],[Total]])</f>
        <v>14.550555555555555</v>
      </c>
      <c r="L22" s="6">
        <f>VENTAS[[#This Row],[Total]]-VENTAS[[#This Row],[Comisión 10%]]-VENTAS[[#This Row],[Costo SIN Comision]]</f>
        <v>7.4494444444444454</v>
      </c>
      <c r="M22" s="6"/>
    </row>
    <row r="23" spans="1:13" ht="14" x14ac:dyDescent="0.15">
      <c r="A23" s="23">
        <v>45017</v>
      </c>
      <c r="E23" s="4" t="s">
        <v>587</v>
      </c>
      <c r="F23" t="str">
        <f>IFERROR(VLOOKUP(VENTAS[[#This Row],[Código del producto Vendido]],STOCK[],5,FALSE),"-")</f>
        <v>Jeans de pierna recta desgarro</v>
      </c>
      <c r="G23" s="2">
        <v>1</v>
      </c>
      <c r="H23" s="6">
        <v>30</v>
      </c>
      <c r="I23" s="6">
        <f>VENTAS[[#This Row],[Cantidad]]*VENTAS[[#This Row],[Precio Venta]]</f>
        <v>30</v>
      </c>
      <c r="J23" s="6">
        <f>IF(VENTAS[[#This Row],[Nombre del Gestor]]&gt;1,  VENTAS[[#This Row],[Total]]*10%, 0)</f>
        <v>0</v>
      </c>
      <c r="K23" s="6">
        <f>IFERROR(VLOOKUP(VENTAS[[#This Row],[Código del producto Vendido]],STOCK[],16,FALSE)*VENTAS[[#This Row],[Cantidad]] + VLOOKUP(VENTAS[[#This Row],[Código del producto Vendido]],STOCK[],19,FALSE)*VENTAS[[#This Row],[Cantidad]],VENTAS[[#This Row],[Total]])</f>
        <v>18.686666666666667</v>
      </c>
      <c r="L23" s="6">
        <f>VENTAS[[#This Row],[Total]]-VENTAS[[#This Row],[Comisión 10%]]-VENTAS[[#This Row],[Costo SIN Comision]]</f>
        <v>11.313333333333333</v>
      </c>
      <c r="M23" s="6"/>
    </row>
    <row r="24" spans="1:13" ht="14" x14ac:dyDescent="0.15">
      <c r="A24" s="23">
        <v>45017</v>
      </c>
      <c r="E24" s="4" t="s">
        <v>587</v>
      </c>
      <c r="F24" t="str">
        <f>IFERROR(VLOOKUP(VENTAS[[#This Row],[Código del producto Vendido]],STOCK[],5,FALSE),"-")</f>
        <v>Jeans de pierna recta desgarro</v>
      </c>
      <c r="G24" s="2">
        <v>1</v>
      </c>
      <c r="H24" s="6">
        <v>22</v>
      </c>
      <c r="I24" s="6">
        <f>VENTAS[[#This Row],[Cantidad]]*VENTAS[[#This Row],[Precio Venta]]</f>
        <v>22</v>
      </c>
      <c r="J24" s="6">
        <f>IF(VENTAS[[#This Row],[Nombre del Gestor]]&gt;1,  VENTAS[[#This Row],[Total]]*10%, 0)</f>
        <v>0</v>
      </c>
      <c r="K24" s="6">
        <f>IFERROR(VLOOKUP(VENTAS[[#This Row],[Código del producto Vendido]],STOCK[],16,FALSE)*VENTAS[[#This Row],[Cantidad]] + VLOOKUP(VENTAS[[#This Row],[Código del producto Vendido]],STOCK[],19,FALSE)*VENTAS[[#This Row],[Cantidad]],VENTAS[[#This Row],[Total]])</f>
        <v>18.686666666666667</v>
      </c>
      <c r="L24" s="6">
        <f>VENTAS[[#This Row],[Total]]-VENTAS[[#This Row],[Comisión 10%]]-VENTAS[[#This Row],[Costo SIN Comision]]</f>
        <v>3.3133333333333326</v>
      </c>
      <c r="M24" s="6"/>
    </row>
    <row r="25" spans="1:13" ht="14" x14ac:dyDescent="0.15">
      <c r="A25" s="22">
        <v>45017</v>
      </c>
      <c r="E25" s="4" t="s">
        <v>193</v>
      </c>
      <c r="F25" t="str">
        <f>IFERROR(VLOOKUP(VENTAS[[#This Row],[Código del producto Vendido]],STOCK[],5,FALSE),"-")</f>
        <v>Bañador bikini tropical con estampado de hoja de talle alto_L</v>
      </c>
      <c r="G25" s="2">
        <v>2</v>
      </c>
      <c r="H25" s="6">
        <v>22</v>
      </c>
      <c r="I25" s="6">
        <f>VENTAS[[#This Row],[Cantidad]]*VENTAS[[#This Row],[Precio Venta]]</f>
        <v>44</v>
      </c>
      <c r="J25" s="6">
        <f>IF(VENTAS[[#This Row],[Nombre del Gestor]]&gt;1,  VENTAS[[#This Row],[Total]]*10%, 0)</f>
        <v>0</v>
      </c>
      <c r="K25" s="6">
        <f>IFERROR(VLOOKUP(VENTAS[[#This Row],[Código del producto Vendido]],STOCK[],16,FALSE)*VENTAS[[#This Row],[Cantidad]] + VLOOKUP(VENTAS[[#This Row],[Código del producto Vendido]],STOCK[],19,FALSE)*VENTAS[[#This Row],[Cantidad]],VENTAS[[#This Row],[Total]])</f>
        <v>26.777777777777779</v>
      </c>
      <c r="L25" s="6">
        <f>VENTAS[[#This Row],[Total]]-VENTAS[[#This Row],[Comisión 10%]]-VENTAS[[#This Row],[Costo SIN Comision]]</f>
        <v>17.222222222222221</v>
      </c>
      <c r="M25" s="6"/>
    </row>
    <row r="26" spans="1:13" ht="14" x14ac:dyDescent="0.15">
      <c r="A26" s="23">
        <v>45017</v>
      </c>
      <c r="E26" s="4" t="s">
        <v>194</v>
      </c>
      <c r="F26" t="str">
        <f>IFERROR(VLOOKUP(VENTAS[[#This Row],[Código del producto Vendido]],STOCK[],5,FALSE),"-")</f>
        <v>Bañador bikini tropical con estampado de hoja de talle alto_M</v>
      </c>
      <c r="G26" s="2">
        <v>2</v>
      </c>
      <c r="H26" s="6">
        <v>22</v>
      </c>
      <c r="I26" s="6">
        <f>VENTAS[[#This Row],[Cantidad]]*VENTAS[[#This Row],[Precio Venta]]</f>
        <v>44</v>
      </c>
      <c r="J26" s="6">
        <f>IF(VENTAS[[#This Row],[Nombre del Gestor]]&gt;1,  VENTAS[[#This Row],[Total]]*10%, 0)</f>
        <v>0</v>
      </c>
      <c r="K26" s="6">
        <f>IFERROR(VLOOKUP(VENTAS[[#This Row],[Código del producto Vendido]],STOCK[],16,FALSE)*VENTAS[[#This Row],[Cantidad]] + VLOOKUP(VENTAS[[#This Row],[Código del producto Vendido]],STOCK[],19,FALSE)*VENTAS[[#This Row],[Cantidad]],VENTAS[[#This Row],[Total]])</f>
        <v>26.777777777777779</v>
      </c>
      <c r="L26" s="6">
        <f>VENTAS[[#This Row],[Total]]-VENTAS[[#This Row],[Comisión 10%]]-VENTAS[[#This Row],[Costo SIN Comision]]</f>
        <v>17.222222222222221</v>
      </c>
      <c r="M26" s="6"/>
    </row>
    <row r="27" spans="1:13" ht="14" x14ac:dyDescent="0.15">
      <c r="A27" s="23">
        <v>45017</v>
      </c>
      <c r="E27" s="4" t="s">
        <v>40</v>
      </c>
      <c r="F27" t="str">
        <f>IFERROR(VLOOKUP(VENTAS[[#This Row],[Código del producto Vendido]],STOCK[],5,FALSE),"-")</f>
        <v>Bañador una pieza tropical_XL</v>
      </c>
      <c r="G27" s="2">
        <v>2</v>
      </c>
      <c r="H27" s="6">
        <v>25</v>
      </c>
      <c r="I27" s="6">
        <f>VENTAS[[#This Row],[Cantidad]]*VENTAS[[#This Row],[Precio Venta]]</f>
        <v>50</v>
      </c>
      <c r="J27" s="6">
        <f>IF(VENTAS[[#This Row],[Nombre del Gestor]]&gt;1,  VENTAS[[#This Row],[Total]]*10%, 0)</f>
        <v>0</v>
      </c>
      <c r="K27" s="6">
        <f>IFERROR(VLOOKUP(VENTAS[[#This Row],[Código del producto Vendido]],STOCK[],16,FALSE)*VENTAS[[#This Row],[Cantidad]] + VLOOKUP(VENTAS[[#This Row],[Código del producto Vendido]],STOCK[],19,FALSE)*VENTAS[[#This Row],[Cantidad]],VENTAS[[#This Row],[Total]])</f>
        <v>27.666666666666668</v>
      </c>
      <c r="L27" s="6">
        <f>VENTAS[[#This Row],[Total]]-VENTAS[[#This Row],[Comisión 10%]]-VENTAS[[#This Row],[Costo SIN Comision]]</f>
        <v>22.333333333333332</v>
      </c>
      <c r="M27" s="6"/>
    </row>
    <row r="28" spans="1:13" ht="14" x14ac:dyDescent="0.15">
      <c r="A28" s="22">
        <v>45017</v>
      </c>
      <c r="E28" s="4" t="s">
        <v>41</v>
      </c>
      <c r="F28" t="str">
        <f>IFERROR(VLOOKUP(VENTAS[[#This Row],[Código del producto Vendido]],STOCK[],5,FALSE),"-")</f>
        <v>Bañador una pieza tropical_M</v>
      </c>
      <c r="G28" s="2">
        <v>3</v>
      </c>
      <c r="H28" s="6">
        <v>25</v>
      </c>
      <c r="I28" s="6">
        <f>VENTAS[[#This Row],[Cantidad]]*VENTAS[[#This Row],[Precio Venta]]</f>
        <v>75</v>
      </c>
      <c r="J28" s="6">
        <f>IF(VENTAS[[#This Row],[Nombre del Gestor]]&gt;1,  VENTAS[[#This Row],[Total]]*10%, 0)</f>
        <v>0</v>
      </c>
      <c r="K28" s="6">
        <f>IFERROR(VLOOKUP(VENTAS[[#This Row],[Código del producto Vendido]],STOCK[],16,FALSE)*VENTAS[[#This Row],[Cantidad]] + VLOOKUP(VENTAS[[#This Row],[Código del producto Vendido]],STOCK[],19,FALSE)*VENTAS[[#This Row],[Cantidad]],VENTAS[[#This Row],[Total]])</f>
        <v>41.5</v>
      </c>
      <c r="L28" s="6">
        <f>VENTAS[[#This Row],[Total]]-VENTAS[[#This Row],[Comisión 10%]]-VENTAS[[#This Row],[Costo SIN Comision]]</f>
        <v>33.5</v>
      </c>
      <c r="M28" s="6"/>
    </row>
    <row r="29" spans="1:13" ht="14" x14ac:dyDescent="0.15">
      <c r="A29" s="23">
        <v>45017</v>
      </c>
      <c r="E29" s="4" t="s">
        <v>42</v>
      </c>
      <c r="F29" t="str">
        <f>IFERROR(VLOOKUP(VENTAS[[#This Row],[Código del producto Vendido]],STOCK[],5,FALSE),"-")</f>
        <v>Bañador una pieza tropical_L</v>
      </c>
      <c r="G29" s="2">
        <v>3</v>
      </c>
      <c r="H29" s="6">
        <v>25</v>
      </c>
      <c r="I29" s="6">
        <f>VENTAS[[#This Row],[Cantidad]]*VENTAS[[#This Row],[Precio Venta]]</f>
        <v>75</v>
      </c>
      <c r="J29" s="6">
        <f>IF(VENTAS[[#This Row],[Nombre del Gestor]]&gt;1,  VENTAS[[#This Row],[Total]]*10%, 0)</f>
        <v>0</v>
      </c>
      <c r="K29" s="6">
        <f>IFERROR(VLOOKUP(VENTAS[[#This Row],[Código del producto Vendido]],STOCK[],16,FALSE)*VENTAS[[#This Row],[Cantidad]] + VLOOKUP(VENTAS[[#This Row],[Código del producto Vendido]],STOCK[],19,FALSE)*VENTAS[[#This Row],[Cantidad]],VENTAS[[#This Row],[Total]])</f>
        <v>41.5</v>
      </c>
      <c r="L29" s="6">
        <f>VENTAS[[#This Row],[Total]]-VENTAS[[#This Row],[Comisión 10%]]-VENTAS[[#This Row],[Costo SIN Comision]]</f>
        <v>33.5</v>
      </c>
      <c r="M29" s="6"/>
    </row>
    <row r="30" spans="1:13" ht="14" x14ac:dyDescent="0.15">
      <c r="A30" s="23">
        <v>45017</v>
      </c>
      <c r="E30" s="4" t="s">
        <v>44</v>
      </c>
      <c r="F30" t="str">
        <f>IFERROR(VLOOKUP(VENTAS[[#This Row],[Código del producto Vendido]],STOCK[],5,FALSE),"-")</f>
        <v>Bañador estampado de planta</v>
      </c>
      <c r="G30" s="2">
        <v>2</v>
      </c>
      <c r="H30" s="6">
        <v>25</v>
      </c>
      <c r="I30" s="6">
        <f>VENTAS[[#This Row],[Cantidad]]*VENTAS[[#This Row],[Precio Venta]]</f>
        <v>50</v>
      </c>
      <c r="J30" s="6">
        <f>IF(VENTAS[[#This Row],[Nombre del Gestor]]&gt;1,  VENTAS[[#This Row],[Total]]*10%, 0)</f>
        <v>0</v>
      </c>
      <c r="K30" s="6">
        <f>IFERROR(VLOOKUP(VENTAS[[#This Row],[Código del producto Vendido]],STOCK[],16,FALSE)*VENTAS[[#This Row],[Cantidad]] + VLOOKUP(VENTAS[[#This Row],[Código del producto Vendido]],STOCK[],19,FALSE)*VENTAS[[#This Row],[Cantidad]],VENTAS[[#This Row],[Total]])</f>
        <v>26.833333333333332</v>
      </c>
      <c r="L30" s="6">
        <f>VENTAS[[#This Row],[Total]]-VENTAS[[#This Row],[Comisión 10%]]-VENTAS[[#This Row],[Costo SIN Comision]]</f>
        <v>23.166666666666668</v>
      </c>
      <c r="M30" s="6"/>
    </row>
    <row r="31" spans="1:13" ht="14" x14ac:dyDescent="0.15">
      <c r="A31" s="22">
        <v>45017</v>
      </c>
      <c r="E31" s="4" t="s">
        <v>695</v>
      </c>
      <c r="F31" t="str">
        <f>IFERROR(VLOOKUP(VENTAS[[#This Row],[Código del producto Vendido]],STOCK[],5,FALSE),"-")</f>
        <v>Bañador bikini de manga raglán con cordón floral</v>
      </c>
      <c r="G31" s="2">
        <v>1</v>
      </c>
      <c r="H31" s="6">
        <v>25</v>
      </c>
      <c r="I31" s="6">
        <f>VENTAS[[#This Row],[Cantidad]]*VENTAS[[#This Row],[Precio Venta]]</f>
        <v>25</v>
      </c>
      <c r="J31" s="6">
        <f>IF(VENTAS[[#This Row],[Nombre del Gestor]]&gt;1,  VENTAS[[#This Row],[Total]]*10%, 0)</f>
        <v>0</v>
      </c>
      <c r="K31" s="6">
        <f>IFERROR(VLOOKUP(VENTAS[[#This Row],[Código del producto Vendido]],STOCK[],16,FALSE)*VENTAS[[#This Row],[Cantidad]] + VLOOKUP(VENTAS[[#This Row],[Código del producto Vendido]],STOCK[],19,FALSE)*VENTAS[[#This Row],[Cantidad]],VENTAS[[#This Row],[Total]])</f>
        <v>19.794444444444444</v>
      </c>
      <c r="L31" s="6">
        <f>VENTAS[[#This Row],[Total]]-VENTAS[[#This Row],[Comisión 10%]]-VENTAS[[#This Row],[Costo SIN Comision]]</f>
        <v>5.2055555555555557</v>
      </c>
      <c r="M31" s="6"/>
    </row>
    <row r="32" spans="1:13" ht="14" x14ac:dyDescent="0.15">
      <c r="A32" s="23">
        <v>45017</v>
      </c>
      <c r="E32" s="4" t="s">
        <v>45</v>
      </c>
      <c r="F32" t="str">
        <f>IFERROR(VLOOKUP(VENTAS[[#This Row],[Código del producto Vendido]],STOCK[],5,FALSE),"-")</f>
        <v>Bañador estampado de planta</v>
      </c>
      <c r="G32" s="2">
        <v>2</v>
      </c>
      <c r="H32" s="6">
        <v>25</v>
      </c>
      <c r="I32" s="6">
        <f>VENTAS[[#This Row],[Cantidad]]*VENTAS[[#This Row],[Precio Venta]]</f>
        <v>50</v>
      </c>
      <c r="J32" s="6">
        <f>IF(VENTAS[[#This Row],[Nombre del Gestor]]&gt;1,  VENTAS[[#This Row],[Total]]*10%, 0)</f>
        <v>0</v>
      </c>
      <c r="K32" s="6">
        <f>IFERROR(VLOOKUP(VENTAS[[#This Row],[Código del producto Vendido]],STOCK[],16,FALSE)*VENTAS[[#This Row],[Cantidad]] + VLOOKUP(VENTAS[[#This Row],[Código del producto Vendido]],STOCK[],19,FALSE)*VENTAS[[#This Row],[Cantidad]],VENTAS[[#This Row],[Total]])</f>
        <v>26.833333333333332</v>
      </c>
      <c r="L32" s="6">
        <f>VENTAS[[#This Row],[Total]]-VENTAS[[#This Row],[Comisión 10%]]-VENTAS[[#This Row],[Costo SIN Comision]]</f>
        <v>23.166666666666668</v>
      </c>
      <c r="M32" s="6"/>
    </row>
    <row r="33" spans="1:13" ht="14" x14ac:dyDescent="0.15">
      <c r="A33" s="23">
        <v>45017</v>
      </c>
      <c r="E33" s="4" t="s">
        <v>683</v>
      </c>
      <c r="F33" t="str">
        <f>IFERROR(VLOOKUP(VENTAS[[#This Row],[Código del producto Vendido]],STOCK[],5,FALSE),"-")</f>
        <v>Bikini tropical con estampado de hoja</v>
      </c>
      <c r="G33" s="2">
        <v>1</v>
      </c>
      <c r="H33" s="6">
        <v>25</v>
      </c>
      <c r="I33" s="6">
        <f>VENTAS[[#This Row],[Cantidad]]*VENTAS[[#This Row],[Precio Venta]]</f>
        <v>25</v>
      </c>
      <c r="J33" s="6">
        <f>IF(VENTAS[[#This Row],[Nombre del Gestor]]&gt;1,  VENTAS[[#This Row],[Total]]*10%, 0)</f>
        <v>0</v>
      </c>
      <c r="K33" s="6">
        <f>IFERROR(VLOOKUP(VENTAS[[#This Row],[Código del producto Vendido]],STOCK[],16,FALSE)*VENTAS[[#This Row],[Cantidad]] + VLOOKUP(VENTAS[[#This Row],[Código del producto Vendido]],STOCK[],19,FALSE)*VENTAS[[#This Row],[Cantidad]],VENTAS[[#This Row],[Total]])</f>
        <v>13.388888888888889</v>
      </c>
      <c r="L33" s="6">
        <f>VENTAS[[#This Row],[Total]]-VENTAS[[#This Row],[Comisión 10%]]-VENTAS[[#This Row],[Costo SIN Comision]]</f>
        <v>11.611111111111111</v>
      </c>
      <c r="M33" s="6"/>
    </row>
    <row r="34" spans="1:13" ht="14" x14ac:dyDescent="0.15">
      <c r="A34" s="23">
        <v>45017</v>
      </c>
      <c r="E34" s="4" t="s">
        <v>682</v>
      </c>
      <c r="F34" t="str">
        <f>IFERROR(VLOOKUP(VENTAS[[#This Row],[Código del producto Vendido]],STOCK[],5,FALSE),"-")</f>
        <v>Bikini Floral</v>
      </c>
      <c r="G34" s="2">
        <v>1</v>
      </c>
      <c r="H34" s="6">
        <v>25</v>
      </c>
      <c r="I34" s="6">
        <f>VENTAS[[#This Row],[Cantidad]]*VENTAS[[#This Row],[Precio Venta]]</f>
        <v>25</v>
      </c>
      <c r="J34" s="6">
        <f>IF(VENTAS[[#This Row],[Nombre del Gestor]]&gt;1,  VENTAS[[#This Row],[Total]]*10%, 0)</f>
        <v>0</v>
      </c>
      <c r="K34" s="6">
        <f>IFERROR(VLOOKUP(VENTAS[[#This Row],[Código del producto Vendido]],STOCK[],16,FALSE)*VENTAS[[#This Row],[Cantidad]] + VLOOKUP(VENTAS[[#This Row],[Código del producto Vendido]],STOCK[],19,FALSE)*VENTAS[[#This Row],[Cantidad]],VENTAS[[#This Row],[Total]])</f>
        <v>13.944444444444445</v>
      </c>
      <c r="L34" s="6">
        <f>VENTAS[[#This Row],[Total]]-VENTAS[[#This Row],[Comisión 10%]]-VENTAS[[#This Row],[Costo SIN Comision]]</f>
        <v>11.055555555555555</v>
      </c>
      <c r="M34" s="6"/>
    </row>
    <row r="35" spans="1:13" ht="14" x14ac:dyDescent="0.15">
      <c r="A35" s="23">
        <v>45017</v>
      </c>
      <c r="E35" s="4" t="s">
        <v>195</v>
      </c>
      <c r="F35" t="str">
        <f>IFERROR(VLOOKUP(VENTAS[[#This Row],[Código del producto Vendido]],STOCK[],5,FALSE),"-")</f>
        <v>Bañador bikini con estampado tropical_M</v>
      </c>
      <c r="G35" s="2">
        <v>1</v>
      </c>
      <c r="H35" s="6">
        <v>22</v>
      </c>
      <c r="I35" s="6">
        <f>VENTAS[[#This Row],[Cantidad]]*VENTAS[[#This Row],[Precio Venta]]</f>
        <v>22</v>
      </c>
      <c r="J35" s="6">
        <f>IF(VENTAS[[#This Row],[Nombre del Gestor]]&gt;1,  VENTAS[[#This Row],[Total]]*10%, 0)</f>
        <v>0</v>
      </c>
      <c r="K35" s="6">
        <f>IFERROR(VLOOKUP(VENTAS[[#This Row],[Código del producto Vendido]],STOCK[],16,FALSE)*VENTAS[[#This Row],[Cantidad]] + VLOOKUP(VENTAS[[#This Row],[Código del producto Vendido]],STOCK[],19,FALSE)*VENTAS[[#This Row],[Cantidad]],VENTAS[[#This Row],[Total]])</f>
        <v>11.202222222222222</v>
      </c>
      <c r="L35" s="6">
        <f>VENTAS[[#This Row],[Total]]-VENTAS[[#This Row],[Comisión 10%]]-VENTAS[[#This Row],[Costo SIN Comision]]</f>
        <v>10.797777777777778</v>
      </c>
      <c r="M35" s="6"/>
    </row>
    <row r="36" spans="1:13" ht="14" x14ac:dyDescent="0.15">
      <c r="A36" s="23">
        <v>45017</v>
      </c>
      <c r="E36" s="4" t="s">
        <v>196</v>
      </c>
      <c r="F36" t="str">
        <f>IFERROR(VLOOKUP(VENTAS[[#This Row],[Código del producto Vendido]],STOCK[],5,FALSE),"-")</f>
        <v>Bañador bikini con estampado tropical con nudo de talle alto_M</v>
      </c>
      <c r="G36" s="2">
        <v>1</v>
      </c>
      <c r="H36" s="6">
        <v>22</v>
      </c>
      <c r="I36" s="6">
        <f>VENTAS[[#This Row],[Cantidad]]*VENTAS[[#This Row],[Precio Venta]]</f>
        <v>22</v>
      </c>
      <c r="J36" s="6">
        <f>IF(VENTAS[[#This Row],[Nombre del Gestor]]&gt;1,  VENTAS[[#This Row],[Total]]*10%, 0)</f>
        <v>0</v>
      </c>
      <c r="K36" s="6">
        <f>IFERROR(VLOOKUP(VENTAS[[#This Row],[Código del producto Vendido]],STOCK[],16,FALSE)*VENTAS[[#This Row],[Cantidad]] + VLOOKUP(VENTAS[[#This Row],[Código del producto Vendido]],STOCK[],19,FALSE)*VENTAS[[#This Row],[Cantidad]],VENTAS[[#This Row],[Total]])</f>
        <v>11.402777777777779</v>
      </c>
      <c r="L36" s="6">
        <f>VENTAS[[#This Row],[Total]]-VENTAS[[#This Row],[Comisión 10%]]-VENTAS[[#This Row],[Costo SIN Comision]]</f>
        <v>10.597222222222221</v>
      </c>
      <c r="M36" s="6"/>
    </row>
    <row r="37" spans="1:13" ht="28" x14ac:dyDescent="0.15">
      <c r="A37" s="23">
        <v>45017</v>
      </c>
      <c r="E37" s="4" t="s">
        <v>136</v>
      </c>
      <c r="F37" t="str">
        <f>IFERROR(VLOOKUP(VENTAS[[#This Row],[Código del producto Vendido]],STOCK[],5,FALSE),"-")</f>
        <v>SHEIN Vestido de hombros descubiertos con botón falso de cintura fruncido de manga farol_S</v>
      </c>
      <c r="G37" s="2">
        <v>1</v>
      </c>
      <c r="H37" s="6">
        <v>25</v>
      </c>
      <c r="I37" s="6">
        <f>VENTAS[[#This Row],[Cantidad]]*VENTAS[[#This Row],[Precio Venta]]</f>
        <v>25</v>
      </c>
      <c r="J37" s="6">
        <f>IF(VENTAS[[#This Row],[Nombre del Gestor]]&gt;1,  VENTAS[[#This Row],[Total]]*10%, 0)</f>
        <v>0</v>
      </c>
      <c r="K37" s="6">
        <f>IFERROR(VLOOKUP(VENTAS[[#This Row],[Código del producto Vendido]],STOCK[],16,FALSE)*VENTAS[[#This Row],[Cantidad]] + VLOOKUP(VENTAS[[#This Row],[Código del producto Vendido]],STOCK[],19,FALSE)*VENTAS[[#This Row],[Cantidad]],VENTAS[[#This Row],[Total]])</f>
        <v>17.260555555555555</v>
      </c>
      <c r="L37" s="6">
        <f>VENTAS[[#This Row],[Total]]-VENTAS[[#This Row],[Comisión 10%]]-VENTAS[[#This Row],[Costo SIN Comision]]</f>
        <v>7.7394444444444446</v>
      </c>
      <c r="M37" s="6"/>
    </row>
    <row r="38" spans="1:13" ht="14" x14ac:dyDescent="0.15">
      <c r="A38" s="23">
        <v>45017</v>
      </c>
      <c r="E38" s="4" t="s">
        <v>197</v>
      </c>
      <c r="F38" t="str">
        <f>IFERROR(VLOOKUP(VENTAS[[#This Row],[Código del producto Vendido]],STOCK[],5,FALSE),"-")</f>
        <v>Bañador bikini push up de cuadros girante_M</v>
      </c>
      <c r="G38" s="2">
        <v>1</v>
      </c>
      <c r="H38" s="6">
        <v>22</v>
      </c>
      <c r="I38" s="6">
        <f>VENTAS[[#This Row],[Cantidad]]*VENTAS[[#This Row],[Precio Venta]]</f>
        <v>22</v>
      </c>
      <c r="J38" s="6">
        <f>IF(VENTAS[[#This Row],[Nombre del Gestor]]&gt;1,  VENTAS[[#This Row],[Total]]*10%, 0)</f>
        <v>0</v>
      </c>
      <c r="K38" s="6">
        <f>IFERROR(VLOOKUP(VENTAS[[#This Row],[Código del producto Vendido]],STOCK[],16,FALSE)*VENTAS[[#This Row],[Cantidad]] + VLOOKUP(VENTAS[[#This Row],[Código del producto Vendido]],STOCK[],19,FALSE)*VENTAS[[#This Row],[Cantidad]],VENTAS[[#This Row],[Total]])</f>
        <v>11.001111111111111</v>
      </c>
      <c r="L38" s="6">
        <f>VENTAS[[#This Row],[Total]]-VENTAS[[#This Row],[Comisión 10%]]-VENTAS[[#This Row],[Costo SIN Comision]]</f>
        <v>10.998888888888889</v>
      </c>
      <c r="M38" s="6"/>
    </row>
    <row r="39" spans="1:13" ht="14" x14ac:dyDescent="0.15">
      <c r="A39" s="23">
        <v>45017</v>
      </c>
      <c r="E39" s="4" t="s">
        <v>708</v>
      </c>
      <c r="F39" t="str">
        <f>IFERROR(VLOOKUP(VENTAS[[#This Row],[Código del producto Vendido]],STOCK[],5,FALSE),"-")</f>
        <v>Bolsa bandolera</v>
      </c>
      <c r="G39" s="2">
        <v>1</v>
      </c>
      <c r="H39" s="6">
        <v>15</v>
      </c>
      <c r="I39" s="6">
        <f>VENTAS[[#This Row],[Cantidad]]*VENTAS[[#This Row],[Precio Venta]]</f>
        <v>15</v>
      </c>
      <c r="J39" s="6">
        <f>IF(VENTAS[[#This Row],[Nombre del Gestor]]&gt;1,  VENTAS[[#This Row],[Total]]*10%, 0)</f>
        <v>0</v>
      </c>
      <c r="K39" s="6">
        <f>IFERROR(VLOOKUP(VENTAS[[#This Row],[Código del producto Vendido]],STOCK[],16,FALSE)*VENTAS[[#This Row],[Cantidad]] + VLOOKUP(VENTAS[[#This Row],[Código del producto Vendido]],STOCK[],19,FALSE)*VENTAS[[#This Row],[Cantidad]],VENTAS[[#This Row],[Total]])</f>
        <v>8.9444444444444446</v>
      </c>
      <c r="L39" s="6">
        <f>VENTAS[[#This Row],[Total]]-VENTAS[[#This Row],[Comisión 10%]]-VENTAS[[#This Row],[Costo SIN Comision]]</f>
        <v>6.0555555555555554</v>
      </c>
      <c r="M39" s="6"/>
    </row>
    <row r="40" spans="1:13" ht="14" x14ac:dyDescent="0.15">
      <c r="A40" s="23">
        <v>45017</v>
      </c>
      <c r="E40" s="4" t="s">
        <v>170</v>
      </c>
      <c r="F40" t="str">
        <f>IFERROR(VLOOKUP(VENTAS[[#This Row],[Código del producto Vendido]],STOCK[],5,FALSE),"-")</f>
        <v>Bolso cartera con solapa transparente</v>
      </c>
      <c r="G40" s="2">
        <v>1</v>
      </c>
      <c r="H40" s="6">
        <v>10</v>
      </c>
      <c r="I40" s="6">
        <f>VENTAS[[#This Row],[Cantidad]]*VENTAS[[#This Row],[Precio Venta]]</f>
        <v>10</v>
      </c>
      <c r="J40" s="6">
        <f>IF(VENTAS[[#This Row],[Nombre del Gestor]]&gt;1,  VENTAS[[#This Row],[Total]]*10%, 0)</f>
        <v>0</v>
      </c>
      <c r="K40" s="6">
        <f>IFERROR(VLOOKUP(VENTAS[[#This Row],[Código del producto Vendido]],STOCK[],16,FALSE)*VENTAS[[#This Row],[Cantidad]] + VLOOKUP(VENTAS[[#This Row],[Código del producto Vendido]],STOCK[],19,FALSE)*VENTAS[[#This Row],[Cantidad]],VENTAS[[#This Row],[Total]])</f>
        <v>5.1305555555555555</v>
      </c>
      <c r="L40" s="6">
        <f>VENTAS[[#This Row],[Total]]-VENTAS[[#This Row],[Comisión 10%]]-VENTAS[[#This Row],[Costo SIN Comision]]</f>
        <v>4.8694444444444445</v>
      </c>
      <c r="M40" s="6"/>
    </row>
    <row r="41" spans="1:13" ht="14" x14ac:dyDescent="0.15">
      <c r="A41" s="23">
        <v>45017</v>
      </c>
      <c r="B41" s="4"/>
      <c r="E41" s="4" t="s">
        <v>170</v>
      </c>
      <c r="F41" t="str">
        <f>IFERROR(VLOOKUP(VENTAS[[#This Row],[Código del producto Vendido]],STOCK[],5,FALSE),"-")</f>
        <v>Bolso cartera con solapa transparente</v>
      </c>
      <c r="G41" s="2">
        <v>1</v>
      </c>
      <c r="H41" s="6">
        <v>10</v>
      </c>
      <c r="I41" s="6">
        <f>VENTAS[[#This Row],[Cantidad]]*VENTAS[[#This Row],[Precio Venta]]</f>
        <v>10</v>
      </c>
      <c r="J41" s="6">
        <f>IF(VENTAS[[#This Row],[Nombre del Gestor]]&gt;1,  VENTAS[[#This Row],[Total]]*10%, 0)</f>
        <v>0</v>
      </c>
      <c r="K41" s="6">
        <f>IFERROR(VLOOKUP(VENTAS[[#This Row],[Código del producto Vendido]],STOCK[],16,FALSE)*VENTAS[[#This Row],[Cantidad]] + VLOOKUP(VENTAS[[#This Row],[Código del producto Vendido]],STOCK[],19,FALSE)*VENTAS[[#This Row],[Cantidad]],VENTAS[[#This Row],[Total]])</f>
        <v>5.1305555555555555</v>
      </c>
      <c r="L41" s="6">
        <f>VENTAS[[#This Row],[Total]]-VENTAS[[#This Row],[Comisión 10%]]-VENTAS[[#This Row],[Costo SIN Comision]]</f>
        <v>4.8694444444444445</v>
      </c>
      <c r="M41" s="6"/>
    </row>
    <row r="42" spans="1:13" ht="14" x14ac:dyDescent="0.15">
      <c r="A42" s="23">
        <v>45017</v>
      </c>
      <c r="E42" s="4" t="s">
        <v>198</v>
      </c>
      <c r="F42" t="str">
        <f>IFERROR(VLOOKUP(VENTAS[[#This Row],[Código del producto Vendido]],STOCK[],5,FALSE),"-")</f>
        <v>Bañador bikini con nudo delantero bajo fruncido tropical_S</v>
      </c>
      <c r="G42" s="2">
        <v>1</v>
      </c>
      <c r="H42" s="6">
        <v>22</v>
      </c>
      <c r="I42" s="6">
        <f>VENTAS[[#This Row],[Cantidad]]*VENTAS[[#This Row],[Precio Venta]]</f>
        <v>22</v>
      </c>
      <c r="J42" s="6">
        <f>IF(VENTAS[[#This Row],[Nombre del Gestor]]&gt;1,  VENTAS[[#This Row],[Total]]*10%, 0)</f>
        <v>0</v>
      </c>
      <c r="K42" s="6">
        <f>IFERROR(VLOOKUP(VENTAS[[#This Row],[Código del producto Vendido]],STOCK[],16,FALSE)*VENTAS[[#This Row],[Cantidad]] + VLOOKUP(VENTAS[[#This Row],[Código del producto Vendido]],STOCK[],19,FALSE)*VENTAS[[#This Row],[Cantidad]],VENTAS[[#This Row],[Total]])</f>
        <v>12.480555555555554</v>
      </c>
      <c r="L42" s="6">
        <f>VENTAS[[#This Row],[Total]]-VENTAS[[#This Row],[Comisión 10%]]-VENTAS[[#This Row],[Costo SIN Comision]]</f>
        <v>9.5194444444444457</v>
      </c>
      <c r="M42" s="6"/>
    </row>
    <row r="43" spans="1:13" ht="15" customHeight="1" x14ac:dyDescent="0.15">
      <c r="A43" s="23">
        <v>45017</v>
      </c>
      <c r="E43" s="4" t="s">
        <v>208</v>
      </c>
      <c r="F43" t="str">
        <f>IFERROR(VLOOKUP(VENTAS[[#This Row],[Código del producto Vendido]],STOCK[],5,FALSE),"-")</f>
        <v>3 piezas Bañador bikini push up con estampado tropical con falda de playa</v>
      </c>
      <c r="G43" s="2">
        <v>2</v>
      </c>
      <c r="H43" s="6">
        <v>25</v>
      </c>
      <c r="I43" s="6">
        <f>VENTAS[[#This Row],[Cantidad]]*VENTAS[[#This Row],[Precio Venta]]</f>
        <v>50</v>
      </c>
      <c r="J43" s="6">
        <f>IF(VENTAS[[#This Row],[Nombre del Gestor]]&gt;1,  VENTAS[[#This Row],[Total]]*10%, 0)</f>
        <v>0</v>
      </c>
      <c r="K43" s="6">
        <f>IFERROR(VLOOKUP(VENTAS[[#This Row],[Código del producto Vendido]],STOCK[],16,FALSE)*VENTAS[[#This Row],[Cantidad]] + VLOOKUP(VENTAS[[#This Row],[Código del producto Vendido]],STOCK[],19,FALSE)*VENTAS[[#This Row],[Cantidad]],VENTAS[[#This Row],[Total]])</f>
        <v>33.111111111111114</v>
      </c>
      <c r="L43" s="6">
        <f>VENTAS[[#This Row],[Total]]-VENTAS[[#This Row],[Comisión 10%]]-VENTAS[[#This Row],[Costo SIN Comision]]</f>
        <v>16.888888888888886</v>
      </c>
      <c r="M43" s="6"/>
    </row>
    <row r="44" spans="1:13" ht="14" x14ac:dyDescent="0.15">
      <c r="A44" s="23">
        <v>45017</v>
      </c>
      <c r="E44" s="4" t="s">
        <v>712</v>
      </c>
      <c r="F44" t="str">
        <f>IFERROR(VLOOKUP(VENTAS[[#This Row],[Código del producto Vendido]],STOCK[],5,FALSE),"-")</f>
        <v xml:space="preserve">Bikini push up tropical </v>
      </c>
      <c r="G44" s="2">
        <v>1</v>
      </c>
      <c r="H44" s="6">
        <v>25</v>
      </c>
      <c r="I44" s="6">
        <f>VENTAS[[#This Row],[Cantidad]]*VENTAS[[#This Row],[Precio Venta]]</f>
        <v>25</v>
      </c>
      <c r="J44" s="6">
        <f>IF(VENTAS[[#This Row],[Nombre del Gestor]]&gt;1,  VENTAS[[#This Row],[Total]]*10%, 0)</f>
        <v>0</v>
      </c>
      <c r="K44" s="6">
        <f>IFERROR(VLOOKUP(VENTAS[[#This Row],[Código del producto Vendido]],STOCK[],16,FALSE)*VENTAS[[#This Row],[Cantidad]] + VLOOKUP(VENTAS[[#This Row],[Código del producto Vendido]],STOCK[],19,FALSE)*VENTAS[[#This Row],[Cantidad]],VENTAS[[#This Row],[Total]])</f>
        <v>16.555555555555557</v>
      </c>
      <c r="L44" s="6">
        <f>VENTAS[[#This Row],[Total]]-VENTAS[[#This Row],[Comisión 10%]]-VENTAS[[#This Row],[Costo SIN Comision]]</f>
        <v>8.4444444444444429</v>
      </c>
      <c r="M44" s="6"/>
    </row>
    <row r="45" spans="1:13" ht="28" x14ac:dyDescent="0.15">
      <c r="A45" s="23">
        <v>45017</v>
      </c>
      <c r="E45" s="4" t="s">
        <v>209</v>
      </c>
      <c r="F45" t="str">
        <f>IFERROR(VLOOKUP(VENTAS[[#This Row],[Código del producto Vendido]],STOCK[],5,FALSE),"-")</f>
        <v>3 piezas Bañador bikini triángulo halter con estampado geométrico con pantalones cover up</v>
      </c>
      <c r="G45" s="2">
        <v>2</v>
      </c>
      <c r="H45" s="6">
        <v>25</v>
      </c>
      <c r="I45" s="6">
        <f>VENTAS[[#This Row],[Cantidad]]*VENTAS[[#This Row],[Precio Venta]]</f>
        <v>50</v>
      </c>
      <c r="J45" s="6">
        <f>IF(VENTAS[[#This Row],[Nombre del Gestor]]&gt;1,  VENTAS[[#This Row],[Total]]*10%, 0)</f>
        <v>0</v>
      </c>
      <c r="K45" s="6">
        <f>IFERROR(VLOOKUP(VENTAS[[#This Row],[Código del producto Vendido]],STOCK[],16,FALSE)*VENTAS[[#This Row],[Cantidad]] + VLOOKUP(VENTAS[[#This Row],[Código del producto Vendido]],STOCK[],19,FALSE)*VENTAS[[#This Row],[Cantidad]],VENTAS[[#This Row],[Total]])</f>
        <v>32.088888888888889</v>
      </c>
      <c r="L45" s="6">
        <f>VENTAS[[#This Row],[Total]]-VENTAS[[#This Row],[Comisión 10%]]-VENTAS[[#This Row],[Costo SIN Comision]]</f>
        <v>17.911111111111111</v>
      </c>
      <c r="M45" s="6"/>
    </row>
    <row r="46" spans="1:13" ht="14" x14ac:dyDescent="0.15">
      <c r="A46" s="23">
        <v>45017</v>
      </c>
      <c r="E46" s="4" t="s">
        <v>724</v>
      </c>
      <c r="F46" t="str">
        <f>IFERROR(VLOOKUP(VENTAS[[#This Row],[Código del producto Vendido]],STOCK[],5,FALSE),"-")</f>
        <v xml:space="preserve">Gafas minimalista de moda </v>
      </c>
      <c r="G46" s="2">
        <v>1</v>
      </c>
      <c r="H46" s="6">
        <v>10</v>
      </c>
      <c r="I46" s="6">
        <f>VENTAS[[#This Row],[Cantidad]]*VENTAS[[#This Row],[Precio Venta]]</f>
        <v>10</v>
      </c>
      <c r="J46" s="6">
        <f>IF(VENTAS[[#This Row],[Nombre del Gestor]]&gt;1,  VENTAS[[#This Row],[Total]]*10%, 0)</f>
        <v>0</v>
      </c>
      <c r="K46" s="6">
        <f>IFERROR(VLOOKUP(VENTAS[[#This Row],[Código del producto Vendido]],STOCK[],16,FALSE)*VENTAS[[#This Row],[Cantidad]] + VLOOKUP(VENTAS[[#This Row],[Código del producto Vendido]],STOCK[],19,FALSE)*VENTAS[[#This Row],[Cantidad]],VENTAS[[#This Row],[Total]])</f>
        <v>5.8305555555555557</v>
      </c>
      <c r="L46" s="6">
        <f>VENTAS[[#This Row],[Total]]-VENTAS[[#This Row],[Comisión 10%]]-VENTAS[[#This Row],[Costo SIN Comision]]</f>
        <v>4.1694444444444443</v>
      </c>
      <c r="M46" s="6"/>
    </row>
    <row r="47" spans="1:13" ht="17" customHeight="1" x14ac:dyDescent="0.15">
      <c r="A47" s="23">
        <v>45017</v>
      </c>
      <c r="E47" s="4" t="s">
        <v>185</v>
      </c>
      <c r="F47" t="str">
        <f>IFERROR(VLOOKUP(VENTAS[[#This Row],[Código del producto Vendido]],STOCK[],5,FALSE),"-")</f>
        <v>Sandalias de tiras con diseño de diamante de imitación con tacón grueso Plateado_MX24</v>
      </c>
      <c r="G47" s="2">
        <v>1</v>
      </c>
      <c r="H47" s="6">
        <v>40</v>
      </c>
      <c r="I47" s="6">
        <f>VENTAS[[#This Row],[Cantidad]]*VENTAS[[#This Row],[Precio Venta]]</f>
        <v>40</v>
      </c>
      <c r="J47" s="6">
        <f>IF(VENTAS[[#This Row],[Nombre del Gestor]]&gt;1,  VENTAS[[#This Row],[Total]]*10%, 0)</f>
        <v>0</v>
      </c>
      <c r="K47" s="6">
        <f>IFERROR(VLOOKUP(VENTAS[[#This Row],[Código del producto Vendido]],STOCK[],16,FALSE)*VENTAS[[#This Row],[Cantidad]] + VLOOKUP(VENTAS[[#This Row],[Código del producto Vendido]],STOCK[],19,FALSE)*VENTAS[[#This Row],[Cantidad]],VENTAS[[#This Row],[Total]])</f>
        <v>27.922222222222221</v>
      </c>
      <c r="L47" s="6">
        <f>VENTAS[[#This Row],[Total]]-VENTAS[[#This Row],[Comisión 10%]]-VENTAS[[#This Row],[Costo SIN Comision]]</f>
        <v>12.077777777777779</v>
      </c>
      <c r="M47" s="6"/>
    </row>
    <row r="48" spans="1:13" ht="18" customHeight="1" x14ac:dyDescent="0.15">
      <c r="A48" s="23">
        <v>45017</v>
      </c>
      <c r="E48" s="4" t="s">
        <v>200</v>
      </c>
      <c r="F48" t="str">
        <f>IFERROR(VLOOKUP(VENTAS[[#This Row],[Código del producto Vendido]],STOCK[],5,FALSE),"-")</f>
        <v>SHEIN Felegant Shorts PU de cintura con volante con cordón Negro_5</v>
      </c>
      <c r="G48" s="2">
        <v>1</v>
      </c>
      <c r="H48" s="6">
        <v>19</v>
      </c>
      <c r="I48" s="6">
        <f>VENTAS[[#This Row],[Cantidad]]*VENTAS[[#This Row],[Precio Venta]]</f>
        <v>19</v>
      </c>
      <c r="J48" s="6">
        <f>IF(VENTAS[[#This Row],[Nombre del Gestor]]&gt;1,  VENTAS[[#This Row],[Total]]*10%, 0)</f>
        <v>0</v>
      </c>
      <c r="K48" s="6">
        <f>IFERROR(VLOOKUP(VENTAS[[#This Row],[Código del producto Vendido]],STOCK[],16,FALSE)*VENTAS[[#This Row],[Cantidad]] + VLOOKUP(VENTAS[[#This Row],[Código del producto Vendido]],STOCK[],19,FALSE)*VENTAS[[#This Row],[Cantidad]],VENTAS[[#This Row],[Total]])</f>
        <v>12.522222222222222</v>
      </c>
      <c r="L48" s="6">
        <f>VENTAS[[#This Row],[Total]]-VENTAS[[#This Row],[Comisión 10%]]-VENTAS[[#This Row],[Costo SIN Comision]]</f>
        <v>6.4777777777777779</v>
      </c>
      <c r="M48" s="6"/>
    </row>
    <row r="49" spans="1:13" ht="14" x14ac:dyDescent="0.15">
      <c r="A49" s="23">
        <v>45017</v>
      </c>
      <c r="B49" s="4" t="s">
        <v>188</v>
      </c>
      <c r="E49" s="4" t="s">
        <v>186</v>
      </c>
      <c r="F49" t="str">
        <f>IFERROR(VLOOKUP(VENTAS[[#This Row],[Código del producto Vendido]],STOCK[],5,FALSE),"-")</f>
        <v>Botines con tacón con cordón</v>
      </c>
      <c r="G49" s="2">
        <v>1</v>
      </c>
      <c r="H49" s="5">
        <v>40</v>
      </c>
      <c r="I49" s="5">
        <f>VENTAS[[#This Row],[Cantidad]]*VENTAS[[#This Row],[Precio Venta]]</f>
        <v>40</v>
      </c>
      <c r="J49" s="5">
        <f>IF(VENTAS[[#This Row],[Nombre del Gestor]]&gt;1,  VENTAS[[#This Row],[Total]]*10%, 0)</f>
        <v>0</v>
      </c>
      <c r="K49" s="6">
        <f>IFERROR(VLOOKUP(VENTAS[[#This Row],[Código del producto Vendido]],STOCK[],16,FALSE)*VENTAS[[#This Row],[Cantidad]] + VLOOKUP(VENTAS[[#This Row],[Código del producto Vendido]],STOCK[],19,FALSE)*VENTAS[[#This Row],[Cantidad]],VENTAS[[#This Row],[Total]])</f>
        <v>27.786111111111111</v>
      </c>
      <c r="L49" s="6">
        <f>VENTAS[[#This Row],[Total]]-VENTAS[[#This Row],[Comisión 10%]]-VENTAS[[#This Row],[Costo SIN Comision]]</f>
        <v>12.213888888888889</v>
      </c>
      <c r="M49" s="6"/>
    </row>
    <row r="50" spans="1:13" ht="14" x14ac:dyDescent="0.15">
      <c r="A50" s="23">
        <v>45017</v>
      </c>
      <c r="E50" s="4" t="s">
        <v>201</v>
      </c>
      <c r="F50" t="str">
        <f>IFERROR(VLOOKUP(VENTAS[[#This Row],[Código del producto Vendido]],STOCK[],5,FALSE),"-")</f>
        <v>Falda con abertura alta_XS</v>
      </c>
      <c r="G50" s="2">
        <v>1</v>
      </c>
      <c r="H50" s="6">
        <v>17</v>
      </c>
      <c r="I50" s="6">
        <f>VENTAS[[#This Row],[Cantidad]]*VENTAS[[#This Row],[Precio Venta]]</f>
        <v>17</v>
      </c>
      <c r="J50" s="6">
        <f>IF(VENTAS[[#This Row],[Nombre del Gestor]]&gt;1,  VENTAS[[#This Row],[Total]]*10%, 0)</f>
        <v>0</v>
      </c>
      <c r="K50" s="6">
        <f>IFERROR(VLOOKUP(VENTAS[[#This Row],[Código del producto Vendido]],STOCK[],16,FALSE)*VENTAS[[#This Row],[Cantidad]] + VLOOKUP(VENTAS[[#This Row],[Código del producto Vendido]],STOCK[],19,FALSE)*VENTAS[[#This Row],[Cantidad]],VENTAS[[#This Row],[Total]])</f>
        <v>9.8894444444444467</v>
      </c>
      <c r="L50" s="6">
        <f>VENTAS[[#This Row],[Total]]-VENTAS[[#This Row],[Comisión 10%]]-VENTAS[[#This Row],[Costo SIN Comision]]</f>
        <v>7.1105555555555533</v>
      </c>
      <c r="M50" s="6"/>
    </row>
    <row r="51" spans="1:13" ht="14" x14ac:dyDescent="0.15">
      <c r="A51" s="23">
        <v>45017</v>
      </c>
      <c r="B51" s="4"/>
      <c r="E51" s="4" t="s">
        <v>138</v>
      </c>
      <c r="F51" t="str">
        <f>IFERROR(VLOOKUP(VENTAS[[#This Row],[Código del producto Vendido]],STOCK[],5,FALSE),"-")</f>
        <v>Vestido de espalda abierta de manga farol_S</v>
      </c>
      <c r="G51" s="2">
        <v>3</v>
      </c>
      <c r="H51" s="6">
        <v>15</v>
      </c>
      <c r="I51" s="6">
        <f>VENTAS[[#This Row],[Cantidad]]*VENTAS[[#This Row],[Precio Venta]]</f>
        <v>45</v>
      </c>
      <c r="J51" s="6">
        <f>IF(VENTAS[[#This Row],[Nombre del Gestor]]&gt;1,  VENTAS[[#This Row],[Total]]*10%, 0)</f>
        <v>0</v>
      </c>
      <c r="K51" s="6">
        <f>IFERROR(VLOOKUP(VENTAS[[#This Row],[Código del producto Vendido]],STOCK[],16,FALSE)*VENTAS[[#This Row],[Cantidad]] + VLOOKUP(VENTAS[[#This Row],[Código del producto Vendido]],STOCK[],19,FALSE)*VENTAS[[#This Row],[Cantidad]],VENTAS[[#This Row],[Total]])</f>
        <v>32.166666666666664</v>
      </c>
      <c r="L51" s="6">
        <f>VENTAS[[#This Row],[Total]]-VENTAS[[#This Row],[Comisión 10%]]-VENTAS[[#This Row],[Costo SIN Comision]]</f>
        <v>12.833333333333336</v>
      </c>
      <c r="M51" s="6"/>
    </row>
    <row r="52" spans="1:13" ht="14" x14ac:dyDescent="0.15">
      <c r="A52" s="23"/>
      <c r="B52" s="4" t="s">
        <v>188</v>
      </c>
      <c r="E52" s="4" t="s">
        <v>139</v>
      </c>
      <c r="F52" t="str">
        <f>IFERROR(VLOOKUP(VENTAS[[#This Row],[Código del producto Vendido]],STOCK[],5,FALSE),"-")</f>
        <v>Vestido de espalda abierta de manga farol_XS</v>
      </c>
      <c r="G52" s="2">
        <v>3</v>
      </c>
      <c r="H52" s="6">
        <v>20</v>
      </c>
      <c r="I52" s="6">
        <f>VENTAS[[#This Row],[Cantidad]]*VENTAS[[#This Row],[Precio Venta]]</f>
        <v>60</v>
      </c>
      <c r="J52" s="6">
        <f>IF(VENTAS[[#This Row],[Nombre del Gestor]]&gt;1,  VENTAS[[#This Row],[Total]]*10%, 0)</f>
        <v>0</v>
      </c>
      <c r="K52" s="6">
        <f>IFERROR(VLOOKUP(VENTAS[[#This Row],[Código del producto Vendido]],STOCK[],16,FALSE)*VENTAS[[#This Row],[Cantidad]] + VLOOKUP(VENTAS[[#This Row],[Código del producto Vendido]],STOCK[],19,FALSE)*VENTAS[[#This Row],[Cantidad]],VENTAS[[#This Row],[Total]])</f>
        <v>32.166666666666664</v>
      </c>
      <c r="L52" s="6">
        <f>VENTAS[[#This Row],[Total]]-VENTAS[[#This Row],[Comisión 10%]]-VENTAS[[#This Row],[Costo SIN Comision]]</f>
        <v>27.833333333333336</v>
      </c>
      <c r="M52" s="6"/>
    </row>
    <row r="53" spans="1:13" ht="14" x14ac:dyDescent="0.15">
      <c r="A53" s="23"/>
      <c r="B53" s="4" t="s">
        <v>188</v>
      </c>
      <c r="E53" s="4" t="s">
        <v>166</v>
      </c>
      <c r="F53" t="str">
        <f>IFERROR(VLOOKUP(VENTAS[[#This Row],[Código del producto Vendido]],STOCK[],5,FALSE),"-")</f>
        <v>SHEIN Vestido lencero floral de muslo con abertura_XS</v>
      </c>
      <c r="G53" s="2">
        <v>4</v>
      </c>
      <c r="H53" s="6">
        <v>15</v>
      </c>
      <c r="I53" s="6">
        <f>VENTAS[[#This Row],[Cantidad]]*VENTAS[[#This Row],[Precio Venta]]</f>
        <v>60</v>
      </c>
      <c r="J53" s="6">
        <f>IF(VENTAS[[#This Row],[Nombre del Gestor]]&gt;1,  VENTAS[[#This Row],[Total]]*10%, 0)</f>
        <v>0</v>
      </c>
      <c r="K53" s="6">
        <f>IFERROR(VLOOKUP(VENTAS[[#This Row],[Código del producto Vendido]],STOCK[],16,FALSE)*VENTAS[[#This Row],[Cantidad]] + VLOOKUP(VENTAS[[#This Row],[Código del producto Vendido]],STOCK[],19,FALSE)*VENTAS[[#This Row],[Cantidad]],VENTAS[[#This Row],[Total]])</f>
        <v>42.888888888888886</v>
      </c>
      <c r="L53" s="6">
        <f>VENTAS[[#This Row],[Total]]-VENTAS[[#This Row],[Comisión 10%]]-VENTAS[[#This Row],[Costo SIN Comision]]</f>
        <v>17.111111111111114</v>
      </c>
      <c r="M53" s="6"/>
    </row>
    <row r="54" spans="1:13" ht="14" x14ac:dyDescent="0.15">
      <c r="A54" s="23"/>
      <c r="B54" s="4" t="s">
        <v>188</v>
      </c>
      <c r="E54" s="4" t="s">
        <v>167</v>
      </c>
      <c r="F54" t="str">
        <f>IFERROR(VLOOKUP(VENTAS[[#This Row],[Código del producto Vendido]],STOCK[],5,FALSE),"-")</f>
        <v>SHEIN Vestido lencero floral de muslo con abertura_S</v>
      </c>
      <c r="G54" s="2">
        <v>4</v>
      </c>
      <c r="H54" s="6">
        <v>20</v>
      </c>
      <c r="I54" s="6">
        <f>VENTAS[[#This Row],[Cantidad]]*VENTAS[[#This Row],[Precio Venta]]</f>
        <v>80</v>
      </c>
      <c r="J54" s="6">
        <f>IF(VENTAS[[#This Row],[Nombre del Gestor]]&gt;1,  VENTAS[[#This Row],[Total]]*10%, 0)</f>
        <v>0</v>
      </c>
      <c r="K54" s="6">
        <f>IFERROR(VLOOKUP(VENTAS[[#This Row],[Código del producto Vendido]],STOCK[],16,FALSE)*VENTAS[[#This Row],[Cantidad]] + VLOOKUP(VENTAS[[#This Row],[Código del producto Vendido]],STOCK[],19,FALSE)*VENTAS[[#This Row],[Cantidad]],VENTAS[[#This Row],[Total]])</f>
        <v>42.888888888888886</v>
      </c>
      <c r="L54" s="6">
        <f>VENTAS[[#This Row],[Total]]-VENTAS[[#This Row],[Comisión 10%]]-VENTAS[[#This Row],[Costo SIN Comision]]</f>
        <v>37.111111111111114</v>
      </c>
      <c r="M54" s="6"/>
    </row>
    <row r="55" spans="1:13" ht="28" x14ac:dyDescent="0.15">
      <c r="A55" s="23"/>
      <c r="B55" s="4" t="s">
        <v>188</v>
      </c>
      <c r="E55" s="4" t="s">
        <v>165</v>
      </c>
      <c r="F55" t="str">
        <f>IFERROR(VLOOKUP(VENTAS[[#This Row],[Código del producto Vendido]],STOCK[],5,FALSE),"-")</f>
        <v>Vestido floral de manga farol de espalda abierta con cordón bajo con fruncido_L</v>
      </c>
      <c r="G55" s="2">
        <v>4</v>
      </c>
      <c r="H55" s="6">
        <v>20</v>
      </c>
      <c r="I55" s="6">
        <f>VENTAS[[#This Row],[Cantidad]]*VENTAS[[#This Row],[Precio Venta]]</f>
        <v>80</v>
      </c>
      <c r="J55" s="6">
        <f>IF(VENTAS[[#This Row],[Nombre del Gestor]]&gt;1,  VENTAS[[#This Row],[Total]]*10%, 0)</f>
        <v>0</v>
      </c>
      <c r="K55" s="6">
        <f>IFERROR(VLOOKUP(VENTAS[[#This Row],[Código del producto Vendido]],STOCK[],16,FALSE)*VENTAS[[#This Row],[Cantidad]] + VLOOKUP(VENTAS[[#This Row],[Código del producto Vendido]],STOCK[],19,FALSE)*VENTAS[[#This Row],[Cantidad]],VENTAS[[#This Row],[Total]])</f>
        <v>42.888888888888886</v>
      </c>
      <c r="L55" s="6">
        <f>VENTAS[[#This Row],[Total]]-VENTAS[[#This Row],[Comisión 10%]]-VENTAS[[#This Row],[Costo SIN Comision]]</f>
        <v>37.111111111111114</v>
      </c>
      <c r="M55" s="6"/>
    </row>
    <row r="56" spans="1:13" ht="17" customHeight="1" x14ac:dyDescent="0.15">
      <c r="A56" s="23"/>
      <c r="B56" s="4" t="s">
        <v>188</v>
      </c>
      <c r="E56" s="4" t="s">
        <v>164</v>
      </c>
      <c r="F56" t="str">
        <f>IFERROR(VLOOKUP(VENTAS[[#This Row],[Código del producto Vendido]],STOCK[],5,FALSE),"-")</f>
        <v>Vestido floral de manga farol de espalda abierta con cordón bajo con fruncido_M</v>
      </c>
      <c r="G56" s="2">
        <v>4</v>
      </c>
      <c r="H56" s="6">
        <v>20</v>
      </c>
      <c r="I56" s="6">
        <f>VENTAS[[#This Row],[Cantidad]]*VENTAS[[#This Row],[Precio Venta]]</f>
        <v>80</v>
      </c>
      <c r="J56" s="6">
        <f>IF(VENTAS[[#This Row],[Nombre del Gestor]]&gt;1,  VENTAS[[#This Row],[Total]]*10%, 0)</f>
        <v>0</v>
      </c>
      <c r="K56" s="6">
        <f>IFERROR(VLOOKUP(VENTAS[[#This Row],[Código del producto Vendido]],STOCK[],16,FALSE)*VENTAS[[#This Row],[Cantidad]] + VLOOKUP(VENTAS[[#This Row],[Código del producto Vendido]],STOCK[],19,FALSE)*VENTAS[[#This Row],[Cantidad]],VENTAS[[#This Row],[Total]])</f>
        <v>42.888888888888886</v>
      </c>
      <c r="L56" s="6">
        <f>VENTAS[[#This Row],[Total]]-VENTAS[[#This Row],[Comisión 10%]]-VENTAS[[#This Row],[Costo SIN Comision]]</f>
        <v>37.111111111111114</v>
      </c>
      <c r="M56" s="6"/>
    </row>
    <row r="57" spans="1:13" ht="28" x14ac:dyDescent="0.15">
      <c r="A57" s="23"/>
      <c r="B57" s="4" t="s">
        <v>188</v>
      </c>
      <c r="E57" s="4" t="s">
        <v>163</v>
      </c>
      <c r="F57" t="str">
        <f>IFERROR(VLOOKUP(VENTAS[[#This Row],[Código del producto Vendido]],STOCK[],5,FALSE),"-")</f>
        <v>Vestido floral de manga farol de espalda abierta con cordón bajo con fruncido_S</v>
      </c>
      <c r="G57" s="2">
        <v>4</v>
      </c>
      <c r="H57" s="6">
        <v>20</v>
      </c>
      <c r="I57" s="6">
        <f>VENTAS[[#This Row],[Cantidad]]*VENTAS[[#This Row],[Precio Venta]]</f>
        <v>80</v>
      </c>
      <c r="J57" s="6">
        <f>IF(VENTAS[[#This Row],[Nombre del Gestor]]&gt;1,  VENTAS[[#This Row],[Total]]*10%, 0)</f>
        <v>0</v>
      </c>
      <c r="K57" s="6">
        <f>IFERROR(VLOOKUP(VENTAS[[#This Row],[Código del producto Vendido]],STOCK[],16,FALSE)*VENTAS[[#This Row],[Cantidad]] + VLOOKUP(VENTAS[[#This Row],[Código del producto Vendido]],STOCK[],19,FALSE)*VENTAS[[#This Row],[Cantidad]],VENTAS[[#This Row],[Total]])</f>
        <v>42.888888888888886</v>
      </c>
      <c r="L57" s="6">
        <f>VENTAS[[#This Row],[Total]]-VENTAS[[#This Row],[Comisión 10%]]-VENTAS[[#This Row],[Costo SIN Comision]]</f>
        <v>37.111111111111114</v>
      </c>
      <c r="M57" s="6"/>
    </row>
    <row r="58" spans="1:13" ht="13" customHeight="1" x14ac:dyDescent="0.15">
      <c r="A58" s="23"/>
      <c r="B58" s="4" t="s">
        <v>188</v>
      </c>
      <c r="E58" s="4" t="s">
        <v>162</v>
      </c>
      <c r="F58" t="str">
        <f>IFERROR(VLOOKUP(VENTAS[[#This Row],[Código del producto Vendido]],STOCK[],5,FALSE),"-")</f>
        <v>Vestido floral de manga farol de espalda abierta con cordón bajo con fruncido_XS</v>
      </c>
      <c r="G58" s="2">
        <v>4</v>
      </c>
      <c r="H58" s="6">
        <v>20</v>
      </c>
      <c r="I58" s="6">
        <f>VENTAS[[#This Row],[Cantidad]]*VENTAS[[#This Row],[Precio Venta]]</f>
        <v>80</v>
      </c>
      <c r="J58" s="6">
        <f>IF(VENTAS[[#This Row],[Nombre del Gestor]]&gt;1,  VENTAS[[#This Row],[Total]]*10%, 0)</f>
        <v>0</v>
      </c>
      <c r="K58" s="6">
        <f>IFERROR(VLOOKUP(VENTAS[[#This Row],[Código del producto Vendido]],STOCK[],16,FALSE)*VENTAS[[#This Row],[Cantidad]] + VLOOKUP(VENTAS[[#This Row],[Código del producto Vendido]],STOCK[],19,FALSE)*VENTAS[[#This Row],[Cantidad]],VENTAS[[#This Row],[Total]])</f>
        <v>42.888888888888886</v>
      </c>
      <c r="L58" s="6">
        <f>VENTAS[[#This Row],[Total]]-VENTAS[[#This Row],[Comisión 10%]]-VENTAS[[#This Row],[Costo SIN Comision]]</f>
        <v>37.111111111111114</v>
      </c>
      <c r="M58" s="6"/>
    </row>
    <row r="59" spans="1:13" ht="14" x14ac:dyDescent="0.15">
      <c r="A59" s="23">
        <v>45017</v>
      </c>
      <c r="B59" s="4"/>
      <c r="E59" s="4" t="s">
        <v>160</v>
      </c>
      <c r="F59" t="str">
        <f>IFERROR(VLOOKUP(VENTAS[[#This Row],[Código del producto Vendido]],STOCK[],5,FALSE),"-")</f>
        <v>-</v>
      </c>
      <c r="G59" s="2">
        <v>1</v>
      </c>
      <c r="H59" s="6">
        <v>15</v>
      </c>
      <c r="I59" s="6">
        <f>VENTAS[[#This Row],[Cantidad]]*VENTAS[[#This Row],[Precio Venta]]</f>
        <v>15</v>
      </c>
      <c r="J59" s="6">
        <f>IF(VENTAS[[#This Row],[Nombre del Gestor]]&gt;1,  VENTAS[[#This Row],[Total]]*10%, 0)</f>
        <v>0</v>
      </c>
      <c r="K59" s="6">
        <f>IFERROR(VLOOKUP(VENTAS[[#This Row],[Código del producto Vendido]],STOCK[],16,FALSE)*VENTAS[[#This Row],[Cantidad]] + VLOOKUP(VENTAS[[#This Row],[Código del producto Vendido]],STOCK[],19,FALSE)*VENTAS[[#This Row],[Cantidad]],VENTAS[[#This Row],[Total]])</f>
        <v>15</v>
      </c>
      <c r="L59" s="6">
        <f>VENTAS[[#This Row],[Total]]-VENTAS[[#This Row],[Comisión 10%]]-VENTAS[[#This Row],[Costo SIN Comision]]</f>
        <v>0</v>
      </c>
      <c r="M59" s="6"/>
    </row>
    <row r="60" spans="1:13" ht="14" x14ac:dyDescent="0.15">
      <c r="A60" s="23"/>
      <c r="B60" s="4" t="s">
        <v>188</v>
      </c>
      <c r="E60" s="4" t="s">
        <v>161</v>
      </c>
      <c r="F60" t="str">
        <f>IFERROR(VLOOKUP(VENTAS[[#This Row],[Código del producto Vendido]],STOCK[],5,FALSE),"-")</f>
        <v>-</v>
      </c>
      <c r="G60" s="2">
        <v>1</v>
      </c>
      <c r="H60" s="6">
        <v>15</v>
      </c>
      <c r="I60" s="6">
        <f>VENTAS[[#This Row],[Cantidad]]*VENTAS[[#This Row],[Precio Venta]]</f>
        <v>15</v>
      </c>
      <c r="J60" s="6">
        <f>IF(VENTAS[[#This Row],[Nombre del Gestor]]&gt;1,  VENTAS[[#This Row],[Total]]*10%, 0)</f>
        <v>0</v>
      </c>
      <c r="K60" s="6">
        <f>IFERROR(VLOOKUP(VENTAS[[#This Row],[Código del producto Vendido]],STOCK[],16,FALSE)*VENTAS[[#This Row],[Cantidad]] + VLOOKUP(VENTAS[[#This Row],[Código del producto Vendido]],STOCK[],19,FALSE)*VENTAS[[#This Row],[Cantidad]],VENTAS[[#This Row],[Total]])</f>
        <v>15</v>
      </c>
      <c r="L60" s="6">
        <f>VENTAS[[#This Row],[Total]]-VENTAS[[#This Row],[Comisión 10%]]-VENTAS[[#This Row],[Costo SIN Comision]]</f>
        <v>0</v>
      </c>
      <c r="M60" s="6"/>
    </row>
    <row r="61" spans="1:13" ht="14" x14ac:dyDescent="0.15">
      <c r="A61" s="23"/>
      <c r="B61" s="4" t="s">
        <v>188</v>
      </c>
      <c r="E61" s="4" t="s">
        <v>161</v>
      </c>
      <c r="F61" t="str">
        <f>IFERROR(VLOOKUP(VENTAS[[#This Row],[Código del producto Vendido]],STOCK[],5,FALSE),"-")</f>
        <v>-</v>
      </c>
      <c r="G61" s="2">
        <v>1</v>
      </c>
      <c r="H61" s="6">
        <v>0</v>
      </c>
      <c r="I61" s="6">
        <f>VENTAS[[#This Row],[Cantidad]]*VENTAS[[#This Row],[Precio Venta]]</f>
        <v>0</v>
      </c>
      <c r="J61" s="6">
        <f>IF(VENTAS[[#This Row],[Nombre del Gestor]]&gt;1,  VENTAS[[#This Row],[Total]]*10%, 0)</f>
        <v>0</v>
      </c>
      <c r="K61" s="6">
        <f>IFERROR(VLOOKUP(VENTAS[[#This Row],[Código del producto Vendido]],STOCK[],16,FALSE)*VENTAS[[#This Row],[Cantidad]] + VLOOKUP(VENTAS[[#This Row],[Código del producto Vendido]],STOCK[],19,FALSE)*VENTAS[[#This Row],[Cantidad]],VENTAS[[#This Row],[Total]])</f>
        <v>0</v>
      </c>
      <c r="L61" s="6">
        <f>VENTAS[[#This Row],[Total]]-VENTAS[[#This Row],[Comisión 10%]]-VENTAS[[#This Row],[Costo SIN Comision]]</f>
        <v>0</v>
      </c>
      <c r="M61" s="6"/>
    </row>
    <row r="62" spans="1:13" ht="14" x14ac:dyDescent="0.15">
      <c r="A62" s="23"/>
      <c r="B62" s="4" t="s">
        <v>188</v>
      </c>
      <c r="E62" s="4" t="s">
        <v>159</v>
      </c>
      <c r="F62" t="str">
        <f>IFERROR(VLOOKUP(VENTAS[[#This Row],[Código del producto Vendido]],STOCK[],5,FALSE),"-")</f>
        <v>Vestido floral de manga farol escote corazón con cordón lateral_S</v>
      </c>
      <c r="G62" s="2">
        <v>3</v>
      </c>
      <c r="H62" s="6">
        <v>15</v>
      </c>
      <c r="I62" s="6">
        <f>VENTAS[[#This Row],[Cantidad]]*VENTAS[[#This Row],[Precio Venta]]</f>
        <v>45</v>
      </c>
      <c r="J62" s="6">
        <f>IF(VENTAS[[#This Row],[Nombre del Gestor]]&gt;1,  VENTAS[[#This Row],[Total]]*10%, 0)</f>
        <v>0</v>
      </c>
      <c r="K62" s="6">
        <f>IFERROR(VLOOKUP(VENTAS[[#This Row],[Código del producto Vendido]],STOCK[],16,FALSE)*VENTAS[[#This Row],[Cantidad]] + VLOOKUP(VENTAS[[#This Row],[Código del producto Vendido]],STOCK[],19,FALSE)*VENTAS[[#This Row],[Cantidad]],VENTAS[[#This Row],[Total]])</f>
        <v>32.166666666666664</v>
      </c>
      <c r="L62" s="6">
        <f>VENTAS[[#This Row],[Total]]-VENTAS[[#This Row],[Comisión 10%]]-VENTAS[[#This Row],[Costo SIN Comision]]</f>
        <v>12.833333333333336</v>
      </c>
      <c r="M62" s="6"/>
    </row>
    <row r="63" spans="1:13" ht="28" x14ac:dyDescent="0.15">
      <c r="A63" s="23"/>
      <c r="B63" s="4" t="s">
        <v>188</v>
      </c>
      <c r="E63" s="4" t="s">
        <v>156</v>
      </c>
      <c r="F63" t="str">
        <f>IFERROR(VLOOKUP(VENTAS[[#This Row],[Código del producto Vendido]],STOCK[],5,FALSE),"-")</f>
        <v>SHEIN Vestido con estampado floral con nudo delantero de manga farol_L</v>
      </c>
      <c r="G63" s="2">
        <v>4</v>
      </c>
      <c r="H63" s="6">
        <v>15</v>
      </c>
      <c r="I63" s="6">
        <f>VENTAS[[#This Row],[Cantidad]]*VENTAS[[#This Row],[Precio Venta]]</f>
        <v>60</v>
      </c>
      <c r="J63" s="6">
        <f>IF(VENTAS[[#This Row],[Nombre del Gestor]]&gt;1,  VENTAS[[#This Row],[Total]]*10%, 0)</f>
        <v>0</v>
      </c>
      <c r="K63" s="6">
        <f>IFERROR(VLOOKUP(VENTAS[[#This Row],[Código del producto Vendido]],STOCK[],16,FALSE)*VENTAS[[#This Row],[Cantidad]] + VLOOKUP(VENTAS[[#This Row],[Código del producto Vendido]],STOCK[],19,FALSE)*VENTAS[[#This Row],[Cantidad]],VENTAS[[#This Row],[Total]])</f>
        <v>42.888888888888886</v>
      </c>
      <c r="L63" s="6">
        <f>VENTAS[[#This Row],[Total]]-VENTAS[[#This Row],[Comisión 10%]]-VENTAS[[#This Row],[Costo SIN Comision]]</f>
        <v>17.111111111111114</v>
      </c>
      <c r="M63" s="6"/>
    </row>
    <row r="64" spans="1:13" ht="14" x14ac:dyDescent="0.15">
      <c r="A64" s="23"/>
      <c r="B64" s="4" t="s">
        <v>188</v>
      </c>
      <c r="E64" s="4" t="s">
        <v>157</v>
      </c>
      <c r="F64" t="str">
        <f>IFERROR(VLOOKUP(VENTAS[[#This Row],[Código del producto Vendido]],STOCK[],5,FALSE),"-")</f>
        <v>-</v>
      </c>
      <c r="G64" s="2">
        <v>2</v>
      </c>
      <c r="H64" s="6">
        <v>15</v>
      </c>
      <c r="I64" s="6">
        <f>VENTAS[[#This Row],[Cantidad]]*VENTAS[[#This Row],[Precio Venta]]</f>
        <v>30</v>
      </c>
      <c r="J64" s="6">
        <f>IF(VENTAS[[#This Row],[Nombre del Gestor]]&gt;1,  VENTAS[[#This Row],[Total]]*10%, 0)</f>
        <v>0</v>
      </c>
      <c r="K64" s="6">
        <f>IFERROR(VLOOKUP(VENTAS[[#This Row],[Código del producto Vendido]],STOCK[],16,FALSE)*VENTAS[[#This Row],[Cantidad]] + VLOOKUP(VENTAS[[#This Row],[Código del producto Vendido]],STOCK[],19,FALSE)*VENTAS[[#This Row],[Cantidad]],VENTAS[[#This Row],[Total]])</f>
        <v>30</v>
      </c>
      <c r="L64" s="6">
        <f>VENTAS[[#This Row],[Total]]-VENTAS[[#This Row],[Comisión 10%]]-VENTAS[[#This Row],[Costo SIN Comision]]</f>
        <v>0</v>
      </c>
      <c r="M64" s="6"/>
    </row>
    <row r="65" spans="1:13" ht="14" x14ac:dyDescent="0.15">
      <c r="A65" s="23"/>
      <c r="B65" s="4" t="s">
        <v>188</v>
      </c>
      <c r="E65" s="4" t="s">
        <v>158</v>
      </c>
      <c r="F65" t="str">
        <f>IFERROR(VLOOKUP(VENTAS[[#This Row],[Código del producto Vendido]],STOCK[],5,FALSE),"-")</f>
        <v>-</v>
      </c>
      <c r="G65" s="2">
        <v>2</v>
      </c>
      <c r="H65" s="6">
        <v>15</v>
      </c>
      <c r="I65" s="6">
        <f>VENTAS[[#This Row],[Cantidad]]*VENTAS[[#This Row],[Precio Venta]]</f>
        <v>30</v>
      </c>
      <c r="J65" s="6">
        <f>IF(VENTAS[[#This Row],[Nombre del Gestor]]&gt;1,  VENTAS[[#This Row],[Total]]*10%, 0)</f>
        <v>0</v>
      </c>
      <c r="K65" s="6">
        <f>IFERROR(VLOOKUP(VENTAS[[#This Row],[Código del producto Vendido]],STOCK[],16,FALSE)*VENTAS[[#This Row],[Cantidad]] + VLOOKUP(VENTAS[[#This Row],[Código del producto Vendido]],STOCK[],19,FALSE)*VENTAS[[#This Row],[Cantidad]],VENTAS[[#This Row],[Total]])</f>
        <v>30</v>
      </c>
      <c r="L65" s="6">
        <f>VENTAS[[#This Row],[Total]]-VENTAS[[#This Row],[Comisión 10%]]-VENTAS[[#This Row],[Costo SIN Comision]]</f>
        <v>0</v>
      </c>
      <c r="M65" s="6"/>
    </row>
    <row r="66" spans="1:13" ht="14" x14ac:dyDescent="0.15">
      <c r="A66" s="23"/>
      <c r="B66" s="4" t="s">
        <v>188</v>
      </c>
      <c r="E66" s="4" t="s">
        <v>155</v>
      </c>
      <c r="F66" t="str">
        <f>IFERROR(VLOOKUP(VENTAS[[#This Row],[Código del producto Vendido]],STOCK[],5,FALSE),"-")</f>
        <v>-</v>
      </c>
      <c r="G66" s="2">
        <v>3</v>
      </c>
      <c r="H66" s="6">
        <v>15</v>
      </c>
      <c r="I66" s="6">
        <f>VENTAS[[#This Row],[Cantidad]]*VENTAS[[#This Row],[Precio Venta]]</f>
        <v>45</v>
      </c>
      <c r="J66" s="6">
        <f>IF(VENTAS[[#This Row],[Nombre del Gestor]]&gt;1,  VENTAS[[#This Row],[Total]]*10%, 0)</f>
        <v>0</v>
      </c>
      <c r="K66" s="6">
        <f>IFERROR(VLOOKUP(VENTAS[[#This Row],[Código del producto Vendido]],STOCK[],16,FALSE)*VENTAS[[#This Row],[Cantidad]] + VLOOKUP(VENTAS[[#This Row],[Código del producto Vendido]],STOCK[],19,FALSE)*VENTAS[[#This Row],[Cantidad]],VENTAS[[#This Row],[Total]])</f>
        <v>45</v>
      </c>
      <c r="L66" s="6">
        <f>VENTAS[[#This Row],[Total]]-VENTAS[[#This Row],[Comisión 10%]]-VENTAS[[#This Row],[Costo SIN Comision]]</f>
        <v>0</v>
      </c>
      <c r="M66" s="6"/>
    </row>
    <row r="67" spans="1:13" ht="14" x14ac:dyDescent="0.15">
      <c r="A67" s="23"/>
      <c r="B67" s="4" t="s">
        <v>188</v>
      </c>
      <c r="E67" s="4" t="s">
        <v>154</v>
      </c>
      <c r="F67" t="str">
        <f>IFERROR(VLOOKUP(VENTAS[[#This Row],[Código del producto Vendido]],STOCK[],5,FALSE),"-")</f>
        <v>-</v>
      </c>
      <c r="G67" s="2">
        <v>2</v>
      </c>
      <c r="H67" s="6">
        <v>20</v>
      </c>
      <c r="I67" s="6">
        <f>VENTAS[[#This Row],[Cantidad]]*VENTAS[[#This Row],[Precio Venta]]</f>
        <v>40</v>
      </c>
      <c r="J67" s="6">
        <f>IF(VENTAS[[#This Row],[Nombre del Gestor]]&gt;1,  VENTAS[[#This Row],[Total]]*10%, 0)</f>
        <v>0</v>
      </c>
      <c r="K67" s="6">
        <f>IFERROR(VLOOKUP(VENTAS[[#This Row],[Código del producto Vendido]],STOCK[],16,FALSE)*VENTAS[[#This Row],[Cantidad]] + VLOOKUP(VENTAS[[#This Row],[Código del producto Vendido]],STOCK[],19,FALSE)*VENTAS[[#This Row],[Cantidad]],VENTAS[[#This Row],[Total]])</f>
        <v>40</v>
      </c>
      <c r="L67" s="6">
        <f>VENTAS[[#This Row],[Total]]-VENTAS[[#This Row],[Comisión 10%]]-VENTAS[[#This Row],[Costo SIN Comision]]</f>
        <v>0</v>
      </c>
      <c r="M67" s="6"/>
    </row>
    <row r="68" spans="1:13" ht="14" x14ac:dyDescent="0.15">
      <c r="A68" s="23"/>
      <c r="B68" s="4" t="s">
        <v>188</v>
      </c>
      <c r="E68" s="4" t="s">
        <v>153</v>
      </c>
      <c r="F68" t="str">
        <f>IFERROR(VLOOKUP(VENTAS[[#This Row],[Código del producto Vendido]],STOCK[],5,FALSE),"-")</f>
        <v>Vestido floral con abertura trasera</v>
      </c>
      <c r="G68" s="2">
        <v>2</v>
      </c>
      <c r="H68" s="6">
        <v>20</v>
      </c>
      <c r="I68" s="6">
        <f>VENTAS[[#This Row],[Cantidad]]*VENTAS[[#This Row],[Precio Venta]]</f>
        <v>40</v>
      </c>
      <c r="J68" s="6">
        <f>IF(VENTAS[[#This Row],[Nombre del Gestor]]&gt;1,  VENTAS[[#This Row],[Total]]*10%, 0)</f>
        <v>0</v>
      </c>
      <c r="K68" s="6">
        <f>IFERROR(VLOOKUP(VENTAS[[#This Row],[Código del producto Vendido]],STOCK[],16,FALSE)*VENTAS[[#This Row],[Cantidad]] + VLOOKUP(VENTAS[[#This Row],[Código del producto Vendido]],STOCK[],19,FALSE)*VENTAS[[#This Row],[Cantidad]],VENTAS[[#This Row],[Total]])</f>
        <v>21.444444444444443</v>
      </c>
      <c r="L68" s="6">
        <f>VENTAS[[#This Row],[Total]]-VENTAS[[#This Row],[Comisión 10%]]-VENTAS[[#This Row],[Costo SIN Comision]]</f>
        <v>18.555555555555557</v>
      </c>
      <c r="M68" s="6"/>
    </row>
    <row r="69" spans="1:13" ht="14" x14ac:dyDescent="0.15">
      <c r="A69" s="23"/>
      <c r="B69" s="4" t="s">
        <v>188</v>
      </c>
      <c r="E69" s="4" t="s">
        <v>152</v>
      </c>
      <c r="F69" t="str">
        <f>IFERROR(VLOOKUP(VENTAS[[#This Row],[Código del producto Vendido]],STOCK[],5,FALSE),"-")</f>
        <v>-</v>
      </c>
      <c r="G69" s="2">
        <v>1</v>
      </c>
      <c r="H69" s="6">
        <v>15</v>
      </c>
      <c r="I69" s="6">
        <f>VENTAS[[#This Row],[Cantidad]]*VENTAS[[#This Row],[Precio Venta]]</f>
        <v>15</v>
      </c>
      <c r="J69" s="6">
        <f>IF(VENTAS[[#This Row],[Nombre del Gestor]]&gt;1,  VENTAS[[#This Row],[Total]]*10%, 0)</f>
        <v>0</v>
      </c>
      <c r="K69" s="6">
        <f>IFERROR(VLOOKUP(VENTAS[[#This Row],[Código del producto Vendido]],STOCK[],16,FALSE)*VENTAS[[#This Row],[Cantidad]] + VLOOKUP(VENTAS[[#This Row],[Código del producto Vendido]],STOCK[],19,FALSE)*VENTAS[[#This Row],[Cantidad]],VENTAS[[#This Row],[Total]])</f>
        <v>15</v>
      </c>
      <c r="L69" s="6">
        <f>VENTAS[[#This Row],[Total]]-VENTAS[[#This Row],[Comisión 10%]]-VENTAS[[#This Row],[Costo SIN Comision]]</f>
        <v>0</v>
      </c>
      <c r="M69" s="6"/>
    </row>
    <row r="70" spans="1:13" ht="14" x14ac:dyDescent="0.15">
      <c r="A70" s="23"/>
      <c r="B70" s="4" t="s">
        <v>188</v>
      </c>
      <c r="E70" s="4" t="s">
        <v>151</v>
      </c>
      <c r="F70" t="str">
        <f>IFERROR(VLOOKUP(VENTAS[[#This Row],[Código del producto Vendido]],STOCK[],5,FALSE),"-")</f>
        <v>-</v>
      </c>
      <c r="G70" s="2">
        <v>1</v>
      </c>
      <c r="H70" s="6">
        <v>15</v>
      </c>
      <c r="I70" s="6">
        <f>VENTAS[[#This Row],[Cantidad]]*VENTAS[[#This Row],[Precio Venta]]</f>
        <v>15</v>
      </c>
      <c r="J70" s="6">
        <f>IF(VENTAS[[#This Row],[Nombre del Gestor]]&gt;1,  VENTAS[[#This Row],[Total]]*10%, 0)</f>
        <v>0</v>
      </c>
      <c r="K70" s="6">
        <f>IFERROR(VLOOKUP(VENTAS[[#This Row],[Código del producto Vendido]],STOCK[],16,FALSE)*VENTAS[[#This Row],[Cantidad]] + VLOOKUP(VENTAS[[#This Row],[Código del producto Vendido]],STOCK[],19,FALSE)*VENTAS[[#This Row],[Cantidad]],VENTAS[[#This Row],[Total]])</f>
        <v>15</v>
      </c>
      <c r="L70" s="6">
        <f>VENTAS[[#This Row],[Total]]-VENTAS[[#This Row],[Comisión 10%]]-VENTAS[[#This Row],[Costo SIN Comision]]</f>
        <v>0</v>
      </c>
      <c r="M70" s="6"/>
    </row>
    <row r="71" spans="1:13" ht="14" x14ac:dyDescent="0.15">
      <c r="A71" s="23"/>
      <c r="B71" s="4" t="s">
        <v>188</v>
      </c>
      <c r="E71" s="4" t="s">
        <v>678</v>
      </c>
      <c r="F71" t="str">
        <f>IFERROR(VLOOKUP(VENTAS[[#This Row],[Código del producto Vendido]],STOCK[],5,FALSE),"-")</f>
        <v xml:space="preserve">Bañador una pieza de color combinado </v>
      </c>
      <c r="G71" s="2">
        <v>1</v>
      </c>
      <c r="H71" s="6">
        <v>20</v>
      </c>
      <c r="I71" s="6">
        <f>VENTAS[[#This Row],[Cantidad]]*VENTAS[[#This Row],[Precio Venta]]</f>
        <v>20</v>
      </c>
      <c r="J71" s="6">
        <f>IF(VENTAS[[#This Row],[Nombre del Gestor]]&gt;1,  VENTAS[[#This Row],[Total]]*10%, 0)</f>
        <v>0</v>
      </c>
      <c r="K71" s="6">
        <f>IFERROR(VLOOKUP(VENTAS[[#This Row],[Código del producto Vendido]],STOCK[],16,FALSE)*VENTAS[[#This Row],[Cantidad]] + VLOOKUP(VENTAS[[#This Row],[Código del producto Vendido]],STOCK[],19,FALSE)*VENTAS[[#This Row],[Cantidad]],VENTAS[[#This Row],[Total]])</f>
        <v>9.6666666666666679</v>
      </c>
      <c r="L71" s="6">
        <f>VENTAS[[#This Row],[Total]]-VENTAS[[#This Row],[Comisión 10%]]-VENTAS[[#This Row],[Costo SIN Comision]]</f>
        <v>10.333333333333332</v>
      </c>
      <c r="M71" s="6"/>
    </row>
    <row r="72" spans="1:13" ht="14" x14ac:dyDescent="0.15">
      <c r="A72" s="23"/>
      <c r="B72" s="4" t="s">
        <v>188</v>
      </c>
      <c r="E72" s="4" t="s">
        <v>679</v>
      </c>
      <c r="F72" t="str">
        <f>IFERROR(VLOOKUP(VENTAS[[#This Row],[Código del producto Vendido]],STOCK[],5,FALSE),"-")</f>
        <v xml:space="preserve">Bañador una pieza de color combinado </v>
      </c>
      <c r="G72" s="2">
        <v>1</v>
      </c>
      <c r="H72" s="6">
        <v>20</v>
      </c>
      <c r="I72" s="6">
        <f>VENTAS[[#This Row],[Cantidad]]*VENTAS[[#This Row],[Precio Venta]]</f>
        <v>20</v>
      </c>
      <c r="J72" s="6">
        <f>IF(VENTAS[[#This Row],[Nombre del Gestor]]&gt;1,  VENTAS[[#This Row],[Total]]*10%, 0)</f>
        <v>0</v>
      </c>
      <c r="K72" s="6">
        <f>IFERROR(VLOOKUP(VENTAS[[#This Row],[Código del producto Vendido]],STOCK[],16,FALSE)*VENTAS[[#This Row],[Cantidad]] + VLOOKUP(VENTAS[[#This Row],[Código del producto Vendido]],STOCK[],19,FALSE)*VENTAS[[#This Row],[Cantidad]],VENTAS[[#This Row],[Total]])</f>
        <v>9.6666666666666679</v>
      </c>
      <c r="L72" s="6">
        <f>VENTAS[[#This Row],[Total]]-VENTAS[[#This Row],[Comisión 10%]]-VENTAS[[#This Row],[Costo SIN Comision]]</f>
        <v>10.333333333333332</v>
      </c>
      <c r="M72" s="6"/>
    </row>
    <row r="73" spans="1:13" ht="28" x14ac:dyDescent="0.15">
      <c r="A73" s="23"/>
      <c r="B73" s="4" t="s">
        <v>188</v>
      </c>
      <c r="E73" s="4" t="s">
        <v>144</v>
      </c>
      <c r="F73" t="str">
        <f>IFERROR(VLOOKUP(VENTAS[[#This Row],[Código del producto Vendido]],STOCK[],5,FALSE),"-")</f>
        <v>SHEIN Vestido con estampado floral pecho con fruncido con nudo delantero bajo con fruncido_L</v>
      </c>
      <c r="G73" s="2">
        <v>1</v>
      </c>
      <c r="H73" s="6">
        <v>20</v>
      </c>
      <c r="I73" s="6">
        <f>VENTAS[[#This Row],[Cantidad]]*VENTAS[[#This Row],[Precio Venta]]</f>
        <v>20</v>
      </c>
      <c r="J73" s="6">
        <f>IF(VENTAS[[#This Row],[Nombre del Gestor]]&gt;1,  VENTAS[[#This Row],[Total]]*10%, 0)</f>
        <v>0</v>
      </c>
      <c r="K73" s="6">
        <f>IFERROR(VLOOKUP(VENTAS[[#This Row],[Código del producto Vendido]],STOCK[],16,FALSE)*VENTAS[[#This Row],[Cantidad]] + VLOOKUP(VENTAS[[#This Row],[Código del producto Vendido]],STOCK[],19,FALSE)*VENTAS[[#This Row],[Cantidad]],VENTAS[[#This Row],[Total]])</f>
        <v>10.722222222222221</v>
      </c>
      <c r="L73" s="6">
        <f>VENTAS[[#This Row],[Total]]-VENTAS[[#This Row],[Comisión 10%]]-VENTAS[[#This Row],[Costo SIN Comision]]</f>
        <v>9.2777777777777786</v>
      </c>
      <c r="M73" s="6"/>
    </row>
    <row r="74" spans="1:13" ht="14" x14ac:dyDescent="0.15">
      <c r="A74" s="23"/>
      <c r="B74" s="4" t="s">
        <v>188</v>
      </c>
      <c r="E74" s="4" t="s">
        <v>147</v>
      </c>
      <c r="F74" t="str">
        <f>IFERROR(VLOOKUP(VENTAS[[#This Row],[Código del producto Vendido]],STOCK[],5,FALSE),"-")</f>
        <v>-</v>
      </c>
      <c r="G74" s="2">
        <v>1</v>
      </c>
      <c r="H74" s="6">
        <v>15</v>
      </c>
      <c r="I74" s="6">
        <f>VENTAS[[#This Row],[Cantidad]]*VENTAS[[#This Row],[Precio Venta]]</f>
        <v>15</v>
      </c>
      <c r="J74" s="6">
        <f>IF(VENTAS[[#This Row],[Nombre del Gestor]]&gt;1,  VENTAS[[#This Row],[Total]]*10%, 0)</f>
        <v>0</v>
      </c>
      <c r="K74" s="6">
        <f>IFERROR(VLOOKUP(VENTAS[[#This Row],[Código del producto Vendido]],STOCK[],16,FALSE)*VENTAS[[#This Row],[Cantidad]] + VLOOKUP(VENTAS[[#This Row],[Código del producto Vendido]],STOCK[],19,FALSE)*VENTAS[[#This Row],[Cantidad]],VENTAS[[#This Row],[Total]])</f>
        <v>15</v>
      </c>
      <c r="L74" s="6">
        <f>VENTAS[[#This Row],[Total]]-VENTAS[[#This Row],[Comisión 10%]]-VENTAS[[#This Row],[Costo SIN Comision]]</f>
        <v>0</v>
      </c>
      <c r="M74" s="6"/>
    </row>
    <row r="75" spans="1:13" ht="28" x14ac:dyDescent="0.15">
      <c r="A75" s="23"/>
      <c r="B75" s="4" t="s">
        <v>188</v>
      </c>
      <c r="E75" s="4" t="s">
        <v>148</v>
      </c>
      <c r="F75" t="str">
        <f>IFERROR(VLOOKUP(VENTAS[[#This Row],[Código del producto Vendido]],STOCK[],5,FALSE),"-")</f>
        <v>Vestido pecho con fruncido cruzado cintura con estampado floral_S</v>
      </c>
      <c r="G75" s="2">
        <v>3</v>
      </c>
      <c r="H75" s="6">
        <v>20</v>
      </c>
      <c r="I75" s="6">
        <f>VENTAS[[#This Row],[Cantidad]]*VENTAS[[#This Row],[Precio Venta]]</f>
        <v>60</v>
      </c>
      <c r="J75" s="6">
        <f>IF(VENTAS[[#This Row],[Nombre del Gestor]]&gt;1,  VENTAS[[#This Row],[Total]]*10%, 0)</f>
        <v>0</v>
      </c>
      <c r="K75" s="6">
        <f>IFERROR(VLOOKUP(VENTAS[[#This Row],[Código del producto Vendido]],STOCK[],16,FALSE)*VENTAS[[#This Row],[Cantidad]] + VLOOKUP(VENTAS[[#This Row],[Código del producto Vendido]],STOCK[],19,FALSE)*VENTAS[[#This Row],[Cantidad]],VENTAS[[#This Row],[Total]])</f>
        <v>32.166666666666664</v>
      </c>
      <c r="L75" s="6">
        <f>VENTAS[[#This Row],[Total]]-VENTAS[[#This Row],[Comisión 10%]]-VENTAS[[#This Row],[Costo SIN Comision]]</f>
        <v>27.833333333333336</v>
      </c>
      <c r="M75" s="6"/>
    </row>
    <row r="76" spans="1:13" ht="28" x14ac:dyDescent="0.15">
      <c r="A76" s="23"/>
      <c r="B76" s="4" t="s">
        <v>188</v>
      </c>
      <c r="E76" s="4" t="s">
        <v>149</v>
      </c>
      <c r="F76" t="str">
        <f>IFERROR(VLOOKUP(VENTAS[[#This Row],[Código del producto Vendido]],STOCK[],5,FALSE),"-")</f>
        <v>Vestido pecho con fruncido cruzado cintura con estampado floral_M</v>
      </c>
      <c r="G76" s="2">
        <v>3</v>
      </c>
      <c r="H76" s="6">
        <v>20</v>
      </c>
      <c r="I76" s="6">
        <f>VENTAS[[#This Row],[Cantidad]]*VENTAS[[#This Row],[Precio Venta]]</f>
        <v>60</v>
      </c>
      <c r="J76" s="6">
        <f>IF(VENTAS[[#This Row],[Nombre del Gestor]]&gt;1,  VENTAS[[#This Row],[Total]]*10%, 0)</f>
        <v>0</v>
      </c>
      <c r="K76" s="6">
        <f>IFERROR(VLOOKUP(VENTAS[[#This Row],[Código del producto Vendido]],STOCK[],16,FALSE)*VENTAS[[#This Row],[Cantidad]] + VLOOKUP(VENTAS[[#This Row],[Código del producto Vendido]],STOCK[],19,FALSE)*VENTAS[[#This Row],[Cantidad]],VENTAS[[#This Row],[Total]])</f>
        <v>32.166666666666664</v>
      </c>
      <c r="L76" s="6">
        <f>VENTAS[[#This Row],[Total]]-VENTAS[[#This Row],[Comisión 10%]]-VENTAS[[#This Row],[Costo SIN Comision]]</f>
        <v>27.833333333333336</v>
      </c>
      <c r="M76" s="6"/>
    </row>
    <row r="77" spans="1:13" ht="28" x14ac:dyDescent="0.15">
      <c r="A77" s="23"/>
      <c r="B77" s="4" t="s">
        <v>188</v>
      </c>
      <c r="E77" s="4" t="s">
        <v>150</v>
      </c>
      <c r="F77" t="str">
        <f>IFERROR(VLOOKUP(VENTAS[[#This Row],[Código del producto Vendido]],STOCK[],5,FALSE),"-")</f>
        <v>Vestido pecho con fruncido cruzado cintura con estampado floral_L</v>
      </c>
      <c r="G77" s="2">
        <v>2</v>
      </c>
      <c r="H77" s="6">
        <v>20</v>
      </c>
      <c r="I77" s="6">
        <f>VENTAS[[#This Row],[Cantidad]]*VENTAS[[#This Row],[Precio Venta]]</f>
        <v>40</v>
      </c>
      <c r="J77" s="6">
        <f>IF(VENTAS[[#This Row],[Nombre del Gestor]]&gt;1,  VENTAS[[#This Row],[Total]]*10%, 0)</f>
        <v>0</v>
      </c>
      <c r="K77" s="6">
        <f>IFERROR(VLOOKUP(VENTAS[[#This Row],[Código del producto Vendido]],STOCK[],16,FALSE)*VENTAS[[#This Row],[Cantidad]] + VLOOKUP(VENTAS[[#This Row],[Código del producto Vendido]],STOCK[],19,FALSE)*VENTAS[[#This Row],[Cantidad]],VENTAS[[#This Row],[Total]])</f>
        <v>21.444444444444443</v>
      </c>
      <c r="L77" s="6">
        <f>VENTAS[[#This Row],[Total]]-VENTAS[[#This Row],[Comisión 10%]]-VENTAS[[#This Row],[Costo SIN Comision]]</f>
        <v>18.555555555555557</v>
      </c>
      <c r="M77" s="6"/>
    </row>
    <row r="78" spans="1:13" ht="28" x14ac:dyDescent="0.15">
      <c r="A78" s="23"/>
      <c r="B78" s="4" t="s">
        <v>188</v>
      </c>
      <c r="E78" s="4" t="s">
        <v>146</v>
      </c>
      <c r="F78" t="str">
        <f>IFERROR(VLOOKUP(VENTAS[[#This Row],[Código del producto Vendido]],STOCK[],5,FALSE),"-")</f>
        <v>SHEIN Vestido fruncido de cuello con cordón de manga con volante de lunares_M</v>
      </c>
      <c r="G78" s="2">
        <v>3</v>
      </c>
      <c r="H78" s="6">
        <v>20</v>
      </c>
      <c r="I78" s="6">
        <f>VENTAS[[#This Row],[Cantidad]]*VENTAS[[#This Row],[Precio Venta]]</f>
        <v>60</v>
      </c>
      <c r="J78" s="6">
        <f>IF(VENTAS[[#This Row],[Nombre del Gestor]]&gt;1,  VENTAS[[#This Row],[Total]]*10%, 0)</f>
        <v>0</v>
      </c>
      <c r="K78" s="6">
        <f>IFERROR(VLOOKUP(VENTAS[[#This Row],[Código del producto Vendido]],STOCK[],16,FALSE)*VENTAS[[#This Row],[Cantidad]] + VLOOKUP(VENTAS[[#This Row],[Código del producto Vendido]],STOCK[],19,FALSE)*VENTAS[[#This Row],[Cantidad]],VENTAS[[#This Row],[Total]])</f>
        <v>32.166666666666664</v>
      </c>
      <c r="L78" s="6">
        <f>VENTAS[[#This Row],[Total]]-VENTAS[[#This Row],[Comisión 10%]]-VENTAS[[#This Row],[Costo SIN Comision]]</f>
        <v>27.833333333333336</v>
      </c>
      <c r="M78" s="6"/>
    </row>
    <row r="79" spans="1:13" ht="28" x14ac:dyDescent="0.15">
      <c r="A79" s="23"/>
      <c r="B79" s="4" t="s">
        <v>188</v>
      </c>
      <c r="E79" s="4" t="s">
        <v>145</v>
      </c>
      <c r="F79" t="str">
        <f>IFERROR(VLOOKUP(VENTAS[[#This Row],[Código del producto Vendido]],STOCK[],5,FALSE),"-")</f>
        <v>SHEIN Vestido fruncido de cuello con cordón de manga con volante de lunares_XS</v>
      </c>
      <c r="G79" s="2">
        <v>3</v>
      </c>
      <c r="H79" s="6">
        <v>20</v>
      </c>
      <c r="I79" s="6">
        <f>VENTAS[[#This Row],[Cantidad]]*VENTAS[[#This Row],[Precio Venta]]</f>
        <v>60</v>
      </c>
      <c r="J79" s="6">
        <f>IF(VENTAS[[#This Row],[Nombre del Gestor]]&gt;1,  VENTAS[[#This Row],[Total]]*10%, 0)</f>
        <v>0</v>
      </c>
      <c r="K79" s="6">
        <f>IFERROR(VLOOKUP(VENTAS[[#This Row],[Código del producto Vendido]],STOCK[],16,FALSE)*VENTAS[[#This Row],[Cantidad]] + VLOOKUP(VENTAS[[#This Row],[Código del producto Vendido]],STOCK[],19,FALSE)*VENTAS[[#This Row],[Cantidad]],VENTAS[[#This Row],[Total]])</f>
        <v>32.166666666666664</v>
      </c>
      <c r="L79" s="6">
        <f>VENTAS[[#This Row],[Total]]-VENTAS[[#This Row],[Comisión 10%]]-VENTAS[[#This Row],[Costo SIN Comision]]</f>
        <v>27.833333333333336</v>
      </c>
      <c r="M79" s="6"/>
    </row>
    <row r="80" spans="1:13" ht="28" x14ac:dyDescent="0.15">
      <c r="A80" s="23"/>
      <c r="B80" s="4" t="s">
        <v>188</v>
      </c>
      <c r="E80" s="4" t="s">
        <v>168</v>
      </c>
      <c r="F80" t="str">
        <f>IFERROR(VLOOKUP(VENTAS[[#This Row],[Código del producto Vendido]],STOCK[],5,FALSE),"-")</f>
        <v>SHEIN Frenchy Vestido de leopardo &amp; piel de tigre con estampado de manga mariposa sin cinturón_S</v>
      </c>
      <c r="G80" s="2">
        <v>3</v>
      </c>
      <c r="H80" s="6">
        <v>20</v>
      </c>
      <c r="I80" s="6">
        <f>VENTAS[[#This Row],[Cantidad]]*VENTAS[[#This Row],[Precio Venta]]</f>
        <v>60</v>
      </c>
      <c r="J80" s="6">
        <f>IF(VENTAS[[#This Row],[Nombre del Gestor]]&gt;1,  VENTAS[[#This Row],[Total]]*10%, 0)</f>
        <v>0</v>
      </c>
      <c r="K80" s="6">
        <f>IFERROR(VLOOKUP(VENTAS[[#This Row],[Código del producto Vendido]],STOCK[],16,FALSE)*VENTAS[[#This Row],[Cantidad]] + VLOOKUP(VENTAS[[#This Row],[Código del producto Vendido]],STOCK[],19,FALSE)*VENTAS[[#This Row],[Cantidad]],VENTAS[[#This Row],[Total]])</f>
        <v>32.166666666666664</v>
      </c>
      <c r="L80" s="6">
        <f>VENTAS[[#This Row],[Total]]-VENTAS[[#This Row],[Comisión 10%]]-VENTAS[[#This Row],[Costo SIN Comision]]</f>
        <v>27.833333333333336</v>
      </c>
      <c r="M80" s="6"/>
    </row>
    <row r="81" spans="1:13" ht="14" x14ac:dyDescent="0.15">
      <c r="A81" s="23"/>
      <c r="B81" s="4" t="s">
        <v>188</v>
      </c>
      <c r="E81" s="4" t="s">
        <v>202</v>
      </c>
      <c r="F81" t="str">
        <f>IFERROR(VLOOKUP(VENTAS[[#This Row],[Código del producto Vendido]],STOCK[],5,FALSE),"-")</f>
        <v>Vestido de espalda abierta de manga farol_L</v>
      </c>
      <c r="G81" s="2">
        <v>3</v>
      </c>
      <c r="H81" s="6">
        <v>20</v>
      </c>
      <c r="I81" s="6">
        <f>VENTAS[[#This Row],[Cantidad]]*VENTAS[[#This Row],[Precio Venta]]</f>
        <v>60</v>
      </c>
      <c r="J81" s="6">
        <f>IF(VENTAS[[#This Row],[Nombre del Gestor]]&gt;1,  VENTAS[[#This Row],[Total]]*10%, 0)</f>
        <v>0</v>
      </c>
      <c r="K81" s="6">
        <f>IFERROR(VLOOKUP(VENTAS[[#This Row],[Código del producto Vendido]],STOCK[],16,FALSE)*VENTAS[[#This Row],[Cantidad]] + VLOOKUP(VENTAS[[#This Row],[Código del producto Vendido]],STOCK[],19,FALSE)*VENTAS[[#This Row],[Cantidad]],VENTAS[[#This Row],[Total]])</f>
        <v>32.166666666666664</v>
      </c>
      <c r="L81" s="6">
        <f>VENTAS[[#This Row],[Total]]-VENTAS[[#This Row],[Comisión 10%]]-VENTAS[[#This Row],[Costo SIN Comision]]</f>
        <v>27.833333333333336</v>
      </c>
      <c r="M81" s="6"/>
    </row>
    <row r="82" spans="1:13" ht="14" x14ac:dyDescent="0.15">
      <c r="A82" s="23"/>
      <c r="B82" s="4" t="s">
        <v>188</v>
      </c>
      <c r="E82" s="4" t="s">
        <v>203</v>
      </c>
      <c r="F82" t="str">
        <f>IFERROR(VLOOKUP(VENTAS[[#This Row],[Código del producto Vendido]],STOCK[],5,FALSE),"-")</f>
        <v>Vestido de espalda abierta de manga farol_M</v>
      </c>
      <c r="G82" s="2">
        <v>3</v>
      </c>
      <c r="H82" s="6">
        <v>20</v>
      </c>
      <c r="I82" s="6">
        <f>VENTAS[[#This Row],[Cantidad]]*VENTAS[[#This Row],[Precio Venta]]</f>
        <v>60</v>
      </c>
      <c r="J82" s="6">
        <f>IF(VENTAS[[#This Row],[Nombre del Gestor]]&gt;1,  VENTAS[[#This Row],[Total]]*10%, 0)</f>
        <v>0</v>
      </c>
      <c r="K82" s="6">
        <f>IFERROR(VLOOKUP(VENTAS[[#This Row],[Código del producto Vendido]],STOCK[],16,FALSE)*VENTAS[[#This Row],[Cantidad]] + VLOOKUP(VENTAS[[#This Row],[Código del producto Vendido]],STOCK[],19,FALSE)*VENTAS[[#This Row],[Cantidad]],VENTAS[[#This Row],[Total]])</f>
        <v>32.166666666666664</v>
      </c>
      <c r="L82" s="6">
        <f>VENTAS[[#This Row],[Total]]-VENTAS[[#This Row],[Comisión 10%]]-VENTAS[[#This Row],[Costo SIN Comision]]</f>
        <v>27.833333333333336</v>
      </c>
      <c r="M82" s="6"/>
    </row>
    <row r="83" spans="1:13" ht="14" x14ac:dyDescent="0.15">
      <c r="A83" s="23"/>
      <c r="B83" s="4" t="s">
        <v>188</v>
      </c>
      <c r="E83" s="4" t="s">
        <v>143</v>
      </c>
      <c r="F83" t="str">
        <f>IFERROR(VLOOKUP(VENTAS[[#This Row],[Código del producto Vendido]],STOCK[],5,FALSE),"-")</f>
        <v>Vestido de manga farol de cuello cuadrado_XS</v>
      </c>
      <c r="G83" s="2">
        <v>3</v>
      </c>
      <c r="H83" s="6">
        <v>15</v>
      </c>
      <c r="I83" s="6">
        <f>VENTAS[[#This Row],[Cantidad]]*VENTAS[[#This Row],[Precio Venta]]</f>
        <v>45</v>
      </c>
      <c r="J83" s="6">
        <f>IF(VENTAS[[#This Row],[Nombre del Gestor]]&gt;1,  VENTAS[[#This Row],[Total]]*10%, 0)</f>
        <v>0</v>
      </c>
      <c r="K83" s="6">
        <f>IFERROR(VLOOKUP(VENTAS[[#This Row],[Código del producto Vendido]],STOCK[],16,FALSE)*VENTAS[[#This Row],[Cantidad]] + VLOOKUP(VENTAS[[#This Row],[Código del producto Vendido]],STOCK[],19,FALSE)*VENTAS[[#This Row],[Cantidad]],VENTAS[[#This Row],[Total]])</f>
        <v>32.166666666666664</v>
      </c>
      <c r="L83" s="6">
        <f>VENTAS[[#This Row],[Total]]-VENTAS[[#This Row],[Comisión 10%]]-VENTAS[[#This Row],[Costo SIN Comision]]</f>
        <v>12.833333333333336</v>
      </c>
      <c r="M83" s="6"/>
    </row>
    <row r="84" spans="1:13" ht="14" x14ac:dyDescent="0.15">
      <c r="A84" s="23"/>
      <c r="B84" s="4" t="s">
        <v>188</v>
      </c>
      <c r="E84" s="4" t="s">
        <v>142</v>
      </c>
      <c r="F84" t="str">
        <f>IFERROR(VLOOKUP(VENTAS[[#This Row],[Código del producto Vendido]],STOCK[],5,FALSE),"-")</f>
        <v>Vestido de manga farol de cuello cuadrado_S</v>
      </c>
      <c r="G84" s="2">
        <v>3</v>
      </c>
      <c r="H84" s="6">
        <v>15</v>
      </c>
      <c r="I84" s="6">
        <f>VENTAS[[#This Row],[Cantidad]]*VENTAS[[#This Row],[Precio Venta]]</f>
        <v>45</v>
      </c>
      <c r="J84" s="6">
        <f>IF(VENTAS[[#This Row],[Nombre del Gestor]]&gt;1,  VENTAS[[#This Row],[Total]]*10%, 0)</f>
        <v>0</v>
      </c>
      <c r="K84" s="6">
        <f>IFERROR(VLOOKUP(VENTAS[[#This Row],[Código del producto Vendido]],STOCK[],16,FALSE)*VENTAS[[#This Row],[Cantidad]] + VLOOKUP(VENTAS[[#This Row],[Código del producto Vendido]],STOCK[],19,FALSE)*VENTAS[[#This Row],[Cantidad]],VENTAS[[#This Row],[Total]])</f>
        <v>32.166666666666664</v>
      </c>
      <c r="L84" s="6">
        <f>VENTAS[[#This Row],[Total]]-VENTAS[[#This Row],[Comisión 10%]]-VENTAS[[#This Row],[Costo SIN Comision]]</f>
        <v>12.833333333333336</v>
      </c>
      <c r="M84" s="6"/>
    </row>
    <row r="85" spans="1:13" ht="14" x14ac:dyDescent="0.15">
      <c r="A85" s="23"/>
      <c r="B85" s="4" t="s">
        <v>188</v>
      </c>
      <c r="E85" s="4" t="s">
        <v>141</v>
      </c>
      <c r="F85" t="str">
        <f>IFERROR(VLOOKUP(VENTAS[[#This Row],[Código del producto Vendido]],STOCK[],5,FALSE),"-")</f>
        <v>Vestido de manga farol de cuello cuadrado_M</v>
      </c>
      <c r="G85" s="2">
        <v>3</v>
      </c>
      <c r="H85" s="6">
        <v>15</v>
      </c>
      <c r="I85" s="6">
        <f>VENTAS[[#This Row],[Cantidad]]*VENTAS[[#This Row],[Precio Venta]]</f>
        <v>45</v>
      </c>
      <c r="J85" s="6">
        <f>IF(VENTAS[[#This Row],[Nombre del Gestor]]&gt;1,  VENTAS[[#This Row],[Total]]*10%, 0)</f>
        <v>0</v>
      </c>
      <c r="K85" s="6">
        <f>IFERROR(VLOOKUP(VENTAS[[#This Row],[Código del producto Vendido]],STOCK[],16,FALSE)*VENTAS[[#This Row],[Cantidad]] + VLOOKUP(VENTAS[[#This Row],[Código del producto Vendido]],STOCK[],19,FALSE)*VENTAS[[#This Row],[Cantidad]],VENTAS[[#This Row],[Total]])</f>
        <v>32.166666666666664</v>
      </c>
      <c r="L85" s="6">
        <f>VENTAS[[#This Row],[Total]]-VENTAS[[#This Row],[Comisión 10%]]-VENTAS[[#This Row],[Costo SIN Comision]]</f>
        <v>12.833333333333336</v>
      </c>
      <c r="M85" s="6"/>
    </row>
    <row r="86" spans="1:13" ht="14" x14ac:dyDescent="0.15">
      <c r="A86" s="23"/>
      <c r="B86" s="4" t="s">
        <v>188</v>
      </c>
      <c r="E86" s="4" t="s">
        <v>140</v>
      </c>
      <c r="F86" t="str">
        <f>IFERROR(VLOOKUP(VENTAS[[#This Row],[Código del producto Vendido]],STOCK[],5,FALSE),"-")</f>
        <v>Vestido de manga farol de cuello cuadrado_L</v>
      </c>
      <c r="G86" s="2">
        <v>3</v>
      </c>
      <c r="H86" s="6">
        <v>15</v>
      </c>
      <c r="I86" s="6">
        <f>VENTAS[[#This Row],[Cantidad]]*VENTAS[[#This Row],[Precio Venta]]</f>
        <v>45</v>
      </c>
      <c r="J86" s="6">
        <f>IF(VENTAS[[#This Row],[Nombre del Gestor]]&gt;1,  VENTAS[[#This Row],[Total]]*10%, 0)</f>
        <v>0</v>
      </c>
      <c r="K86" s="6">
        <f>IFERROR(VLOOKUP(VENTAS[[#This Row],[Código del producto Vendido]],STOCK[],16,FALSE)*VENTAS[[#This Row],[Cantidad]] + VLOOKUP(VENTAS[[#This Row],[Código del producto Vendido]],STOCK[],19,FALSE)*VENTAS[[#This Row],[Cantidad]],VENTAS[[#This Row],[Total]])</f>
        <v>32.166666666666664</v>
      </c>
      <c r="L86" s="6">
        <f>VENTAS[[#This Row],[Total]]-VENTAS[[#This Row],[Comisión 10%]]-VENTAS[[#This Row],[Costo SIN Comision]]</f>
        <v>12.833333333333336</v>
      </c>
      <c r="M86" s="6"/>
    </row>
    <row r="87" spans="1:13" ht="14" x14ac:dyDescent="0.15">
      <c r="A87" s="23"/>
      <c r="B87" s="4" t="s">
        <v>188</v>
      </c>
      <c r="E87" s="4" t="s">
        <v>137</v>
      </c>
      <c r="F87" t="str">
        <f>IFERROR(VLOOKUP(VENTAS[[#This Row],[Código del producto Vendido]],STOCK[],5,FALSE),"-")</f>
        <v>Vestido Bohemio</v>
      </c>
      <c r="G87" s="2">
        <v>1</v>
      </c>
      <c r="H87" s="6">
        <v>25</v>
      </c>
      <c r="I87" s="6">
        <f>VENTAS[[#This Row],[Cantidad]]*VENTAS[[#This Row],[Precio Venta]]</f>
        <v>25</v>
      </c>
      <c r="J87" s="6">
        <f>IF(VENTAS[[#This Row],[Nombre del Gestor]]&gt;1,  VENTAS[[#This Row],[Total]]*10%, 0)</f>
        <v>0</v>
      </c>
      <c r="K87" s="6">
        <f>IFERROR(VLOOKUP(VENTAS[[#This Row],[Código del producto Vendido]],STOCK[],16,FALSE)*VENTAS[[#This Row],[Cantidad]] + VLOOKUP(VENTAS[[#This Row],[Código del producto Vendido]],STOCK[],19,FALSE)*VENTAS[[#This Row],[Cantidad]],VENTAS[[#This Row],[Total]])</f>
        <v>10.189444444444446</v>
      </c>
      <c r="L87" s="6">
        <f>VENTAS[[#This Row],[Total]]-VENTAS[[#This Row],[Comisión 10%]]-VENTAS[[#This Row],[Costo SIN Comision]]</f>
        <v>14.810555555555554</v>
      </c>
      <c r="M87" s="6"/>
    </row>
    <row r="88" spans="1:13" ht="14" x14ac:dyDescent="0.15">
      <c r="A88" s="23"/>
      <c r="B88" s="4" t="s">
        <v>188</v>
      </c>
      <c r="E88" s="4" t="s">
        <v>694</v>
      </c>
      <c r="F88" t="str">
        <f>IFERROR(VLOOKUP(VENTAS[[#This Row],[Código del producto Vendido]],STOCK[],5,FALSE),"-")</f>
        <v>Bañador bikini de manga raglán con cordón floral</v>
      </c>
      <c r="G88" s="2">
        <v>3</v>
      </c>
      <c r="H88" s="6">
        <v>25</v>
      </c>
      <c r="I88" s="6">
        <f>VENTAS[[#This Row],[Cantidad]]*VENTAS[[#This Row],[Precio Venta]]</f>
        <v>75</v>
      </c>
      <c r="J88" s="6">
        <f>IF(VENTAS[[#This Row],[Nombre del Gestor]]&gt;1,  VENTAS[[#This Row],[Total]]*10%, 0)</f>
        <v>0</v>
      </c>
      <c r="K88" s="6">
        <f>IFERROR(VLOOKUP(VENTAS[[#This Row],[Código del producto Vendido]],STOCK[],16,FALSE)*VENTAS[[#This Row],[Cantidad]] + VLOOKUP(VENTAS[[#This Row],[Código del producto Vendido]],STOCK[],19,FALSE)*VENTAS[[#This Row],[Cantidad]],VENTAS[[#This Row],[Total]])</f>
        <v>59.383333333333333</v>
      </c>
      <c r="L88" s="6">
        <f>VENTAS[[#This Row],[Total]]-VENTAS[[#This Row],[Comisión 10%]]-VENTAS[[#This Row],[Costo SIN Comision]]</f>
        <v>15.616666666666667</v>
      </c>
      <c r="M88" s="6"/>
    </row>
    <row r="89" spans="1:13" ht="14" x14ac:dyDescent="0.15">
      <c r="A89" s="23"/>
      <c r="B89" s="4" t="s">
        <v>188</v>
      </c>
      <c r="E89" s="4" t="s">
        <v>84</v>
      </c>
      <c r="F89" t="str">
        <f>IFERROR(VLOOKUP(VENTAS[[#This Row],[Código del producto Vendido]],STOCK[],5,FALSE),"-")</f>
        <v>Vestido Tie-Dye Bohemio</v>
      </c>
      <c r="G89" s="2">
        <v>1</v>
      </c>
      <c r="H89" s="6">
        <v>12</v>
      </c>
      <c r="I89" s="6">
        <f>VENTAS[[#This Row],[Cantidad]]*VENTAS[[#This Row],[Precio Venta]]</f>
        <v>12</v>
      </c>
      <c r="J89" s="6">
        <f>IF(VENTAS[[#This Row],[Nombre del Gestor]]&gt;1,  VENTAS[[#This Row],[Total]]*10%, 0)</f>
        <v>0</v>
      </c>
      <c r="K89" s="6">
        <f>IFERROR(VLOOKUP(VENTAS[[#This Row],[Código del producto Vendido]],STOCK[],16,FALSE)*VENTAS[[#This Row],[Cantidad]] + VLOOKUP(VENTAS[[#This Row],[Código del producto Vendido]],STOCK[],19,FALSE)*VENTAS[[#This Row],[Cantidad]],VENTAS[[#This Row],[Total]])</f>
        <v>7.2455555555555557</v>
      </c>
      <c r="L89" s="6">
        <f>VENTAS[[#This Row],[Total]]-VENTAS[[#This Row],[Comisión 10%]]-VENTAS[[#This Row],[Costo SIN Comision]]</f>
        <v>4.7544444444444443</v>
      </c>
      <c r="M89" s="6"/>
    </row>
    <row r="90" spans="1:13" ht="14" x14ac:dyDescent="0.15">
      <c r="A90" s="23"/>
      <c r="B90" s="4" t="s">
        <v>188</v>
      </c>
      <c r="E90" s="4" t="s">
        <v>85</v>
      </c>
      <c r="F90" t="str">
        <f>IFERROR(VLOOKUP(VENTAS[[#This Row],[Código del producto Vendido]],STOCK[],5,FALSE),"-")</f>
        <v>Vestido tubo con abertura de muslo con abertura</v>
      </c>
      <c r="G90" s="2">
        <v>1</v>
      </c>
      <c r="H90" s="6">
        <v>15</v>
      </c>
      <c r="I90" s="6">
        <f>VENTAS[[#This Row],[Cantidad]]*VENTAS[[#This Row],[Precio Venta]]</f>
        <v>15</v>
      </c>
      <c r="J90" s="6">
        <f>IF(VENTAS[[#This Row],[Nombre del Gestor]]&gt;1,  VENTAS[[#This Row],[Total]]*10%, 0)</f>
        <v>0</v>
      </c>
      <c r="K90" s="6">
        <f>IFERROR(VLOOKUP(VENTAS[[#This Row],[Código del producto Vendido]],STOCK[],16,FALSE)*VENTAS[[#This Row],[Cantidad]] + VLOOKUP(VENTAS[[#This Row],[Código del producto Vendido]],STOCK[],19,FALSE)*VENTAS[[#This Row],[Cantidad]],VENTAS[[#This Row],[Total]])</f>
        <v>12.14</v>
      </c>
      <c r="L90" s="6">
        <f>VENTAS[[#This Row],[Total]]-VENTAS[[#This Row],[Comisión 10%]]-VENTAS[[#This Row],[Costo SIN Comision]]</f>
        <v>2.8599999999999994</v>
      </c>
      <c r="M90" s="6"/>
    </row>
    <row r="91" spans="1:13" ht="14" x14ac:dyDescent="0.15">
      <c r="A91" s="23"/>
      <c r="B91" s="4" t="s">
        <v>188</v>
      </c>
      <c r="E91" s="4" t="s">
        <v>132</v>
      </c>
      <c r="F91" t="str">
        <f>IFERROR(VLOOKUP(VENTAS[[#This Row],[Código del producto Vendido]],STOCK[],5,FALSE),"-")</f>
        <v>EMERY ROSE Vestido Volante rígido Floral Sencillo_L</v>
      </c>
      <c r="G91" s="2">
        <v>1</v>
      </c>
      <c r="H91" s="6">
        <v>35</v>
      </c>
      <c r="I91" s="6">
        <f>VENTAS[[#This Row],[Cantidad]]*VENTAS[[#This Row],[Precio Venta]]</f>
        <v>35</v>
      </c>
      <c r="J91" s="6">
        <f>IF(VENTAS[[#This Row],[Nombre del Gestor]]&gt;1,  VENTAS[[#This Row],[Total]]*10%, 0)</f>
        <v>0</v>
      </c>
      <c r="K91" s="6">
        <f>IFERROR(VLOOKUP(VENTAS[[#This Row],[Código del producto Vendido]],STOCK[],16,FALSE)*VENTAS[[#This Row],[Cantidad]] + VLOOKUP(VENTAS[[#This Row],[Código del producto Vendido]],STOCK[],19,FALSE)*VENTAS[[#This Row],[Cantidad]],VENTAS[[#This Row],[Total]])</f>
        <v>19.21</v>
      </c>
      <c r="L91" s="6">
        <f>VENTAS[[#This Row],[Total]]-VENTAS[[#This Row],[Comisión 10%]]-VENTAS[[#This Row],[Costo SIN Comision]]</f>
        <v>15.79</v>
      </c>
      <c r="M91" s="6"/>
    </row>
    <row r="92" spans="1:13" ht="14" x14ac:dyDescent="0.15">
      <c r="A92" s="23"/>
      <c r="B92" s="4" t="s">
        <v>188</v>
      </c>
      <c r="E92" s="4" t="s">
        <v>885</v>
      </c>
      <c r="F92" t="str">
        <f>IFERROR(VLOOKUP(VENTAS[[#This Row],[Código del producto Vendido]],STOCK[],5,FALSE),"-")</f>
        <v>Bañador despalda descubierta</v>
      </c>
      <c r="G92" s="2">
        <v>1</v>
      </c>
      <c r="H92" s="6">
        <v>25</v>
      </c>
      <c r="I92" s="6">
        <f>VENTAS[[#This Row],[Cantidad]]*VENTAS[[#This Row],[Precio Venta]]</f>
        <v>25</v>
      </c>
      <c r="J92" s="6">
        <f>IF(VENTAS[[#This Row],[Nombre del Gestor]]&gt;1,  VENTAS[[#This Row],[Total]]*10%, 0)</f>
        <v>0</v>
      </c>
      <c r="K92" s="6">
        <f>IFERROR(VLOOKUP(VENTAS[[#This Row],[Código del producto Vendido]],STOCK[],16,FALSE)*VENTAS[[#This Row],[Cantidad]] + VLOOKUP(VENTAS[[#This Row],[Código del producto Vendido]],STOCK[],19,FALSE)*VENTAS[[#This Row],[Cantidad]],VENTAS[[#This Row],[Total]])</f>
        <v>15.324999999999999</v>
      </c>
      <c r="L92" s="6">
        <f>VENTAS[[#This Row],[Total]]-VENTAS[[#This Row],[Comisión 10%]]-VENTAS[[#This Row],[Costo SIN Comision]]</f>
        <v>9.6750000000000007</v>
      </c>
      <c r="M92" s="6"/>
    </row>
    <row r="93" spans="1:13" ht="14" x14ac:dyDescent="0.15">
      <c r="A93" s="23"/>
      <c r="B93" s="4" t="s">
        <v>188</v>
      </c>
      <c r="E93" s="4" t="s">
        <v>169</v>
      </c>
      <c r="F93" t="str">
        <f>IFERROR(VLOOKUP(VENTAS[[#This Row],[Código del producto Vendido]],STOCK[],5,FALSE),"-")</f>
        <v>Bolsa cartera de cocodrilo_Naranja Quemada</v>
      </c>
      <c r="G93" s="2">
        <v>2</v>
      </c>
      <c r="H93" s="6">
        <v>16</v>
      </c>
      <c r="I93" s="6">
        <f>VENTAS[[#This Row],[Cantidad]]*VENTAS[[#This Row],[Precio Venta]]</f>
        <v>32</v>
      </c>
      <c r="J93" s="6">
        <f>IF(VENTAS[[#This Row],[Nombre del Gestor]]&gt;1,  VENTAS[[#This Row],[Total]]*10%, 0)</f>
        <v>0</v>
      </c>
      <c r="K93" s="6">
        <f>IFERROR(VLOOKUP(VENTAS[[#This Row],[Código del producto Vendido]],STOCK[],16,FALSE)*VENTAS[[#This Row],[Cantidad]] + VLOOKUP(VENTAS[[#This Row],[Código del producto Vendido]],STOCK[],19,FALSE)*VENTAS[[#This Row],[Cantidad]],VENTAS[[#This Row],[Total]])</f>
        <v>18.757777777777779</v>
      </c>
      <c r="L93" s="6">
        <f>VENTAS[[#This Row],[Total]]-VENTAS[[#This Row],[Comisión 10%]]-VENTAS[[#This Row],[Costo SIN Comision]]</f>
        <v>13.242222222222221</v>
      </c>
      <c r="M93" s="6"/>
    </row>
    <row r="94" spans="1:13" ht="14" x14ac:dyDescent="0.15">
      <c r="A94" s="23"/>
      <c r="B94" s="4" t="s">
        <v>188</v>
      </c>
      <c r="E94" s="4" t="s">
        <v>96</v>
      </c>
      <c r="F94" t="str">
        <f>IFERROR(VLOOKUP(VENTAS[[#This Row],[Código del producto Vendido]],STOCK[],5,FALSE),"-")</f>
        <v>Bolsa cartera con manija_Negro</v>
      </c>
      <c r="G94" s="2">
        <v>2</v>
      </c>
      <c r="H94" s="6">
        <v>16</v>
      </c>
      <c r="I94" s="6">
        <f>VENTAS[[#This Row],[Cantidad]]*VENTAS[[#This Row],[Precio Venta]]</f>
        <v>32</v>
      </c>
      <c r="J94" s="6">
        <f>IF(VENTAS[[#This Row],[Nombre del Gestor]]&gt;1,  VENTAS[[#This Row],[Total]]*10%, 0)</f>
        <v>0</v>
      </c>
      <c r="K94" s="6">
        <f>IFERROR(VLOOKUP(VENTAS[[#This Row],[Código del producto Vendido]],STOCK[],16,FALSE)*VENTAS[[#This Row],[Cantidad]] + VLOOKUP(VENTAS[[#This Row],[Código del producto Vendido]],STOCK[],19,FALSE)*VENTAS[[#This Row],[Cantidad]],VENTAS[[#This Row],[Total]])</f>
        <v>15.599999999999998</v>
      </c>
      <c r="L94" s="6">
        <f>VENTAS[[#This Row],[Total]]-VENTAS[[#This Row],[Comisión 10%]]-VENTAS[[#This Row],[Costo SIN Comision]]</f>
        <v>16.400000000000002</v>
      </c>
      <c r="M94" s="6"/>
    </row>
    <row r="95" spans="1:13" ht="14" x14ac:dyDescent="0.15">
      <c r="A95" s="23"/>
      <c r="B95" s="4" t="s">
        <v>188</v>
      </c>
      <c r="E95" s="4" t="s">
        <v>93</v>
      </c>
      <c r="F95" t="str">
        <f>IFERROR(VLOOKUP(VENTAS[[#This Row],[Código del producto Vendido]],STOCK[],5,FALSE),"-")</f>
        <v>Bolsa cartera con solapa con lagartija_Caqui</v>
      </c>
      <c r="G95" s="2">
        <v>2</v>
      </c>
      <c r="H95" s="6">
        <v>16</v>
      </c>
      <c r="I95" s="6">
        <f>VENTAS[[#This Row],[Cantidad]]*VENTAS[[#This Row],[Precio Venta]]</f>
        <v>32</v>
      </c>
      <c r="J95" s="6">
        <f>IF(VENTAS[[#This Row],[Nombre del Gestor]]&gt;1,  VENTAS[[#This Row],[Total]]*10%, 0)</f>
        <v>0</v>
      </c>
      <c r="K95" s="6">
        <f>IFERROR(VLOOKUP(VENTAS[[#This Row],[Código del producto Vendido]],STOCK[],16,FALSE)*VENTAS[[#This Row],[Cantidad]] + VLOOKUP(VENTAS[[#This Row],[Código del producto Vendido]],STOCK[],19,FALSE)*VENTAS[[#This Row],[Cantidad]],VENTAS[[#This Row],[Total]])</f>
        <v>16.062222222222221</v>
      </c>
      <c r="L95" s="6">
        <f>VENTAS[[#This Row],[Total]]-VENTAS[[#This Row],[Comisión 10%]]-VENTAS[[#This Row],[Costo SIN Comision]]</f>
        <v>15.937777777777779</v>
      </c>
      <c r="M95" s="6"/>
    </row>
    <row r="96" spans="1:13" ht="14" x14ac:dyDescent="0.15">
      <c r="A96" s="23"/>
      <c r="B96" s="4" t="s">
        <v>188</v>
      </c>
      <c r="E96" s="4" t="s">
        <v>94</v>
      </c>
      <c r="F96" t="str">
        <f>IFERROR(VLOOKUP(VENTAS[[#This Row],[Código del producto Vendido]],STOCK[],5,FALSE),"-")</f>
        <v>Cinturón con hebilla_Unitalla</v>
      </c>
      <c r="G96" s="2">
        <v>1</v>
      </c>
      <c r="H96" s="6">
        <v>10</v>
      </c>
      <c r="I96" s="6">
        <f>VENTAS[[#This Row],[Cantidad]]*VENTAS[[#This Row],[Precio Venta]]</f>
        <v>10</v>
      </c>
      <c r="J96" s="6">
        <f>IF(VENTAS[[#This Row],[Nombre del Gestor]]&gt;1,  VENTAS[[#This Row],[Total]]*10%, 0)</f>
        <v>0</v>
      </c>
      <c r="K96" s="6">
        <f>IFERROR(VLOOKUP(VENTAS[[#This Row],[Código del producto Vendido]],STOCK[],16,FALSE)*VENTAS[[#This Row],[Cantidad]] + VLOOKUP(VENTAS[[#This Row],[Código del producto Vendido]],STOCK[],19,FALSE)*VENTAS[[#This Row],[Cantidad]],VENTAS[[#This Row],[Total]])</f>
        <v>5.7294444444444448</v>
      </c>
      <c r="L96" s="6">
        <f>VENTAS[[#This Row],[Total]]-VENTAS[[#This Row],[Comisión 10%]]-VENTAS[[#This Row],[Costo SIN Comision]]</f>
        <v>4.2705555555555552</v>
      </c>
      <c r="M96" s="6"/>
    </row>
    <row r="97" spans="1:13" ht="14" x14ac:dyDescent="0.15">
      <c r="A97" s="23"/>
      <c r="B97" s="4" t="s">
        <v>188</v>
      </c>
      <c r="E97" s="4" t="s">
        <v>99</v>
      </c>
      <c r="F97" t="str">
        <f>IFERROR(VLOOKUP(VENTAS[[#This Row],[Código del producto Vendido]],STOCK[],5,FALSE),"-")</f>
        <v>SHEIN Felegant Vestido ajustado con estampado de leopardo_M</v>
      </c>
      <c r="G97" s="2">
        <v>1</v>
      </c>
      <c r="H97" s="6">
        <v>15</v>
      </c>
      <c r="I97" s="6">
        <f>VENTAS[[#This Row],[Cantidad]]*VENTAS[[#This Row],[Precio Venta]]</f>
        <v>15</v>
      </c>
      <c r="J97" s="6">
        <f>IF(VENTAS[[#This Row],[Nombre del Gestor]]&gt;1,  VENTAS[[#This Row],[Total]]*10%, 0)</f>
        <v>0</v>
      </c>
      <c r="K97" s="6">
        <f>IFERROR(VLOOKUP(VENTAS[[#This Row],[Código del producto Vendido]],STOCK[],16,FALSE)*VENTAS[[#This Row],[Cantidad]] + VLOOKUP(VENTAS[[#This Row],[Código del producto Vendido]],STOCK[],19,FALSE)*VENTAS[[#This Row],[Cantidad]],VENTAS[[#This Row],[Total]])</f>
        <v>7.2483333333333331</v>
      </c>
      <c r="L97" s="6">
        <f>VENTAS[[#This Row],[Total]]-VENTAS[[#This Row],[Comisión 10%]]-VENTAS[[#This Row],[Costo SIN Comision]]</f>
        <v>7.7516666666666669</v>
      </c>
      <c r="M97" s="6"/>
    </row>
    <row r="98" spans="1:13" ht="28" x14ac:dyDescent="0.15">
      <c r="A98" s="23"/>
      <c r="B98" s="4" t="s">
        <v>188</v>
      </c>
      <c r="E98" s="4" t="s">
        <v>98</v>
      </c>
      <c r="F98" t="str">
        <f>IFERROR(VLOOKUP(VENTAS[[#This Row],[Código del producto Vendido]],STOCK[],5,FALSE),"-")</f>
        <v>SHEIN Belle Vestido de dama de honor de hombros descubiertos fruncido cruzado_S</v>
      </c>
      <c r="G98" s="2">
        <v>1</v>
      </c>
      <c r="H98" s="6">
        <v>30</v>
      </c>
      <c r="I98" s="6">
        <f>VENTAS[[#This Row],[Cantidad]]*VENTAS[[#This Row],[Precio Venta]]</f>
        <v>30</v>
      </c>
      <c r="J98" s="6">
        <f>IF(VENTAS[[#This Row],[Nombre del Gestor]]&gt;1,  VENTAS[[#This Row],[Total]]*10%, 0)</f>
        <v>0</v>
      </c>
      <c r="K98" s="6">
        <f>IFERROR(VLOOKUP(VENTAS[[#This Row],[Código del producto Vendido]],STOCK[],16,FALSE)*VENTAS[[#This Row],[Cantidad]] + VLOOKUP(VENTAS[[#This Row],[Código del producto Vendido]],STOCK[],19,FALSE)*VENTAS[[#This Row],[Cantidad]],VENTAS[[#This Row],[Total]])</f>
        <v>19.457777777777778</v>
      </c>
      <c r="L98" s="6">
        <f>VENTAS[[#This Row],[Total]]-VENTAS[[#This Row],[Comisión 10%]]-VENTAS[[#This Row],[Costo SIN Comision]]</f>
        <v>10.542222222222222</v>
      </c>
      <c r="M98" s="6"/>
    </row>
    <row r="99" spans="1:13" ht="28" x14ac:dyDescent="0.15">
      <c r="A99" s="23"/>
      <c r="B99" s="4" t="s">
        <v>188</v>
      </c>
      <c r="E99" s="4" t="s">
        <v>97</v>
      </c>
      <c r="F99" t="str">
        <f>IFERROR(VLOOKUP(VENTAS[[#This Row],[Código del producto Vendido]],STOCK[],5,FALSE),"-")</f>
        <v>SHEIN VCAY Vestido ajustado con estampado de corazón de confeti de hombros descubiertos ribete fruncido_S</v>
      </c>
      <c r="G99" s="2">
        <v>1</v>
      </c>
      <c r="H99" s="6">
        <v>12</v>
      </c>
      <c r="I99" s="6">
        <f>VENTAS[[#This Row],[Cantidad]]*VENTAS[[#This Row],[Precio Venta]]</f>
        <v>12</v>
      </c>
      <c r="J99" s="6">
        <f>IF(VENTAS[[#This Row],[Nombre del Gestor]]&gt;1,  VENTAS[[#This Row],[Total]]*10%, 0)</f>
        <v>0</v>
      </c>
      <c r="K99" s="6">
        <f>IFERROR(VLOOKUP(VENTAS[[#This Row],[Código del producto Vendido]],STOCK[],16,FALSE)*VENTAS[[#This Row],[Cantidad]] + VLOOKUP(VENTAS[[#This Row],[Código del producto Vendido]],STOCK[],19,FALSE)*VENTAS[[#This Row],[Cantidad]],VENTAS[[#This Row],[Total]])</f>
        <v>8.3744444444444444</v>
      </c>
      <c r="L99" s="6">
        <f>VENTAS[[#This Row],[Total]]-VENTAS[[#This Row],[Comisión 10%]]-VENTAS[[#This Row],[Costo SIN Comision]]</f>
        <v>3.6255555555555556</v>
      </c>
      <c r="M99" s="6"/>
    </row>
    <row r="100" spans="1:13" ht="28" x14ac:dyDescent="0.15">
      <c r="A100" s="23"/>
      <c r="B100" s="4" t="s">
        <v>188</v>
      </c>
      <c r="E100" s="4" t="s">
        <v>210</v>
      </c>
      <c r="F100" t="str">
        <f>IFERROR(VLOOKUP(VENTAS[[#This Row],[Código del producto Vendido]],STOCK[],5,FALSE),"-")</f>
        <v>SHEIN Vestido niña ceremonia de tirantes bajo con malla con lazo grande_98CM</v>
      </c>
      <c r="G100" s="2">
        <v>1</v>
      </c>
      <c r="H100" s="6">
        <v>30</v>
      </c>
      <c r="I100" s="6">
        <f>VENTAS[[#This Row],[Cantidad]]*VENTAS[[#This Row],[Precio Venta]]</f>
        <v>30</v>
      </c>
      <c r="J100" s="6">
        <f>IF(VENTAS[[#This Row],[Nombre del Gestor]]&gt;1,  VENTAS[[#This Row],[Total]]*10%, 0)</f>
        <v>0</v>
      </c>
      <c r="K100" s="6">
        <f>IFERROR(VLOOKUP(VENTAS[[#This Row],[Código del producto Vendido]],STOCK[],16,FALSE)*VENTAS[[#This Row],[Cantidad]] + VLOOKUP(VENTAS[[#This Row],[Código del producto Vendido]],STOCK[],19,FALSE)*VENTAS[[#This Row],[Cantidad]],VENTAS[[#This Row],[Total]])</f>
        <v>12.455555555555554</v>
      </c>
      <c r="L100" s="6">
        <f>VENTAS[[#This Row],[Total]]-VENTAS[[#This Row],[Comisión 10%]]-VENTAS[[#This Row],[Costo SIN Comision]]</f>
        <v>17.544444444444444</v>
      </c>
      <c r="M100" s="6"/>
    </row>
    <row r="101" spans="1:13" ht="28" x14ac:dyDescent="0.15">
      <c r="A101" s="23"/>
      <c r="B101" s="4" t="s">
        <v>188</v>
      </c>
      <c r="E101" s="4" t="s">
        <v>91</v>
      </c>
      <c r="F101" t="str">
        <f>IFERROR(VLOOKUP(VENTAS[[#This Row],[Código del producto Vendido]],STOCK[],5,FALSE),"-")</f>
        <v>EMERY ROSE Vestido maxi floral con estampado de pañuelo de manga farol bajo con fruncido</v>
      </c>
      <c r="G101" s="2">
        <v>1</v>
      </c>
      <c r="H101" s="6">
        <v>35</v>
      </c>
      <c r="I101" s="6">
        <f>VENTAS[[#This Row],[Cantidad]]*VENTAS[[#This Row],[Precio Venta]]</f>
        <v>35</v>
      </c>
      <c r="J101" s="6">
        <f>IF(VENTAS[[#This Row],[Nombre del Gestor]]&gt;1,  VENTAS[[#This Row],[Total]]*10%, 0)</f>
        <v>0</v>
      </c>
      <c r="K101" s="6">
        <f>IFERROR(VLOOKUP(VENTAS[[#This Row],[Código del producto Vendido]],STOCK[],16,FALSE)*VENTAS[[#This Row],[Cantidad]] + VLOOKUP(VENTAS[[#This Row],[Código del producto Vendido]],STOCK[],19,FALSE)*VENTAS[[#This Row],[Cantidad]],VENTAS[[#This Row],[Total]])</f>
        <v>19.732777777777777</v>
      </c>
      <c r="L101" s="6">
        <f>VENTAS[[#This Row],[Total]]-VENTAS[[#This Row],[Comisión 10%]]-VENTAS[[#This Row],[Costo SIN Comision]]</f>
        <v>15.267222222222223</v>
      </c>
      <c r="M101" s="6"/>
    </row>
    <row r="102" spans="1:13" ht="28" x14ac:dyDescent="0.15">
      <c r="A102" s="23"/>
      <c r="B102" s="4" t="s">
        <v>188</v>
      </c>
      <c r="E102" s="4" t="s">
        <v>89</v>
      </c>
      <c r="F102" t="str">
        <f>IFERROR(VLOOKUP(VENTAS[[#This Row],[Código del producto Vendido]],STOCK[],5,FALSE),"-")</f>
        <v>SHEIN Belle Vestido de dama de honor de hombros descubiertos fruncido cruzado de satén</v>
      </c>
      <c r="G102" s="2">
        <v>1</v>
      </c>
      <c r="H102" s="6">
        <v>30</v>
      </c>
      <c r="I102" s="6">
        <f>VENTAS[[#This Row],[Cantidad]]*VENTAS[[#This Row],[Precio Venta]]</f>
        <v>30</v>
      </c>
      <c r="J102" s="6">
        <f>IF(VENTAS[[#This Row],[Nombre del Gestor]]&gt;1,  VENTAS[[#This Row],[Total]]*10%, 0)</f>
        <v>0</v>
      </c>
      <c r="K102" s="6">
        <f>IFERROR(VLOOKUP(VENTAS[[#This Row],[Código del producto Vendido]],STOCK[],16,FALSE)*VENTAS[[#This Row],[Cantidad]] + VLOOKUP(VENTAS[[#This Row],[Código del producto Vendido]],STOCK[],19,FALSE)*VENTAS[[#This Row],[Cantidad]],VENTAS[[#This Row],[Total]])</f>
        <v>19.688888888888886</v>
      </c>
      <c r="L102" s="6">
        <f>VENTAS[[#This Row],[Total]]-VENTAS[[#This Row],[Comisión 10%]]-VENTAS[[#This Row],[Costo SIN Comision]]</f>
        <v>10.311111111111114</v>
      </c>
      <c r="M102" s="6"/>
    </row>
    <row r="103" spans="1:13" ht="14" x14ac:dyDescent="0.15">
      <c r="A103" s="23"/>
      <c r="B103" s="4" t="s">
        <v>188</v>
      </c>
      <c r="E103" s="4" t="s">
        <v>87</v>
      </c>
      <c r="F103" t="str">
        <f>IFERROR(VLOOKUP(VENTAS[[#This Row],[Código del producto Vendido]],STOCK[],5,FALSE),"-")</f>
        <v xml:space="preserve">Vestido cruzado de lunares </v>
      </c>
      <c r="G103" s="2">
        <v>1</v>
      </c>
      <c r="H103" s="6">
        <v>25</v>
      </c>
      <c r="I103" s="6">
        <f>VENTAS[[#This Row],[Cantidad]]*VENTAS[[#This Row],[Precio Venta]]</f>
        <v>25</v>
      </c>
      <c r="J103" s="6">
        <f>IF(VENTAS[[#This Row],[Nombre del Gestor]]&gt;1,  VENTAS[[#This Row],[Total]]*10%, 0)</f>
        <v>0</v>
      </c>
      <c r="K103" s="6">
        <f>IFERROR(VLOOKUP(VENTAS[[#This Row],[Código del producto Vendido]],STOCK[],16,FALSE)*VENTAS[[#This Row],[Cantidad]] + VLOOKUP(VENTAS[[#This Row],[Código del producto Vendido]],STOCK[],19,FALSE)*VENTAS[[#This Row],[Cantidad]],VENTAS[[#This Row],[Total]])</f>
        <v>12.721666666666668</v>
      </c>
      <c r="L103" s="6">
        <f>VENTAS[[#This Row],[Total]]-VENTAS[[#This Row],[Comisión 10%]]-VENTAS[[#This Row],[Costo SIN Comision]]</f>
        <v>12.278333333333332</v>
      </c>
      <c r="M103" s="6"/>
    </row>
    <row r="104" spans="1:13" ht="14" x14ac:dyDescent="0.15">
      <c r="A104" s="23"/>
      <c r="B104" s="4" t="s">
        <v>188</v>
      </c>
      <c r="E104" s="4" t="s">
        <v>86</v>
      </c>
      <c r="F104" t="str">
        <f>IFERROR(VLOOKUP(VENTAS[[#This Row],[Código del producto Vendido]],STOCK[],5,FALSE),"-")</f>
        <v xml:space="preserve">Vestido cruzado de lunares </v>
      </c>
      <c r="G104" s="2">
        <v>1</v>
      </c>
      <c r="H104" s="6">
        <v>25</v>
      </c>
      <c r="I104" s="6">
        <f>VENTAS[[#This Row],[Cantidad]]*VENTAS[[#This Row],[Precio Venta]]</f>
        <v>25</v>
      </c>
      <c r="J104" s="6">
        <f>IF(VENTAS[[#This Row],[Nombre del Gestor]]&gt;1,  VENTAS[[#This Row],[Total]]*10%, 0)</f>
        <v>0</v>
      </c>
      <c r="K104" s="6">
        <f>IFERROR(VLOOKUP(VENTAS[[#This Row],[Código del producto Vendido]],STOCK[],16,FALSE)*VENTAS[[#This Row],[Cantidad]] + VLOOKUP(VENTAS[[#This Row],[Código del producto Vendido]],STOCK[],19,FALSE)*VENTAS[[#This Row],[Cantidad]],VENTAS[[#This Row],[Total]])</f>
        <v>12.721666666666668</v>
      </c>
      <c r="L104" s="6">
        <f>VENTAS[[#This Row],[Total]]-VENTAS[[#This Row],[Comisión 10%]]-VENTAS[[#This Row],[Costo SIN Comision]]</f>
        <v>12.278333333333332</v>
      </c>
      <c r="M104" s="6"/>
    </row>
    <row r="105" spans="1:13" ht="14" x14ac:dyDescent="0.15">
      <c r="A105" s="23"/>
      <c r="B105" s="4" t="s">
        <v>188</v>
      </c>
      <c r="E105" s="4" t="s">
        <v>746</v>
      </c>
      <c r="F105" t="str">
        <f>IFERROR(VLOOKUP(VENTAS[[#This Row],[Código del producto Vendido]],STOCK[],5,FALSE),"-")</f>
        <v xml:space="preserve">Cinturón trenzado </v>
      </c>
      <c r="G105" s="2">
        <v>2</v>
      </c>
      <c r="H105" s="6">
        <v>10</v>
      </c>
      <c r="I105" s="6">
        <f>VENTAS[[#This Row],[Cantidad]]*VENTAS[[#This Row],[Precio Venta]]</f>
        <v>20</v>
      </c>
      <c r="J105" s="6">
        <f>IF(VENTAS[[#This Row],[Nombre del Gestor]]&gt;1,  VENTAS[[#This Row],[Total]]*10%, 0)</f>
        <v>0</v>
      </c>
      <c r="K105" s="6">
        <f>IFERROR(VLOOKUP(VENTAS[[#This Row],[Código del producto Vendido]],STOCK[],16,FALSE)*VENTAS[[#This Row],[Cantidad]] + VLOOKUP(VENTAS[[#This Row],[Código del producto Vendido]],STOCK[],19,FALSE)*VENTAS[[#This Row],[Cantidad]],VENTAS[[#This Row],[Total]])</f>
        <v>8.3000000000000007</v>
      </c>
      <c r="L105" s="6">
        <f>VENTAS[[#This Row],[Total]]-VENTAS[[#This Row],[Comisión 10%]]-VENTAS[[#This Row],[Costo SIN Comision]]</f>
        <v>11.7</v>
      </c>
      <c r="M105" s="6"/>
    </row>
    <row r="106" spans="1:13" ht="14" x14ac:dyDescent="0.15">
      <c r="A106" s="23"/>
      <c r="B106" s="4"/>
      <c r="E106" s="4" t="s">
        <v>746</v>
      </c>
      <c r="F106" t="str">
        <f>IFERROR(VLOOKUP(VENTAS[[#This Row],[Código del producto Vendido]],STOCK[],5,FALSE),"-")</f>
        <v xml:space="preserve">Cinturón trenzado </v>
      </c>
      <c r="G106" s="2">
        <v>1</v>
      </c>
      <c r="H106" s="6">
        <v>10</v>
      </c>
      <c r="I106" s="6">
        <f>VENTAS[[#This Row],[Cantidad]]*VENTAS[[#This Row],[Precio Venta]]</f>
        <v>10</v>
      </c>
      <c r="J106" s="6">
        <f>IF(VENTAS[[#This Row],[Nombre del Gestor]]&gt;1,  VENTAS[[#This Row],[Total]]*10%, 0)</f>
        <v>0</v>
      </c>
      <c r="K106" s="6">
        <f>IFERROR(VLOOKUP(VENTAS[[#This Row],[Código del producto Vendido]],STOCK[],16,FALSE)*VENTAS[[#This Row],[Cantidad]] + VLOOKUP(VENTAS[[#This Row],[Código del producto Vendido]],STOCK[],19,FALSE)*VENTAS[[#This Row],[Cantidad]],VENTAS[[#This Row],[Total]])</f>
        <v>4.1500000000000004</v>
      </c>
      <c r="L106" s="6">
        <f>VENTAS[[#This Row],[Total]]-VENTAS[[#This Row],[Comisión 10%]]-VENTAS[[#This Row],[Costo SIN Comision]]</f>
        <v>5.85</v>
      </c>
      <c r="M106" s="6"/>
    </row>
    <row r="107" spans="1:13" ht="14" x14ac:dyDescent="0.15">
      <c r="A107" s="23"/>
      <c r="B107" s="4" t="s">
        <v>188</v>
      </c>
      <c r="E107" s="4" t="s">
        <v>204</v>
      </c>
      <c r="F107" t="str">
        <f>IFERROR(VLOOKUP(VENTAS[[#This Row],[Código del producto Vendido]],STOCK[],5,FALSE),"-")</f>
        <v>Top de cuello cruzado con nudo lateral</v>
      </c>
      <c r="G107" s="2">
        <v>3</v>
      </c>
      <c r="H107" s="6">
        <v>10</v>
      </c>
      <c r="I107" s="6">
        <f>VENTAS[[#This Row],[Cantidad]]*VENTAS[[#This Row],[Precio Venta]]</f>
        <v>30</v>
      </c>
      <c r="J107" s="6">
        <f>IF(VENTAS[[#This Row],[Nombre del Gestor]]&gt;1,  VENTAS[[#This Row],[Total]]*10%, 0)</f>
        <v>0</v>
      </c>
      <c r="K107" s="6">
        <f>IFERROR(VLOOKUP(VENTAS[[#This Row],[Código del producto Vendido]],STOCK[],16,FALSE)*VENTAS[[#This Row],[Cantidad]] + VLOOKUP(VENTAS[[#This Row],[Código del producto Vendido]],STOCK[],19,FALSE)*VENTAS[[#This Row],[Cantidad]],VENTAS[[#This Row],[Total]])</f>
        <v>15.805</v>
      </c>
      <c r="L107" s="6">
        <f>VENTAS[[#This Row],[Total]]-VENTAS[[#This Row],[Comisión 10%]]-VENTAS[[#This Row],[Costo SIN Comision]]</f>
        <v>14.195</v>
      </c>
      <c r="M107" s="6"/>
    </row>
    <row r="108" spans="1:13" ht="14" x14ac:dyDescent="0.15">
      <c r="A108" s="23"/>
      <c r="B108" s="4" t="s">
        <v>188</v>
      </c>
      <c r="E108" s="4" t="s">
        <v>171</v>
      </c>
      <c r="F108" t="str">
        <f>IFERROR(VLOOKUP(VENTAS[[#This Row],[Código del producto Vendido]],STOCK[],5,FALSE),"-")</f>
        <v>SHEIN SXY Camiseta corta unicolor con abertura_XS</v>
      </c>
      <c r="G108" s="2">
        <v>3</v>
      </c>
      <c r="H108" s="6">
        <v>10</v>
      </c>
      <c r="I108" s="6">
        <f>VENTAS[[#This Row],[Cantidad]]*VENTAS[[#This Row],[Precio Venta]]</f>
        <v>30</v>
      </c>
      <c r="J108" s="6">
        <f>IF(VENTAS[[#This Row],[Nombre del Gestor]]&gt;1,  VENTAS[[#This Row],[Total]]*10%, 0)</f>
        <v>0</v>
      </c>
      <c r="K108" s="6">
        <f>IFERROR(VLOOKUP(VENTAS[[#This Row],[Código del producto Vendido]],STOCK[],16,FALSE)*VENTAS[[#This Row],[Cantidad]] + VLOOKUP(VENTAS[[#This Row],[Código del producto Vendido]],STOCK[],19,FALSE)*VENTAS[[#This Row],[Cantidad]],VENTAS[[#This Row],[Total]])</f>
        <v>16.399999999999999</v>
      </c>
      <c r="L108" s="6">
        <f>VENTAS[[#This Row],[Total]]-VENTAS[[#This Row],[Comisión 10%]]-VENTAS[[#This Row],[Costo SIN Comision]]</f>
        <v>13.600000000000001</v>
      </c>
      <c r="M108" s="6"/>
    </row>
    <row r="109" spans="1:13" ht="14" x14ac:dyDescent="0.15">
      <c r="A109" s="23"/>
      <c r="B109" s="4" t="s">
        <v>188</v>
      </c>
      <c r="E109" s="4" t="s">
        <v>173</v>
      </c>
      <c r="F109" t="str">
        <f>IFERROR(VLOOKUP(VENTAS[[#This Row],[Código del producto Vendido]],STOCK[],5,FALSE),"-")</f>
        <v>SHEIN SXY Camiseta corta unicolor con abertura</v>
      </c>
      <c r="G109" s="2">
        <v>3</v>
      </c>
      <c r="H109" s="6">
        <v>10</v>
      </c>
      <c r="I109" s="6">
        <f>VENTAS[[#This Row],[Cantidad]]*VENTAS[[#This Row],[Precio Venta]]</f>
        <v>30</v>
      </c>
      <c r="J109" s="6">
        <f>IF(VENTAS[[#This Row],[Nombre del Gestor]]&gt;1,  VENTAS[[#This Row],[Total]]*10%, 0)</f>
        <v>0</v>
      </c>
      <c r="K109" s="6">
        <f>IFERROR(VLOOKUP(VENTAS[[#This Row],[Código del producto Vendido]],STOCK[],16,FALSE)*VENTAS[[#This Row],[Cantidad]] + VLOOKUP(VENTAS[[#This Row],[Código del producto Vendido]],STOCK[],19,FALSE)*VENTAS[[#This Row],[Cantidad]],VENTAS[[#This Row],[Total]])</f>
        <v>15.08</v>
      </c>
      <c r="L109" s="6">
        <f>VENTAS[[#This Row],[Total]]-VENTAS[[#This Row],[Comisión 10%]]-VENTAS[[#This Row],[Costo SIN Comision]]</f>
        <v>14.92</v>
      </c>
      <c r="M109" s="6"/>
    </row>
    <row r="110" spans="1:13" ht="14" x14ac:dyDescent="0.15">
      <c r="A110" s="23"/>
      <c r="B110" s="4" t="s">
        <v>188</v>
      </c>
      <c r="E110" s="4" t="s">
        <v>172</v>
      </c>
      <c r="F110" t="str">
        <f>IFERROR(VLOOKUP(VENTAS[[#This Row],[Código del producto Vendido]],STOCK[],5,FALSE),"-")</f>
        <v>Camiseta corta unicolor con abertura</v>
      </c>
      <c r="G110" s="2">
        <v>2</v>
      </c>
      <c r="H110" s="6">
        <v>9</v>
      </c>
      <c r="I110" s="6">
        <f>VENTAS[[#This Row],[Cantidad]]*VENTAS[[#This Row],[Precio Venta]]</f>
        <v>18</v>
      </c>
      <c r="J110" s="6">
        <f>IF(VENTAS[[#This Row],[Nombre del Gestor]]&gt;1,  VENTAS[[#This Row],[Total]]*10%, 0)</f>
        <v>0</v>
      </c>
      <c r="K110" s="6">
        <f>IFERROR(VLOOKUP(VENTAS[[#This Row],[Código del producto Vendido]],STOCK[],16,FALSE)*VENTAS[[#This Row],[Cantidad]] + VLOOKUP(VENTAS[[#This Row],[Código del producto Vendido]],STOCK[],19,FALSE)*VENTAS[[#This Row],[Cantidad]],VENTAS[[#This Row],[Total]])</f>
        <v>10.053333333333335</v>
      </c>
      <c r="L110" s="6">
        <f>VENTAS[[#This Row],[Total]]-VENTAS[[#This Row],[Comisión 10%]]-VENTAS[[#This Row],[Costo SIN Comision]]</f>
        <v>7.9466666666666654</v>
      </c>
      <c r="M110" s="6"/>
    </row>
    <row r="111" spans="1:13" ht="14" x14ac:dyDescent="0.15">
      <c r="A111" s="23"/>
      <c r="B111" s="4" t="s">
        <v>188</v>
      </c>
      <c r="E111" s="4" t="s">
        <v>174</v>
      </c>
      <c r="F111" t="str">
        <f>IFERROR(VLOOKUP(VENTAS[[#This Row],[Código del producto Vendido]],STOCK[],5,FALSE),"-")</f>
        <v>-</v>
      </c>
      <c r="G111" s="2">
        <v>2</v>
      </c>
      <c r="H111" s="6">
        <v>14</v>
      </c>
      <c r="I111" s="6">
        <f>VENTAS[[#This Row],[Cantidad]]*VENTAS[[#This Row],[Precio Venta]]</f>
        <v>28</v>
      </c>
      <c r="J111" s="6">
        <f>IF(VENTAS[[#This Row],[Nombre del Gestor]]&gt;1,  VENTAS[[#This Row],[Total]]*10%, 0)</f>
        <v>0</v>
      </c>
      <c r="K111" s="6">
        <f>IFERROR(VLOOKUP(VENTAS[[#This Row],[Código del producto Vendido]],STOCK[],16,FALSE)*VENTAS[[#This Row],[Cantidad]] + VLOOKUP(VENTAS[[#This Row],[Código del producto Vendido]],STOCK[],19,FALSE)*VENTAS[[#This Row],[Cantidad]],VENTAS[[#This Row],[Total]])</f>
        <v>28</v>
      </c>
      <c r="L111" s="6">
        <f>VENTAS[[#This Row],[Total]]-VENTAS[[#This Row],[Comisión 10%]]-VENTAS[[#This Row],[Costo SIN Comision]]</f>
        <v>0</v>
      </c>
      <c r="M111" s="6"/>
    </row>
    <row r="112" spans="1:13" ht="14" x14ac:dyDescent="0.15">
      <c r="A112" s="23"/>
      <c r="B112" s="4" t="s">
        <v>188</v>
      </c>
      <c r="E112" s="4" t="s">
        <v>175</v>
      </c>
      <c r="F112" t="str">
        <f>IFERROR(VLOOKUP(VENTAS[[#This Row],[Código del producto Vendido]],STOCK[],5,FALSE),"-")</f>
        <v>SHEIN SXY Top corto con nudo con abertura de manga farol_S</v>
      </c>
      <c r="G112" s="2">
        <v>1</v>
      </c>
      <c r="H112" s="6">
        <v>9</v>
      </c>
      <c r="I112" s="6">
        <f>VENTAS[[#This Row],[Cantidad]]*VENTAS[[#This Row],[Precio Venta]]</f>
        <v>9</v>
      </c>
      <c r="J112" s="6">
        <f>IF(VENTAS[[#This Row],[Nombre del Gestor]]&gt;1,  VENTAS[[#This Row],[Total]]*10%, 0)</f>
        <v>0</v>
      </c>
      <c r="K112" s="6">
        <f>IFERROR(VLOOKUP(VENTAS[[#This Row],[Código del producto Vendido]],STOCK[],16,FALSE)*VENTAS[[#This Row],[Cantidad]] + VLOOKUP(VENTAS[[#This Row],[Código del producto Vendido]],STOCK[],19,FALSE)*VENTAS[[#This Row],[Cantidad]],VENTAS[[#This Row],[Total]])</f>
        <v>5.7350000000000003</v>
      </c>
      <c r="L112" s="6">
        <f>VENTAS[[#This Row],[Total]]-VENTAS[[#This Row],[Comisión 10%]]-VENTAS[[#This Row],[Costo SIN Comision]]</f>
        <v>3.2649999999999997</v>
      </c>
      <c r="M112" s="6"/>
    </row>
    <row r="113" spans="1:13" ht="14" x14ac:dyDescent="0.15">
      <c r="A113" s="23"/>
      <c r="B113" s="4" t="s">
        <v>188</v>
      </c>
      <c r="E113" s="4" t="s">
        <v>176</v>
      </c>
      <c r="F113" t="str">
        <f>IFERROR(VLOOKUP(VENTAS[[#This Row],[Código del producto Vendido]],STOCK[],5,FALSE),"-")</f>
        <v>SHEIN SXY Top corto con nudo con abertura de manga farol_M</v>
      </c>
      <c r="G113" s="2">
        <v>3</v>
      </c>
      <c r="H113" s="6">
        <v>9</v>
      </c>
      <c r="I113" s="6">
        <f>VENTAS[[#This Row],[Cantidad]]*VENTAS[[#This Row],[Precio Venta]]</f>
        <v>27</v>
      </c>
      <c r="J113" s="6">
        <f>IF(VENTAS[[#This Row],[Nombre del Gestor]]&gt;1,  VENTAS[[#This Row],[Total]]*10%, 0)</f>
        <v>0</v>
      </c>
      <c r="K113" s="6">
        <f>IFERROR(VLOOKUP(VENTAS[[#This Row],[Código del producto Vendido]],STOCK[],16,FALSE)*VENTAS[[#This Row],[Cantidad]] + VLOOKUP(VENTAS[[#This Row],[Código del producto Vendido]],STOCK[],19,FALSE)*VENTAS[[#This Row],[Cantidad]],VENTAS[[#This Row],[Total]])</f>
        <v>17.204999999999998</v>
      </c>
      <c r="L113" s="6">
        <f>VENTAS[[#This Row],[Total]]-VENTAS[[#This Row],[Comisión 10%]]-VENTAS[[#This Row],[Costo SIN Comision]]</f>
        <v>9.7950000000000017</v>
      </c>
      <c r="M113" s="6"/>
    </row>
    <row r="114" spans="1:13" ht="14" x14ac:dyDescent="0.15">
      <c r="A114" s="23"/>
      <c r="B114" s="4" t="s">
        <v>188</v>
      </c>
      <c r="E114" s="4" t="s">
        <v>182</v>
      </c>
      <c r="F114" t="str">
        <f>IFERROR(VLOOKUP(VENTAS[[#This Row],[Código del producto Vendido]],STOCK[],5,FALSE),"-")</f>
        <v>SHEIN SXY Camiseta con abertura de malla_M</v>
      </c>
      <c r="G114" s="2">
        <v>3</v>
      </c>
      <c r="H114" s="6">
        <v>10</v>
      </c>
      <c r="I114" s="6">
        <f>VENTAS[[#This Row],[Cantidad]]*VENTAS[[#This Row],[Precio Venta]]</f>
        <v>30</v>
      </c>
      <c r="J114" s="6">
        <f>IF(VENTAS[[#This Row],[Nombre del Gestor]]&gt;1,  VENTAS[[#This Row],[Total]]*10%, 0)</f>
        <v>0</v>
      </c>
      <c r="K114" s="6">
        <f>IFERROR(VLOOKUP(VENTAS[[#This Row],[Código del producto Vendido]],STOCK[],16,FALSE)*VENTAS[[#This Row],[Cantidad]] + VLOOKUP(VENTAS[[#This Row],[Código del producto Vendido]],STOCK[],19,FALSE)*VENTAS[[#This Row],[Cantidad]],VENTAS[[#This Row],[Total]])</f>
        <v>16.329999999999998</v>
      </c>
      <c r="L114" s="6">
        <f>VENTAS[[#This Row],[Total]]-VENTAS[[#This Row],[Comisión 10%]]-VENTAS[[#This Row],[Costo SIN Comision]]</f>
        <v>13.670000000000002</v>
      </c>
      <c r="M114" s="6"/>
    </row>
    <row r="115" spans="1:13" ht="14" x14ac:dyDescent="0.15">
      <c r="A115" s="23"/>
      <c r="B115" s="4" t="s">
        <v>188</v>
      </c>
      <c r="E115" s="4" t="s">
        <v>183</v>
      </c>
      <c r="F115" t="str">
        <f>IFERROR(VLOOKUP(VENTAS[[#This Row],[Código del producto Vendido]],STOCK[],5,FALSE),"-")</f>
        <v>SHEIN SXY Camiseta con abertura de malla_S</v>
      </c>
      <c r="G115" s="2">
        <v>3</v>
      </c>
      <c r="H115" s="6">
        <v>10</v>
      </c>
      <c r="I115" s="6">
        <f>VENTAS[[#This Row],[Cantidad]]*VENTAS[[#This Row],[Precio Venta]]</f>
        <v>30</v>
      </c>
      <c r="J115" s="6">
        <f>IF(VENTAS[[#This Row],[Nombre del Gestor]]&gt;1,  VENTAS[[#This Row],[Total]]*10%, 0)</f>
        <v>0</v>
      </c>
      <c r="K115" s="6">
        <f>IFERROR(VLOOKUP(VENTAS[[#This Row],[Código del producto Vendido]],STOCK[],16,FALSE)*VENTAS[[#This Row],[Cantidad]] + VLOOKUP(VENTAS[[#This Row],[Código del producto Vendido]],STOCK[],19,FALSE)*VENTAS[[#This Row],[Cantidad]],VENTAS[[#This Row],[Total]])</f>
        <v>16.329999999999998</v>
      </c>
      <c r="L115" s="6">
        <f>VENTAS[[#This Row],[Total]]-VENTAS[[#This Row],[Comisión 10%]]-VENTAS[[#This Row],[Costo SIN Comision]]</f>
        <v>13.670000000000002</v>
      </c>
      <c r="M115" s="6"/>
    </row>
    <row r="116" spans="1:13" ht="14" x14ac:dyDescent="0.15">
      <c r="A116" s="23"/>
      <c r="B116" s="4" t="s">
        <v>188</v>
      </c>
      <c r="E116" s="4" t="s">
        <v>184</v>
      </c>
      <c r="F116" t="str">
        <f>IFERROR(VLOOKUP(VENTAS[[#This Row],[Código del producto Vendido]],STOCK[],5,FALSE),"-")</f>
        <v>SHEIN SXY Camiseta con abertura de malla_XS</v>
      </c>
      <c r="G116" s="2">
        <v>3</v>
      </c>
      <c r="H116" s="6">
        <v>9</v>
      </c>
      <c r="I116" s="6">
        <f>VENTAS[[#This Row],[Cantidad]]*VENTAS[[#This Row],[Precio Venta]]</f>
        <v>27</v>
      </c>
      <c r="J116" s="6">
        <f>IF(VENTAS[[#This Row],[Nombre del Gestor]]&gt;1,  VENTAS[[#This Row],[Total]]*10%, 0)</f>
        <v>0</v>
      </c>
      <c r="K116" s="6">
        <f>IFERROR(VLOOKUP(VENTAS[[#This Row],[Código del producto Vendido]],STOCK[],16,FALSE)*VENTAS[[#This Row],[Cantidad]] + VLOOKUP(VENTAS[[#This Row],[Código del producto Vendido]],STOCK[],19,FALSE)*VENTAS[[#This Row],[Cantidad]],VENTAS[[#This Row],[Total]])</f>
        <v>16.329999999999998</v>
      </c>
      <c r="L116" s="6">
        <f>VENTAS[[#This Row],[Total]]-VENTAS[[#This Row],[Comisión 10%]]-VENTAS[[#This Row],[Costo SIN Comision]]</f>
        <v>10.670000000000002</v>
      </c>
      <c r="M116" s="6"/>
    </row>
    <row r="117" spans="1:13" ht="14" x14ac:dyDescent="0.15">
      <c r="A117" s="23"/>
      <c r="B117" s="4" t="s">
        <v>188</v>
      </c>
      <c r="E117" s="4" t="s">
        <v>177</v>
      </c>
      <c r="F117" t="str">
        <f>IFERROR(VLOOKUP(VENTAS[[#This Row],[Código del producto Vendido]],STOCK[],5,FALSE),"-")</f>
        <v>-</v>
      </c>
      <c r="G117" s="2">
        <v>1</v>
      </c>
      <c r="H117" s="6">
        <v>9</v>
      </c>
      <c r="I117" s="6">
        <f>VENTAS[[#This Row],[Cantidad]]*VENTAS[[#This Row],[Precio Venta]]</f>
        <v>9</v>
      </c>
      <c r="J117" s="6">
        <f>IF(VENTAS[[#This Row],[Nombre del Gestor]]&gt;1,  VENTAS[[#This Row],[Total]]*10%, 0)</f>
        <v>0</v>
      </c>
      <c r="K117" s="6">
        <f>IFERROR(VLOOKUP(VENTAS[[#This Row],[Código del producto Vendido]],STOCK[],16,FALSE)*VENTAS[[#This Row],[Cantidad]] + VLOOKUP(VENTAS[[#This Row],[Código del producto Vendido]],STOCK[],19,FALSE)*VENTAS[[#This Row],[Cantidad]],VENTAS[[#This Row],[Total]])</f>
        <v>9</v>
      </c>
      <c r="L117" s="6">
        <f>VENTAS[[#This Row],[Total]]-VENTAS[[#This Row],[Comisión 10%]]-VENTAS[[#This Row],[Costo SIN Comision]]</f>
        <v>0</v>
      </c>
      <c r="M117" s="6"/>
    </row>
    <row r="118" spans="1:13" ht="14" x14ac:dyDescent="0.15">
      <c r="A118" s="23"/>
      <c r="B118" s="4" t="s">
        <v>188</v>
      </c>
      <c r="E118" s="4" t="s">
        <v>199</v>
      </c>
      <c r="F118" t="str">
        <f>IFERROR(VLOOKUP(VENTAS[[#This Row],[Código del producto Vendido]],STOCK[],5,FALSE),"-")</f>
        <v>-</v>
      </c>
      <c r="G118" s="2">
        <v>1</v>
      </c>
      <c r="H118" s="6">
        <v>10</v>
      </c>
      <c r="I118" s="6">
        <f>VENTAS[[#This Row],[Cantidad]]*VENTAS[[#This Row],[Precio Venta]]</f>
        <v>10</v>
      </c>
      <c r="J118" s="6">
        <f>IF(VENTAS[[#This Row],[Nombre del Gestor]]&gt;1,  VENTAS[[#This Row],[Total]]*10%, 0)</f>
        <v>0</v>
      </c>
      <c r="K118" s="6">
        <f>IFERROR(VLOOKUP(VENTAS[[#This Row],[Código del producto Vendido]],STOCK[],16,FALSE)*VENTAS[[#This Row],[Cantidad]] + VLOOKUP(VENTAS[[#This Row],[Código del producto Vendido]],STOCK[],19,FALSE)*VENTAS[[#This Row],[Cantidad]],VENTAS[[#This Row],[Total]])</f>
        <v>10</v>
      </c>
      <c r="L118" s="6">
        <f>VENTAS[[#This Row],[Total]]-VENTAS[[#This Row],[Comisión 10%]]-VENTAS[[#This Row],[Costo SIN Comision]]</f>
        <v>0</v>
      </c>
      <c r="M118" s="6"/>
    </row>
    <row r="119" spans="1:13" ht="14" x14ac:dyDescent="0.15">
      <c r="A119" s="23"/>
      <c r="B119" s="4" t="s">
        <v>188</v>
      </c>
      <c r="E119" s="4" t="s">
        <v>179</v>
      </c>
      <c r="F119" t="str">
        <f>IFERROR(VLOOKUP(VENTAS[[#This Row],[Código del producto Vendido]],STOCK[],5,FALSE),"-")</f>
        <v>-</v>
      </c>
      <c r="G119" s="2">
        <v>2</v>
      </c>
      <c r="H119" s="6">
        <v>9</v>
      </c>
      <c r="I119" s="6">
        <f>VENTAS[[#This Row],[Cantidad]]*VENTAS[[#This Row],[Precio Venta]]</f>
        <v>18</v>
      </c>
      <c r="J119" s="6">
        <f>IF(VENTAS[[#This Row],[Nombre del Gestor]]&gt;1,  VENTAS[[#This Row],[Total]]*10%, 0)</f>
        <v>0</v>
      </c>
      <c r="K119" s="6">
        <f>IFERROR(VLOOKUP(VENTAS[[#This Row],[Código del producto Vendido]],STOCK[],16,FALSE)*VENTAS[[#This Row],[Cantidad]] + VLOOKUP(VENTAS[[#This Row],[Código del producto Vendido]],STOCK[],19,FALSE)*VENTAS[[#This Row],[Cantidad]],VENTAS[[#This Row],[Total]])</f>
        <v>18</v>
      </c>
      <c r="L119" s="6">
        <f>VENTAS[[#This Row],[Total]]-VENTAS[[#This Row],[Comisión 10%]]-VENTAS[[#This Row],[Costo SIN Comision]]</f>
        <v>0</v>
      </c>
      <c r="M119" s="6"/>
    </row>
    <row r="120" spans="1:13" ht="14" x14ac:dyDescent="0.15">
      <c r="A120" s="23"/>
      <c r="B120" s="4" t="s">
        <v>188</v>
      </c>
      <c r="E120" s="4" t="s">
        <v>180</v>
      </c>
      <c r="F120" t="str">
        <f>IFERROR(VLOOKUP(VENTAS[[#This Row],[Código del producto Vendido]],STOCK[],5,FALSE),"-")</f>
        <v>-</v>
      </c>
      <c r="G120" s="2">
        <v>2</v>
      </c>
      <c r="H120" s="6">
        <v>9</v>
      </c>
      <c r="I120" s="6">
        <f>VENTAS[[#This Row],[Cantidad]]*VENTAS[[#This Row],[Precio Venta]]</f>
        <v>18</v>
      </c>
      <c r="J120" s="6">
        <f>IF(VENTAS[[#This Row],[Nombre del Gestor]]&gt;1,  VENTAS[[#This Row],[Total]]*10%, 0)</f>
        <v>0</v>
      </c>
      <c r="K120" s="6">
        <f>IFERROR(VLOOKUP(VENTAS[[#This Row],[Código del producto Vendido]],STOCK[],16,FALSE)*VENTAS[[#This Row],[Cantidad]] + VLOOKUP(VENTAS[[#This Row],[Código del producto Vendido]],STOCK[],19,FALSE)*VENTAS[[#This Row],[Cantidad]],VENTAS[[#This Row],[Total]])</f>
        <v>18</v>
      </c>
      <c r="L120" s="6">
        <f>VENTAS[[#This Row],[Total]]-VENTAS[[#This Row],[Comisión 10%]]-VENTAS[[#This Row],[Costo SIN Comision]]</f>
        <v>0</v>
      </c>
      <c r="M120" s="6"/>
    </row>
    <row r="121" spans="1:13" ht="14" x14ac:dyDescent="0.15">
      <c r="A121" s="23"/>
      <c r="B121" s="4" t="s">
        <v>188</v>
      </c>
      <c r="E121" s="4" t="s">
        <v>745</v>
      </c>
      <c r="F121" t="str">
        <f>IFERROR(VLOOKUP(VENTAS[[#This Row],[Código del producto Vendido]],STOCK[],5,FALSE),"-")</f>
        <v>Camiseta corta de manga farol</v>
      </c>
      <c r="G121" s="2">
        <v>2</v>
      </c>
      <c r="H121" s="6">
        <v>9</v>
      </c>
      <c r="I121" s="6">
        <f>VENTAS[[#This Row],[Cantidad]]*VENTAS[[#This Row],[Precio Venta]]</f>
        <v>18</v>
      </c>
      <c r="J121" s="6">
        <f>IF(VENTAS[[#This Row],[Nombre del Gestor]]&gt;1,  VENTAS[[#This Row],[Total]]*10%, 0)</f>
        <v>0</v>
      </c>
      <c r="K121" s="6">
        <f>IFERROR(VLOOKUP(VENTAS[[#This Row],[Código del producto Vendido]],STOCK[],16,FALSE)*VENTAS[[#This Row],[Cantidad]] + VLOOKUP(VENTAS[[#This Row],[Código del producto Vendido]],STOCK[],19,FALSE)*VENTAS[[#This Row],[Cantidad]],VENTAS[[#This Row],[Total]])</f>
        <v>11.47</v>
      </c>
      <c r="L121" s="6">
        <f>VENTAS[[#This Row],[Total]]-VENTAS[[#This Row],[Comisión 10%]]-VENTAS[[#This Row],[Costo SIN Comision]]</f>
        <v>6.5299999999999994</v>
      </c>
      <c r="M121" s="6"/>
    </row>
    <row r="122" spans="1:13" ht="14" x14ac:dyDescent="0.15">
      <c r="A122" s="23"/>
      <c r="B122" s="4" t="s">
        <v>188</v>
      </c>
      <c r="E122" s="4" t="s">
        <v>181</v>
      </c>
      <c r="F122" t="str">
        <f>IFERROR(VLOOKUP(VENTAS[[#This Row],[Código del producto Vendido]],STOCK[],5,FALSE),"-")</f>
        <v>-</v>
      </c>
      <c r="G122" s="2">
        <v>1</v>
      </c>
      <c r="H122" s="6">
        <v>9</v>
      </c>
      <c r="I122" s="6">
        <f>VENTAS[[#This Row],[Cantidad]]*VENTAS[[#This Row],[Precio Venta]]</f>
        <v>9</v>
      </c>
      <c r="J122" s="6">
        <f>IF(VENTAS[[#This Row],[Nombre del Gestor]]&gt;1,  VENTAS[[#This Row],[Total]]*10%, 0)</f>
        <v>0</v>
      </c>
      <c r="K122" s="6">
        <f>IFERROR(VLOOKUP(VENTAS[[#This Row],[Código del producto Vendido]],STOCK[],16,FALSE)*VENTAS[[#This Row],[Cantidad]] + VLOOKUP(VENTAS[[#This Row],[Código del producto Vendido]],STOCK[],19,FALSE)*VENTAS[[#This Row],[Cantidad]],VENTAS[[#This Row],[Total]])</f>
        <v>9</v>
      </c>
      <c r="L122" s="6">
        <f>VENTAS[[#This Row],[Total]]-VENTAS[[#This Row],[Comisión 10%]]-VENTAS[[#This Row],[Costo SIN Comision]]</f>
        <v>0</v>
      </c>
      <c r="M122" s="6"/>
    </row>
    <row r="123" spans="1:13" ht="14" x14ac:dyDescent="0.15">
      <c r="A123" s="23"/>
      <c r="B123" s="4" t="s">
        <v>188</v>
      </c>
      <c r="E123" s="4" t="s">
        <v>744</v>
      </c>
      <c r="F123" t="str">
        <f>IFERROR(VLOOKUP(VENTAS[[#This Row],[Código del producto Vendido]],STOCK[],5,FALSE),"-")</f>
        <v>Camiseta corta de manga farol</v>
      </c>
      <c r="G123" s="2">
        <v>2</v>
      </c>
      <c r="H123" s="6">
        <v>9</v>
      </c>
      <c r="I123" s="6">
        <f>VENTAS[[#This Row],[Cantidad]]*VENTAS[[#This Row],[Precio Venta]]</f>
        <v>18</v>
      </c>
      <c r="J123" s="6">
        <f>IF(VENTAS[[#This Row],[Nombre del Gestor]]&gt;1,  VENTAS[[#This Row],[Total]]*10%, 0)</f>
        <v>0</v>
      </c>
      <c r="K123" s="6">
        <f>IFERROR(VLOOKUP(VENTAS[[#This Row],[Código del producto Vendido]],STOCK[],16,FALSE)*VENTAS[[#This Row],[Cantidad]] + VLOOKUP(VENTAS[[#This Row],[Código del producto Vendido]],STOCK[],19,FALSE)*VENTAS[[#This Row],[Cantidad]],VENTAS[[#This Row],[Total]])</f>
        <v>11.47</v>
      </c>
      <c r="L123" s="6">
        <f>VENTAS[[#This Row],[Total]]-VENTAS[[#This Row],[Comisión 10%]]-VENTAS[[#This Row],[Costo SIN Comision]]</f>
        <v>6.5299999999999994</v>
      </c>
      <c r="M123" s="6"/>
    </row>
    <row r="124" spans="1:13" ht="14" x14ac:dyDescent="0.15">
      <c r="A124" s="23"/>
      <c r="B124" s="4" t="s">
        <v>188</v>
      </c>
      <c r="E124" s="4" t="s">
        <v>178</v>
      </c>
      <c r="F124" t="str">
        <f>IFERROR(VLOOKUP(VENTAS[[#This Row],[Código del producto Vendido]],STOCK[],5,FALSE),"-")</f>
        <v>-</v>
      </c>
      <c r="G124" s="2">
        <v>1</v>
      </c>
      <c r="H124" s="6">
        <v>9</v>
      </c>
      <c r="I124" s="6">
        <f>VENTAS[[#This Row],[Cantidad]]*VENTAS[[#This Row],[Precio Venta]]</f>
        <v>9</v>
      </c>
      <c r="J124" s="6">
        <f>IF(VENTAS[[#This Row],[Nombre del Gestor]]&gt;1,  VENTAS[[#This Row],[Total]]*10%, 0)</f>
        <v>0</v>
      </c>
      <c r="K124" s="6">
        <f>IFERROR(VLOOKUP(VENTAS[[#This Row],[Código del producto Vendido]],STOCK[],16,FALSE)*VENTAS[[#This Row],[Cantidad]] + VLOOKUP(VENTAS[[#This Row],[Código del producto Vendido]],STOCK[],19,FALSE)*VENTAS[[#This Row],[Cantidad]],VENTAS[[#This Row],[Total]])</f>
        <v>9</v>
      </c>
      <c r="L124" s="6">
        <f>VENTAS[[#This Row],[Total]]-VENTAS[[#This Row],[Comisión 10%]]-VENTAS[[#This Row],[Costo SIN Comision]]</f>
        <v>0</v>
      </c>
      <c r="M124" s="6"/>
    </row>
    <row r="125" spans="1:13" ht="14" x14ac:dyDescent="0.15">
      <c r="A125" s="23"/>
      <c r="B125" s="4" t="s">
        <v>188</v>
      </c>
      <c r="E125" s="4" t="s">
        <v>733</v>
      </c>
      <c r="F125" t="str">
        <f>IFERROR(VLOOKUP(VENTAS[[#This Row],[Código del producto Vendido]],STOCK[],5,FALSE),"-")</f>
        <v>Top corto manga farol</v>
      </c>
      <c r="G125" s="2">
        <v>2</v>
      </c>
      <c r="H125" s="6">
        <v>9</v>
      </c>
      <c r="I125" s="6">
        <f>VENTAS[[#This Row],[Cantidad]]*VENTAS[[#This Row],[Precio Venta]]</f>
        <v>18</v>
      </c>
      <c r="J125" s="6">
        <f>IF(VENTAS[[#This Row],[Nombre del Gestor]]&gt;1,  VENTAS[[#This Row],[Total]]*10%, 0)</f>
        <v>0</v>
      </c>
      <c r="K125" s="6">
        <f>IFERROR(VLOOKUP(VENTAS[[#This Row],[Código del producto Vendido]],STOCK[],16,FALSE)*VENTAS[[#This Row],[Cantidad]] + VLOOKUP(VENTAS[[#This Row],[Código del producto Vendido]],STOCK[],19,FALSE)*VENTAS[[#This Row],[Cantidad]],VENTAS[[#This Row],[Total]])</f>
        <v>11.47</v>
      </c>
      <c r="L125" s="6">
        <f>VENTAS[[#This Row],[Total]]-VENTAS[[#This Row],[Comisión 10%]]-VENTAS[[#This Row],[Costo SIN Comision]]</f>
        <v>6.5299999999999994</v>
      </c>
      <c r="M125" s="6"/>
    </row>
    <row r="126" spans="1:13" ht="14" x14ac:dyDescent="0.15">
      <c r="A126" s="23"/>
      <c r="B126" s="4" t="s">
        <v>188</v>
      </c>
      <c r="E126" s="4" t="s">
        <v>222</v>
      </c>
      <c r="F126" t="str">
        <f>IFERROR(VLOOKUP(VENTAS[[#This Row],[Código del producto Vendido]],STOCK[],5,FALSE),"-")</f>
        <v>Top de hombros descubiertos unicolor ribete con fruncido_S</v>
      </c>
      <c r="G126" s="2">
        <v>3</v>
      </c>
      <c r="H126" s="6">
        <v>12</v>
      </c>
      <c r="I126" s="6">
        <f>VENTAS[[#This Row],[Cantidad]]*VENTAS[[#This Row],[Precio Venta]]</f>
        <v>36</v>
      </c>
      <c r="J126" s="6">
        <f>IF(VENTAS[[#This Row],[Nombre del Gestor]]&gt;1,  VENTAS[[#This Row],[Total]]*10%, 0)</f>
        <v>0</v>
      </c>
      <c r="K126" s="6">
        <f>IFERROR(VLOOKUP(VENTAS[[#This Row],[Código del producto Vendido]],STOCK[],16,FALSE)*VENTAS[[#This Row],[Cantidad]] + VLOOKUP(VENTAS[[#This Row],[Código del producto Vendido]],STOCK[],19,FALSE)*VENTAS[[#This Row],[Cantidad]],VENTAS[[#This Row],[Total]])</f>
        <v>15.275</v>
      </c>
      <c r="L126" s="6">
        <f>VENTAS[[#This Row],[Total]]-VENTAS[[#This Row],[Comisión 10%]]-VENTAS[[#This Row],[Costo SIN Comision]]</f>
        <v>20.725000000000001</v>
      </c>
      <c r="M126" s="6"/>
    </row>
    <row r="127" spans="1:13" ht="14" x14ac:dyDescent="0.15">
      <c r="A127" s="23">
        <v>45045</v>
      </c>
      <c r="C127" s="4" t="s">
        <v>226</v>
      </c>
      <c r="D127" s="4"/>
      <c r="E127" s="4" t="s">
        <v>206</v>
      </c>
      <c r="F127" t="str">
        <f>IFERROR(VLOOKUP(VENTAS[[#This Row],[Código del producto Vendido]],STOCK[],5,FALSE),"-")</f>
        <v>Pareo pantalón</v>
      </c>
      <c r="G127" s="2">
        <v>1</v>
      </c>
      <c r="H127" s="6">
        <v>15</v>
      </c>
      <c r="I127" s="6">
        <f>VENTAS[[#This Row],[Cantidad]]*VENTAS[[#This Row],[Precio Venta]]</f>
        <v>15</v>
      </c>
      <c r="J127" s="6">
        <f>IF(VENTAS[[#This Row],[Nombre del Gestor]]&gt;1,  VENTAS[[#This Row],[Total]]*10%, 0)</f>
        <v>0</v>
      </c>
      <c r="K127" s="6">
        <f>IFERROR(VLOOKUP(VENTAS[[#This Row],[Código del producto Vendido]],STOCK[],16,FALSE)*VENTAS[[#This Row],[Cantidad]] + VLOOKUP(VENTAS[[#This Row],[Código del producto Vendido]],STOCK[],19,FALSE)*VENTAS[[#This Row],[Cantidad]],VENTAS[[#This Row],[Total]])</f>
        <v>10.063333333333333</v>
      </c>
      <c r="L127" s="6">
        <f>VENTAS[[#This Row],[Total]]-VENTAS[[#This Row],[Comisión 10%]]-VENTAS[[#This Row],[Costo SIN Comision]]</f>
        <v>4.9366666666666674</v>
      </c>
      <c r="M127" s="6"/>
    </row>
    <row r="128" spans="1:13" ht="14" x14ac:dyDescent="0.15">
      <c r="A128" s="23">
        <v>45045</v>
      </c>
      <c r="C128" s="4" t="s">
        <v>227</v>
      </c>
      <c r="D128" s="4"/>
      <c r="E128" s="4" t="s">
        <v>221</v>
      </c>
      <c r="F128" t="str">
        <f>IFERROR(VLOOKUP(VENTAS[[#This Row],[Código del producto Vendido]],STOCK[],5,FALSE),"-")</f>
        <v>Bañador con estampado de girasol con cover up</v>
      </c>
      <c r="G128" s="2">
        <v>1</v>
      </c>
      <c r="H128" s="6">
        <v>20</v>
      </c>
      <c r="I128" s="6">
        <f>VENTAS[[#This Row],[Cantidad]]*VENTAS[[#This Row],[Precio Venta]]</f>
        <v>20</v>
      </c>
      <c r="J128" s="6">
        <f>IF(VENTAS[[#This Row],[Nombre del Gestor]]&gt;1,  VENTAS[[#This Row],[Total]]*10%, 0)</f>
        <v>0</v>
      </c>
      <c r="K128" s="6">
        <f>IFERROR(VLOOKUP(VENTAS[[#This Row],[Código del producto Vendido]],STOCK[],16,FALSE)*VENTAS[[#This Row],[Cantidad]] + VLOOKUP(VENTAS[[#This Row],[Código del producto Vendido]],STOCK[],19,FALSE)*VENTAS[[#This Row],[Cantidad]],VENTAS[[#This Row],[Total]])</f>
        <v>12.805</v>
      </c>
      <c r="L128" s="6">
        <f>VENTAS[[#This Row],[Total]]-VENTAS[[#This Row],[Comisión 10%]]-VENTAS[[#This Row],[Costo SIN Comision]]</f>
        <v>7.1950000000000003</v>
      </c>
      <c r="M128" s="6"/>
    </row>
    <row r="129" spans="1:13" ht="28" x14ac:dyDescent="0.15">
      <c r="A129" s="23">
        <v>45045</v>
      </c>
      <c r="C129" s="4" t="s">
        <v>228</v>
      </c>
      <c r="D129" s="4"/>
      <c r="E129" s="4" t="s">
        <v>150</v>
      </c>
      <c r="F129" t="str">
        <f>IFERROR(VLOOKUP(VENTAS[[#This Row],[Código del producto Vendido]],STOCK[],5,FALSE),"-")</f>
        <v>Vestido pecho con fruncido cruzado cintura con estampado floral_L</v>
      </c>
      <c r="G129" s="2">
        <v>1</v>
      </c>
      <c r="H129" s="6">
        <v>15</v>
      </c>
      <c r="I129" s="6">
        <f>VENTAS[[#This Row],[Cantidad]]*VENTAS[[#This Row],[Precio Venta]]</f>
        <v>15</v>
      </c>
      <c r="J129" s="6">
        <f>IF(VENTAS[[#This Row],[Nombre del Gestor]]&gt;1,  VENTAS[[#This Row],[Total]]*10%, 0)</f>
        <v>0</v>
      </c>
      <c r="K129" s="6">
        <f>IFERROR(VLOOKUP(VENTAS[[#This Row],[Código del producto Vendido]],STOCK[],16,FALSE)*VENTAS[[#This Row],[Cantidad]] + VLOOKUP(VENTAS[[#This Row],[Código del producto Vendido]],STOCK[],19,FALSE)*VENTAS[[#This Row],[Cantidad]],VENTAS[[#This Row],[Total]])</f>
        <v>10.722222222222221</v>
      </c>
      <c r="L129" s="6">
        <f>VENTAS[[#This Row],[Total]]-VENTAS[[#This Row],[Comisión 10%]]-VENTAS[[#This Row],[Costo SIN Comision]]</f>
        <v>4.2777777777777786</v>
      </c>
      <c r="M129" s="6"/>
    </row>
    <row r="130" spans="1:13" ht="14" x14ac:dyDescent="0.15">
      <c r="A130" s="23">
        <v>45045</v>
      </c>
      <c r="C130" s="4" t="s">
        <v>229</v>
      </c>
      <c r="D130" s="4"/>
      <c r="E130" s="4" t="s">
        <v>740</v>
      </c>
      <c r="F130" t="str">
        <f>IFERROR(VLOOKUP(VENTAS[[#This Row],[Código del producto Vendido]],STOCK[],5,FALSE),"-")</f>
        <v>Vestido floral de mangas farol</v>
      </c>
      <c r="G130" s="2">
        <v>1</v>
      </c>
      <c r="H130" s="6">
        <v>15</v>
      </c>
      <c r="I130" s="6">
        <f>VENTAS[[#This Row],[Cantidad]]*VENTAS[[#This Row],[Precio Venta]]</f>
        <v>15</v>
      </c>
      <c r="J130" s="6">
        <f>IF(VENTAS[[#This Row],[Nombre del Gestor]]&gt;1,  VENTAS[[#This Row],[Total]]*10%, 0)</f>
        <v>0</v>
      </c>
      <c r="K130" s="6">
        <f>IFERROR(VLOOKUP(VENTAS[[#This Row],[Código del producto Vendido]],STOCK[],16,FALSE)*VENTAS[[#This Row],[Cantidad]] + VLOOKUP(VENTAS[[#This Row],[Código del producto Vendido]],STOCK[],19,FALSE)*VENTAS[[#This Row],[Cantidad]],VENTAS[[#This Row],[Total]])</f>
        <v>10.722222222222221</v>
      </c>
      <c r="L130" s="6">
        <f>VENTAS[[#This Row],[Total]]-VENTAS[[#This Row],[Comisión 10%]]-VENTAS[[#This Row],[Costo SIN Comision]]</f>
        <v>4.2777777777777786</v>
      </c>
      <c r="M130" s="6"/>
    </row>
    <row r="131" spans="1:13" ht="14" x14ac:dyDescent="0.15">
      <c r="A131" s="23">
        <v>45045</v>
      </c>
      <c r="C131" s="4" t="s">
        <v>230</v>
      </c>
      <c r="D131" s="4"/>
      <c r="E131" s="4" t="s">
        <v>159</v>
      </c>
      <c r="F131" t="str">
        <f>IFERROR(VLOOKUP(VENTAS[[#This Row],[Código del producto Vendido]],STOCK[],5,FALSE),"-")</f>
        <v>Vestido floral de manga farol escote corazón con cordón lateral_S</v>
      </c>
      <c r="G131" s="2">
        <v>1</v>
      </c>
      <c r="H131" s="6">
        <v>15</v>
      </c>
      <c r="I131" s="6">
        <f>VENTAS[[#This Row],[Cantidad]]*VENTAS[[#This Row],[Precio Venta]]</f>
        <v>15</v>
      </c>
      <c r="J131" s="6">
        <f>IF(VENTAS[[#This Row],[Nombre del Gestor]]&gt;1,  VENTAS[[#This Row],[Total]]*10%, 0)</f>
        <v>0</v>
      </c>
      <c r="K131" s="6">
        <f>IFERROR(VLOOKUP(VENTAS[[#This Row],[Código del producto Vendido]],STOCK[],16,FALSE)*VENTAS[[#This Row],[Cantidad]] + VLOOKUP(VENTAS[[#This Row],[Código del producto Vendido]],STOCK[],19,FALSE)*VENTAS[[#This Row],[Cantidad]],VENTAS[[#This Row],[Total]])</f>
        <v>10.722222222222221</v>
      </c>
      <c r="L131" s="6">
        <f>VENTAS[[#This Row],[Total]]-VENTAS[[#This Row],[Comisión 10%]]-VENTAS[[#This Row],[Costo SIN Comision]]</f>
        <v>4.2777777777777786</v>
      </c>
      <c r="M131" s="6"/>
    </row>
    <row r="132" spans="1:13" ht="14" x14ac:dyDescent="0.15">
      <c r="A132" s="23"/>
      <c r="B132" s="4" t="s">
        <v>188</v>
      </c>
      <c r="E132" s="4" t="s">
        <v>215</v>
      </c>
      <c r="F132" t="str">
        <f>IFERROR(VLOOKUP(VENTAS[[#This Row],[Código del producto Vendido]],STOCK[],5,FALSE),"-")</f>
        <v>Top acanalado sin mangas</v>
      </c>
      <c r="G132" s="2">
        <v>5</v>
      </c>
      <c r="H132" s="6">
        <v>9</v>
      </c>
      <c r="I132" s="6">
        <f>VENTAS[[#This Row],[Cantidad]]*VENTAS[[#This Row],[Precio Venta]]</f>
        <v>45</v>
      </c>
      <c r="J132" s="6">
        <f>IF(VENTAS[[#This Row],[Nombre del Gestor]]&gt;1,  VENTAS[[#This Row],[Total]]*10%, 0)</f>
        <v>0</v>
      </c>
      <c r="K132" s="6">
        <f>IFERROR(VLOOKUP(VENTAS[[#This Row],[Código del producto Vendido]],STOCK[],16,FALSE)*VENTAS[[#This Row],[Cantidad]] + VLOOKUP(VENTAS[[#This Row],[Código del producto Vendido]],STOCK[],19,FALSE)*VENTAS[[#This Row],[Cantidad]],VENTAS[[#This Row],[Total]])</f>
        <v>25.111111111111111</v>
      </c>
      <c r="L132" s="6">
        <f>VENTAS[[#This Row],[Total]]-VENTAS[[#This Row],[Comisión 10%]]-VENTAS[[#This Row],[Costo SIN Comision]]</f>
        <v>19.888888888888889</v>
      </c>
      <c r="M132" s="6"/>
    </row>
    <row r="133" spans="1:13" ht="14" x14ac:dyDescent="0.15">
      <c r="A133" s="23"/>
      <c r="B133" s="4" t="s">
        <v>188</v>
      </c>
      <c r="E133" s="4" t="s">
        <v>216</v>
      </c>
      <c r="F133" t="str">
        <f>IFERROR(VLOOKUP(VENTAS[[#This Row],[Código del producto Vendido]],STOCK[],5,FALSE),"-")</f>
        <v>Top acanalado sin mangas</v>
      </c>
      <c r="G133" s="2">
        <v>5</v>
      </c>
      <c r="H133" s="6">
        <v>9</v>
      </c>
      <c r="I133" s="6">
        <f>VENTAS[[#This Row],[Cantidad]]*VENTAS[[#This Row],[Precio Venta]]</f>
        <v>45</v>
      </c>
      <c r="J133" s="6">
        <f>IF(VENTAS[[#This Row],[Nombre del Gestor]]&gt;1,  VENTAS[[#This Row],[Total]]*10%, 0)</f>
        <v>0</v>
      </c>
      <c r="K133" s="6">
        <f>IFERROR(VLOOKUP(VENTAS[[#This Row],[Código del producto Vendido]],STOCK[],16,FALSE)*VENTAS[[#This Row],[Cantidad]] + VLOOKUP(VENTAS[[#This Row],[Código del producto Vendido]],STOCK[],19,FALSE)*VENTAS[[#This Row],[Cantidad]],VENTAS[[#This Row],[Total]])</f>
        <v>25.111111111111111</v>
      </c>
      <c r="L133" s="6">
        <f>VENTAS[[#This Row],[Total]]-VENTAS[[#This Row],[Comisión 10%]]-VENTAS[[#This Row],[Costo SIN Comision]]</f>
        <v>19.888888888888889</v>
      </c>
      <c r="M133" s="6"/>
    </row>
    <row r="134" spans="1:13" ht="14" x14ac:dyDescent="0.15">
      <c r="A134" s="22">
        <v>45047</v>
      </c>
      <c r="B134" s="4"/>
      <c r="C134" s="4" t="s">
        <v>236</v>
      </c>
      <c r="D134" s="4"/>
      <c r="E134" s="4" t="s">
        <v>220</v>
      </c>
      <c r="F134" t="str">
        <f>IFERROR(VLOOKUP(VENTAS[[#This Row],[Código del producto Vendido]],STOCK[],5,FALSE),"-")</f>
        <v>Bañador chicas con estampado de letra con cremallera</v>
      </c>
      <c r="G134" s="2">
        <v>1</v>
      </c>
      <c r="H134" s="6">
        <v>20</v>
      </c>
      <c r="I134" s="6">
        <f>VENTAS[[#This Row],[Cantidad]]*VENTAS[[#This Row],[Precio Venta]]</f>
        <v>20</v>
      </c>
      <c r="J134" s="6">
        <f>IF(VENTAS[[#This Row],[Nombre del Gestor]]&gt;1,  VENTAS[[#This Row],[Total]]*10%, 0)</f>
        <v>0</v>
      </c>
      <c r="K134" s="6">
        <f>IFERROR(VLOOKUP(VENTAS[[#This Row],[Código del producto Vendido]],STOCK[],16,FALSE)*VENTAS[[#This Row],[Cantidad]] + VLOOKUP(VENTAS[[#This Row],[Código del producto Vendido]],STOCK[],19,FALSE)*VENTAS[[#This Row],[Cantidad]],VENTAS[[#This Row],[Total]])</f>
        <v>14.76611111111111</v>
      </c>
      <c r="L134" s="6">
        <f>VENTAS[[#This Row],[Total]]-VENTAS[[#This Row],[Comisión 10%]]-VENTAS[[#This Row],[Costo SIN Comision]]</f>
        <v>5.2338888888888899</v>
      </c>
      <c r="M134" s="6"/>
    </row>
    <row r="135" spans="1:13" ht="14" x14ac:dyDescent="0.15">
      <c r="A135" s="22">
        <v>45047</v>
      </c>
      <c r="B135" s="4"/>
      <c r="C135" s="4" t="s">
        <v>236</v>
      </c>
      <c r="D135" s="4"/>
      <c r="E135" s="4" t="s">
        <v>191</v>
      </c>
      <c r="F135" t="str">
        <f>IFERROR(VLOOKUP(VENTAS[[#This Row],[Código del producto Vendido]],STOCK[],5,FALSE),"-")</f>
        <v>Sets de Bikini Casual</v>
      </c>
      <c r="G135" s="2">
        <v>1</v>
      </c>
      <c r="H135" s="6">
        <v>25</v>
      </c>
      <c r="I135" s="6">
        <f>VENTAS[[#This Row],[Cantidad]]*VENTAS[[#This Row],[Precio Venta]]</f>
        <v>25</v>
      </c>
      <c r="J135" s="6">
        <f>IF(VENTAS[[#This Row],[Nombre del Gestor]]&gt;1,  VENTAS[[#This Row],[Total]]*10%, 0)</f>
        <v>0</v>
      </c>
      <c r="K135" s="6">
        <f>IFERROR(VLOOKUP(VENTAS[[#This Row],[Código del producto Vendido]],STOCK[],16,FALSE)*VENTAS[[#This Row],[Cantidad]] + VLOOKUP(VENTAS[[#This Row],[Código del producto Vendido]],STOCK[],19,FALSE)*VENTAS[[#This Row],[Cantidad]],VENTAS[[#This Row],[Total]])</f>
        <v>14.42611111111111</v>
      </c>
      <c r="L135" s="6">
        <f>VENTAS[[#This Row],[Total]]-VENTAS[[#This Row],[Comisión 10%]]-VENTAS[[#This Row],[Costo SIN Comision]]</f>
        <v>10.57388888888889</v>
      </c>
      <c r="M135" s="6"/>
    </row>
    <row r="136" spans="1:13" s="14" customFormat="1" ht="14" x14ac:dyDescent="0.15">
      <c r="A136" s="24">
        <v>45047</v>
      </c>
      <c r="B136" s="13"/>
      <c r="C136" s="13" t="s">
        <v>237</v>
      </c>
      <c r="D136" s="13"/>
      <c r="E136" s="13" t="s">
        <v>747</v>
      </c>
      <c r="F136" s="14" t="str">
        <f>IFERROR(VLOOKUP(VENTAS[[#This Row],[Código del producto Vendido]],STOCK[],5,FALSE),"-")</f>
        <v xml:space="preserve">Vestido pecho con fruncido </v>
      </c>
      <c r="G136" s="15">
        <v>1</v>
      </c>
      <c r="H136" s="16">
        <v>15</v>
      </c>
      <c r="I136" s="16">
        <f>VENTAS[[#This Row],[Cantidad]]*VENTAS[[#This Row],[Precio Venta]]</f>
        <v>15</v>
      </c>
      <c r="J136" s="16">
        <f>IF(VENTAS[[#This Row],[Nombre del Gestor]]&gt;1,  VENTAS[[#This Row],[Total]]*10%, 0)</f>
        <v>0</v>
      </c>
      <c r="K136" s="16">
        <f>IFERROR(VLOOKUP(VENTAS[[#This Row],[Código del producto Vendido]],STOCK[],16,FALSE)*VENTAS[[#This Row],[Cantidad]] + VLOOKUP(VENTAS[[#This Row],[Código del producto Vendido]],STOCK[],19,FALSE)*VENTAS[[#This Row],[Cantidad]],VENTAS[[#This Row],[Total]])</f>
        <v>10.722222222222221</v>
      </c>
      <c r="L136" s="6">
        <f>VENTAS[[#This Row],[Total]]-VENTAS[[#This Row],[Comisión 10%]]-VENTAS[[#This Row],[Costo SIN Comision]]</f>
        <v>4.2777777777777786</v>
      </c>
      <c r="M136" s="16"/>
    </row>
    <row r="137" spans="1:13" ht="17" customHeight="1" x14ac:dyDescent="0.15">
      <c r="A137" s="22"/>
      <c r="B137" s="4"/>
      <c r="C137" s="4"/>
      <c r="D137" s="4"/>
      <c r="E137" s="4" t="s">
        <v>39</v>
      </c>
      <c r="F137" t="str">
        <f>IFERROR(VLOOKUP(VENTAS[[#This Row],[Código del producto Vendido]],STOCK[],5,FALSE),"-")</f>
        <v>Bañador color combinado con cremallera_S</v>
      </c>
      <c r="G137" s="2">
        <v>1</v>
      </c>
      <c r="H137" s="6">
        <v>25</v>
      </c>
      <c r="I137" s="6">
        <f>VENTAS[[#This Row],[Cantidad]]*VENTAS[[#This Row],[Precio Venta]]</f>
        <v>25</v>
      </c>
      <c r="J137" s="6">
        <f>IF(VENTAS[[#This Row],[Nombre del Gestor]]&gt;1,  VENTAS[[#This Row],[Total]]*10%, 0)</f>
        <v>0</v>
      </c>
      <c r="K137" s="6">
        <f>IFERROR(VLOOKUP(VENTAS[[#This Row],[Código del producto Vendido]],STOCK[],16,FALSE)*VENTAS[[#This Row],[Cantidad]] + VLOOKUP(VENTAS[[#This Row],[Código del producto Vendido]],STOCK[],19,FALSE)*VENTAS[[#This Row],[Cantidad]],VENTAS[[#This Row],[Total]])</f>
        <v>16.77277777777778</v>
      </c>
      <c r="L137" s="6">
        <f>VENTAS[[#This Row],[Total]]-VENTAS[[#This Row],[Comisión 10%]]-VENTAS[[#This Row],[Costo SIN Comision]]</f>
        <v>8.2272222222222204</v>
      </c>
      <c r="M137" s="6"/>
    </row>
    <row r="138" spans="1:13" ht="14" x14ac:dyDescent="0.15">
      <c r="A138" s="22">
        <v>45048</v>
      </c>
      <c r="B138" s="4"/>
      <c r="C138" s="4"/>
      <c r="D138" s="4"/>
      <c r="E138" s="4" t="s">
        <v>555</v>
      </c>
      <c r="F138" t="str">
        <f>IFERROR(VLOOKUP(VENTAS[[#This Row],[Código del producto Vendido]],STOCK[],5,FALSE),"-")</f>
        <v xml:space="preserve">Pareo falda </v>
      </c>
      <c r="G138" s="2">
        <v>1</v>
      </c>
      <c r="H138" s="6">
        <v>8</v>
      </c>
      <c r="I138" s="6">
        <f>VENTAS[[#This Row],[Cantidad]]*VENTAS[[#This Row],[Precio Venta]]</f>
        <v>8</v>
      </c>
      <c r="J138" s="6">
        <f>IF(VENTAS[[#This Row],[Nombre del Gestor]]&gt;1,  VENTAS[[#This Row],[Total]]*10%, 0)</f>
        <v>0</v>
      </c>
      <c r="K138" s="6">
        <f>IFERROR(VLOOKUP(VENTAS[[#This Row],[Código del producto Vendido]],STOCK[],16,FALSE)*VENTAS[[#This Row],[Cantidad]] + VLOOKUP(VENTAS[[#This Row],[Código del producto Vendido]],STOCK[],19,FALSE)*VENTAS[[#This Row],[Cantidad]],VENTAS[[#This Row],[Total]])</f>
        <v>4.3372222222222225</v>
      </c>
      <c r="L138" s="6">
        <f>VENTAS[[#This Row],[Total]]-VENTAS[[#This Row],[Comisión 10%]]-VENTAS[[#This Row],[Costo SIN Comision]]</f>
        <v>3.6627777777777775</v>
      </c>
      <c r="M138" s="6"/>
    </row>
    <row r="139" spans="1:13" ht="14" x14ac:dyDescent="0.15">
      <c r="A139" s="22">
        <v>45048</v>
      </c>
      <c r="B139" s="4"/>
      <c r="C139" s="4"/>
      <c r="D139" s="4"/>
      <c r="E139" s="4" t="s">
        <v>36</v>
      </c>
      <c r="F139" s="2" t="str">
        <f>IFERROR(VLOOKUP(VENTAS[[#This Row],[Código del producto Vendido]],STOCK[],5,FALSE),"-")</f>
        <v>Bañador de zíper en color combinado</v>
      </c>
      <c r="G139" s="2">
        <v>1</v>
      </c>
      <c r="H139" s="6">
        <v>25</v>
      </c>
      <c r="I139" s="6">
        <f>VENTAS[[#This Row],[Cantidad]]*VENTAS[[#This Row],[Precio Venta]]</f>
        <v>25</v>
      </c>
      <c r="J139" s="6">
        <f>IF(VENTAS[[#This Row],[Nombre del Gestor]]&gt;1,  VENTAS[[#This Row],[Total]]*10%, 0)</f>
        <v>0</v>
      </c>
      <c r="K139" s="6">
        <f>IFERROR(VLOOKUP(VENTAS[[#This Row],[Código del producto Vendido]],STOCK[],16,FALSE)*VENTAS[[#This Row],[Cantidad]] + VLOOKUP(VENTAS[[#This Row],[Código del producto Vendido]],STOCK[],19,FALSE)*VENTAS[[#This Row],[Cantidad]],VENTAS[[#This Row],[Total]])</f>
        <v>19.158888888888889</v>
      </c>
      <c r="L139" s="6">
        <f>VENTAS[[#This Row],[Total]]-VENTAS[[#This Row],[Comisión 10%]]-VENTAS[[#This Row],[Costo SIN Comision]]</f>
        <v>5.8411111111111111</v>
      </c>
      <c r="M139" s="6"/>
    </row>
    <row r="140" spans="1:13" ht="14" x14ac:dyDescent="0.15">
      <c r="A140" s="22">
        <v>45048</v>
      </c>
      <c r="B140" s="4"/>
      <c r="C140" s="4"/>
      <c r="D140" s="4"/>
      <c r="E140" s="4" t="s">
        <v>219</v>
      </c>
      <c r="F140" s="2" t="str">
        <f>IFERROR(VLOOKUP(VENTAS[[#This Row],[Código del producto Vendido]],STOCK[],5,FALSE),"-")</f>
        <v>Bikini chicas estampado tropical</v>
      </c>
      <c r="G140" s="2">
        <v>1</v>
      </c>
      <c r="H140" s="6">
        <v>20</v>
      </c>
      <c r="I140" s="6">
        <f>VENTAS[[#This Row],[Cantidad]]*VENTAS[[#This Row],[Precio Venta]]</f>
        <v>20</v>
      </c>
      <c r="J140" s="6">
        <f>IF(VENTAS[[#This Row],[Nombre del Gestor]]&gt;1,  VENTAS[[#This Row],[Total]]*10%, 0)</f>
        <v>0</v>
      </c>
      <c r="K140" s="6">
        <f>IFERROR(VLOOKUP(VENTAS[[#This Row],[Código del producto Vendido]],STOCK[],16,FALSE)*VENTAS[[#This Row],[Cantidad]] + VLOOKUP(VENTAS[[#This Row],[Código del producto Vendido]],STOCK[],19,FALSE)*VENTAS[[#This Row],[Cantidad]],VENTAS[[#This Row],[Total]])</f>
        <v>12.844444444444445</v>
      </c>
      <c r="L140" s="6">
        <f>VENTAS[[#This Row],[Total]]-VENTAS[[#This Row],[Comisión 10%]]-VENTAS[[#This Row],[Costo SIN Comision]]</f>
        <v>7.155555555555555</v>
      </c>
      <c r="M140" s="6"/>
    </row>
    <row r="141" spans="1:13" ht="14" x14ac:dyDescent="0.15">
      <c r="A141" s="22">
        <v>45051</v>
      </c>
      <c r="B141" s="4"/>
      <c r="C141" s="4" t="s">
        <v>393</v>
      </c>
      <c r="D141" s="4"/>
      <c r="E141" s="4" t="s">
        <v>34</v>
      </c>
      <c r="F141" s="2" t="str">
        <f>IFERROR(VLOOKUP(VENTAS[[#This Row],[Código del producto Vendido]],STOCK[],5,FALSE),"-")</f>
        <v xml:space="preserve">Bañador con tira cruzada </v>
      </c>
      <c r="G141" s="2">
        <v>1</v>
      </c>
      <c r="H141" s="6">
        <v>22</v>
      </c>
      <c r="I141" s="6">
        <f>VENTAS[[#This Row],[Cantidad]]*VENTAS[[#This Row],[Precio Venta]]</f>
        <v>22</v>
      </c>
      <c r="J141" s="6">
        <f>IF(VENTAS[[#This Row],[Nombre del Gestor]]&gt;1,  VENTAS[[#This Row],[Total]]*10%, 0)</f>
        <v>0</v>
      </c>
      <c r="K141" s="6">
        <f>IFERROR(VLOOKUP(VENTAS[[#This Row],[Código del producto Vendido]],STOCK[],16,FALSE)*VENTAS[[#This Row],[Cantidad]] + VLOOKUP(VENTAS[[#This Row],[Código del producto Vendido]],STOCK[],19,FALSE)*VENTAS[[#This Row],[Cantidad]],VENTAS[[#This Row],[Total]])</f>
        <v>14.828333333333333</v>
      </c>
      <c r="L141" s="6">
        <f>VENTAS[[#This Row],[Total]]-VENTAS[[#This Row],[Comisión 10%]]-VENTAS[[#This Row],[Costo SIN Comision]]</f>
        <v>7.1716666666666669</v>
      </c>
      <c r="M141" s="6"/>
    </row>
    <row r="142" spans="1:13" ht="14" x14ac:dyDescent="0.15">
      <c r="A142" s="22">
        <v>45057</v>
      </c>
      <c r="B142" s="4"/>
      <c r="C142" s="4" t="s">
        <v>394</v>
      </c>
      <c r="D142" s="4"/>
      <c r="E142" s="4" t="s">
        <v>46</v>
      </c>
      <c r="F142" s="2" t="str">
        <f>IFERROR(VLOOKUP(VENTAS[[#This Row],[Código del producto Vendido]],STOCK[],5,FALSE),"-")</f>
        <v>Vestido Camisero Elegante</v>
      </c>
      <c r="G142" s="2">
        <v>1</v>
      </c>
      <c r="H142" s="6">
        <v>30</v>
      </c>
      <c r="I142" s="6">
        <f>VENTAS[[#This Row],[Cantidad]]*VENTAS[[#This Row],[Precio Venta]]</f>
        <v>30</v>
      </c>
      <c r="J142" s="6">
        <f>IF(VENTAS[[#This Row],[Nombre del Gestor]]&gt;1,  VENTAS[[#This Row],[Total]]*10%, 0)</f>
        <v>0</v>
      </c>
      <c r="K142" s="6">
        <f>IFERROR(VLOOKUP(VENTAS[[#This Row],[Código del producto Vendido]],STOCK[],16,FALSE)*VENTAS[[#This Row],[Cantidad]] + VLOOKUP(VENTAS[[#This Row],[Código del producto Vendido]],STOCK[],19,FALSE)*VENTAS[[#This Row],[Cantidad]],VENTAS[[#This Row],[Total]])</f>
        <v>18.577222222222222</v>
      </c>
      <c r="L142" s="6">
        <f>VENTAS[[#This Row],[Total]]-VENTAS[[#This Row],[Comisión 10%]]-VENTAS[[#This Row],[Costo SIN Comision]]</f>
        <v>11.422777777777778</v>
      </c>
      <c r="M142" s="6"/>
    </row>
    <row r="143" spans="1:13" ht="17" customHeight="1" x14ac:dyDescent="0.15">
      <c r="A143" s="22">
        <v>45057</v>
      </c>
      <c r="B143" s="4"/>
      <c r="C143" s="4" t="s">
        <v>394</v>
      </c>
      <c r="D143" s="4"/>
      <c r="E143" s="4" t="s">
        <v>19</v>
      </c>
      <c r="F143" s="2" t="str">
        <f>IFERROR(VLOOKUP(VENTAS[[#This Row],[Código del producto Vendido]],STOCK[],5,FALSE),"-")</f>
        <v>Conjunto de cuello profundo con girante delantero con falda</v>
      </c>
      <c r="G143" s="2">
        <v>1</v>
      </c>
      <c r="H143" s="6">
        <v>25</v>
      </c>
      <c r="I143" s="6">
        <f>VENTAS[[#This Row],[Cantidad]]*VENTAS[[#This Row],[Precio Venta]]</f>
        <v>25</v>
      </c>
      <c r="J143" s="6">
        <f>IF(VENTAS[[#This Row],[Nombre del Gestor]]&gt;1,  VENTAS[[#This Row],[Total]]*10%, 0)</f>
        <v>0</v>
      </c>
      <c r="K143" s="6">
        <f>IFERROR(VLOOKUP(VENTAS[[#This Row],[Código del producto Vendido]],STOCK[],16,FALSE)*VENTAS[[#This Row],[Cantidad]] + VLOOKUP(VENTAS[[#This Row],[Código del producto Vendido]],STOCK[],19,FALSE)*VENTAS[[#This Row],[Cantidad]],VENTAS[[#This Row],[Total]])</f>
        <v>13.233333333333334</v>
      </c>
      <c r="L143" s="6">
        <f>VENTAS[[#This Row],[Total]]-VENTAS[[#This Row],[Comisión 10%]]-VENTAS[[#This Row],[Costo SIN Comision]]</f>
        <v>11.766666666666666</v>
      </c>
      <c r="M143" s="6"/>
    </row>
    <row r="144" spans="1:13" ht="14" x14ac:dyDescent="0.15">
      <c r="A144" s="22">
        <v>45057</v>
      </c>
      <c r="B144" s="4"/>
      <c r="C144" s="4" t="s">
        <v>395</v>
      </c>
      <c r="D144" s="4"/>
      <c r="E144" s="4" t="s">
        <v>189</v>
      </c>
      <c r="F144" s="2" t="str">
        <f>IFERROR(VLOOKUP(VENTAS[[#This Row],[Código del producto Vendido]],STOCK[],5,FALSE),"-")</f>
        <v>Falda en mezclilla de talle alto con abertura</v>
      </c>
      <c r="G144" s="2">
        <v>1</v>
      </c>
      <c r="H144" s="6">
        <v>35</v>
      </c>
      <c r="I144" s="6">
        <f>VENTAS[[#This Row],[Cantidad]]*VENTAS[[#This Row],[Precio Venta]]</f>
        <v>35</v>
      </c>
      <c r="J144" s="6">
        <f>IF(VENTAS[[#This Row],[Nombre del Gestor]]&gt;1,  VENTAS[[#This Row],[Total]]*10%, 0)</f>
        <v>0</v>
      </c>
      <c r="K144" s="6">
        <f>IFERROR(VLOOKUP(VENTAS[[#This Row],[Código del producto Vendido]],STOCK[],16,FALSE)*VENTAS[[#This Row],[Cantidad]] + VLOOKUP(VENTAS[[#This Row],[Código del producto Vendido]],STOCK[],19,FALSE)*VENTAS[[#This Row],[Cantidad]],VENTAS[[#This Row],[Total]])</f>
        <v>19</v>
      </c>
      <c r="L144" s="6">
        <f>VENTAS[[#This Row],[Total]]-VENTAS[[#This Row],[Comisión 10%]]-VENTAS[[#This Row],[Costo SIN Comision]]</f>
        <v>16</v>
      </c>
      <c r="M144" s="6"/>
    </row>
    <row r="145" spans="1:13" ht="14" x14ac:dyDescent="0.15">
      <c r="A145" s="22">
        <v>45057</v>
      </c>
      <c r="B145" s="4"/>
      <c r="C145" s="4" t="s">
        <v>396</v>
      </c>
      <c r="D145" s="4"/>
      <c r="E145" s="4" t="s">
        <v>206</v>
      </c>
      <c r="F145" s="2" t="str">
        <f>IFERROR(VLOOKUP(VENTAS[[#This Row],[Código del producto Vendido]],STOCK[],5,FALSE),"-")</f>
        <v>Pareo pantalón</v>
      </c>
      <c r="G145" s="2">
        <v>1</v>
      </c>
      <c r="H145" s="6">
        <v>15</v>
      </c>
      <c r="I145" s="6">
        <f>VENTAS[[#This Row],[Cantidad]]*VENTAS[[#This Row],[Precio Venta]]</f>
        <v>15</v>
      </c>
      <c r="J145" s="6">
        <f>IF(VENTAS[[#This Row],[Nombre del Gestor]]&gt;1,  VENTAS[[#This Row],[Total]]*10%, 0)</f>
        <v>0</v>
      </c>
      <c r="K145" s="6">
        <f>IFERROR(VLOOKUP(VENTAS[[#This Row],[Código del producto Vendido]],STOCK[],16,FALSE)*VENTAS[[#This Row],[Cantidad]] + VLOOKUP(VENTAS[[#This Row],[Código del producto Vendido]],STOCK[],19,FALSE)*VENTAS[[#This Row],[Cantidad]],VENTAS[[#This Row],[Total]])</f>
        <v>10.063333333333333</v>
      </c>
      <c r="L145" s="6">
        <f>VENTAS[[#This Row],[Total]]-VENTAS[[#This Row],[Comisión 10%]]-VENTAS[[#This Row],[Costo SIN Comision]]</f>
        <v>4.9366666666666674</v>
      </c>
      <c r="M145" s="6"/>
    </row>
    <row r="146" spans="1:13" ht="14" x14ac:dyDescent="0.15">
      <c r="A146" s="22"/>
      <c r="B146" s="4" t="s">
        <v>397</v>
      </c>
      <c r="C146" s="4"/>
      <c r="D146" s="4"/>
      <c r="E146" s="4" t="s">
        <v>28</v>
      </c>
      <c r="F146" s="2" t="str">
        <f>IFERROR(VLOOKUP(VENTAS[[#This Row],[Código del producto Vendido]],STOCK[],5,FALSE),"-")</f>
        <v>Bañador con estampado floral</v>
      </c>
      <c r="G146" s="2">
        <v>1</v>
      </c>
      <c r="H146" s="6">
        <v>25</v>
      </c>
      <c r="I146" s="6">
        <f>VENTAS[[#This Row],[Cantidad]]*VENTAS[[#This Row],[Precio Venta]]</f>
        <v>25</v>
      </c>
      <c r="J146" s="6">
        <f>IF(VENTAS[[#This Row],[Nombre del Gestor]]&gt;1,  VENTAS[[#This Row],[Total]]*10%, 0)</f>
        <v>0</v>
      </c>
      <c r="K146" s="6">
        <f>IFERROR(VLOOKUP(VENTAS[[#This Row],[Código del producto Vendido]],STOCK[],16,FALSE)*VENTAS[[#This Row],[Cantidad]] + VLOOKUP(VENTAS[[#This Row],[Código del producto Vendido]],STOCK[],19,FALSE)*VENTAS[[#This Row],[Cantidad]],VENTAS[[#This Row],[Total]])</f>
        <v>19.838888888888889</v>
      </c>
      <c r="L146" s="6">
        <f>VENTAS[[#This Row],[Total]]-VENTAS[[#This Row],[Comisión 10%]]-VENTAS[[#This Row],[Costo SIN Comision]]</f>
        <v>5.1611111111111114</v>
      </c>
      <c r="M146" s="6"/>
    </row>
    <row r="147" spans="1:13" ht="14" x14ac:dyDescent="0.15">
      <c r="A147" s="22">
        <v>45062</v>
      </c>
      <c r="B147" s="4"/>
      <c r="C147" s="4" t="s">
        <v>449</v>
      </c>
      <c r="D147" s="4"/>
      <c r="E147" s="4" t="s">
        <v>212</v>
      </c>
      <c r="F147" s="2" t="str">
        <f>IFERROR(VLOOKUP(VENTAS[[#This Row],[Código del producto Vendido]],STOCK[],5,FALSE),"-")</f>
        <v>Cubierta de pezón de metal vinculado</v>
      </c>
      <c r="G147" s="2">
        <v>1</v>
      </c>
      <c r="H147" s="6">
        <v>8</v>
      </c>
      <c r="I147" s="6">
        <f>VENTAS[[#This Row],[Cantidad]]*VENTAS[[#This Row],[Precio Venta]]</f>
        <v>8</v>
      </c>
      <c r="J147" s="6">
        <f>IF(VENTAS[[#This Row],[Nombre del Gestor]]&gt;1,  VENTAS[[#This Row],[Total]]*10%, 0)</f>
        <v>0</v>
      </c>
      <c r="K147" s="6">
        <f>IFERROR(VLOOKUP(VENTAS[[#This Row],[Código del producto Vendido]],STOCK[],16,FALSE)*VENTAS[[#This Row],[Cantidad]] + VLOOKUP(VENTAS[[#This Row],[Código del producto Vendido]],STOCK[],19,FALSE)*VENTAS[[#This Row],[Cantidad]],VENTAS[[#This Row],[Total]])</f>
        <v>3.8644444444444441</v>
      </c>
      <c r="L147" s="6">
        <f>VENTAS[[#This Row],[Total]]-VENTAS[[#This Row],[Comisión 10%]]-VENTAS[[#This Row],[Costo SIN Comision]]</f>
        <v>4.1355555555555554</v>
      </c>
      <c r="M147" s="6"/>
    </row>
    <row r="148" spans="1:13" ht="14" x14ac:dyDescent="0.15">
      <c r="A148" s="22"/>
      <c r="B148" s="4" t="s">
        <v>397</v>
      </c>
      <c r="C148" s="4"/>
      <c r="D148" s="4"/>
      <c r="E148" s="4" t="s">
        <v>207</v>
      </c>
      <c r="F148" s="2" t="str">
        <f>IFERROR(VLOOKUP(VENTAS[[#This Row],[Código del producto Vendido]],STOCK[],5,FALSE),"-")</f>
        <v>Pareo pantalón en malla</v>
      </c>
      <c r="G148" s="2">
        <v>1</v>
      </c>
      <c r="H148" s="6">
        <v>15</v>
      </c>
      <c r="I148" s="6">
        <f>VENTAS[[#This Row],[Cantidad]]*VENTAS[[#This Row],[Precio Venta]]</f>
        <v>15</v>
      </c>
      <c r="J148" s="6">
        <f>IF(VENTAS[[#This Row],[Nombre del Gestor]]&gt;1,  VENTAS[[#This Row],[Total]]*10%, 0)</f>
        <v>0</v>
      </c>
      <c r="K148" s="6">
        <f>IFERROR(VLOOKUP(VENTAS[[#This Row],[Código del producto Vendido]],STOCK[],16,FALSE)*VENTAS[[#This Row],[Cantidad]] + VLOOKUP(VENTAS[[#This Row],[Código del producto Vendido]],STOCK[],19,FALSE)*VENTAS[[#This Row],[Cantidad]],VENTAS[[#This Row],[Total]])</f>
        <v>10.063333333333333</v>
      </c>
      <c r="L148" s="6">
        <f>VENTAS[[#This Row],[Total]]-VENTAS[[#This Row],[Comisión 10%]]-VENTAS[[#This Row],[Costo SIN Comision]]</f>
        <v>4.9366666666666674</v>
      </c>
      <c r="M148" s="6"/>
    </row>
    <row r="149" spans="1:13" ht="14" x14ac:dyDescent="0.15">
      <c r="A149" s="22">
        <v>45062</v>
      </c>
      <c r="B149" s="4"/>
      <c r="C149" s="4" t="s">
        <v>449</v>
      </c>
      <c r="D149" s="4"/>
      <c r="E149" s="4" t="s">
        <v>135</v>
      </c>
      <c r="F149" s="2" t="str">
        <f>IFERROR(VLOOKUP(VENTAS[[#This Row],[Código del producto Vendido]],STOCK[],5,FALSE),"-")</f>
        <v xml:space="preserve">Vestido con cordón de espalda abierta </v>
      </c>
      <c r="G149" s="2">
        <v>1</v>
      </c>
      <c r="H149" s="6">
        <v>25</v>
      </c>
      <c r="I149" s="6">
        <f>VENTAS[[#This Row],[Cantidad]]*VENTAS[[#This Row],[Precio Venta]]</f>
        <v>25</v>
      </c>
      <c r="J149" s="6">
        <f>IF(VENTAS[[#This Row],[Nombre del Gestor]]&gt;1,  VENTAS[[#This Row],[Total]]*10%, 0)</f>
        <v>0</v>
      </c>
      <c r="K149" s="6">
        <f>IFERROR(VLOOKUP(VENTAS[[#This Row],[Código del producto Vendido]],STOCK[],16,FALSE)*VENTAS[[#This Row],[Cantidad]] + VLOOKUP(VENTAS[[#This Row],[Código del producto Vendido]],STOCK[],19,FALSE)*VENTAS[[#This Row],[Cantidad]],VENTAS[[#This Row],[Total]])</f>
        <v>15.907777777777778</v>
      </c>
      <c r="L149" s="6">
        <f>VENTAS[[#This Row],[Total]]-VENTAS[[#This Row],[Comisión 10%]]-VENTAS[[#This Row],[Costo SIN Comision]]</f>
        <v>9.0922222222222224</v>
      </c>
      <c r="M149" s="6"/>
    </row>
    <row r="150" spans="1:13" ht="14" x14ac:dyDescent="0.15">
      <c r="A150" s="22">
        <v>45062</v>
      </c>
      <c r="B150" s="4"/>
      <c r="C150" s="4" t="s">
        <v>449</v>
      </c>
      <c r="D150" s="4"/>
      <c r="E150" s="4" t="s">
        <v>859</v>
      </c>
      <c r="F150" s="2" t="str">
        <f>IFERROR(VLOOKUP(VENTAS[[#This Row],[Código del producto Vendido]],STOCK[],5,FALSE),"-")</f>
        <v xml:space="preserve"> Top Cuello V Verde</v>
      </c>
      <c r="G150" s="2">
        <v>1</v>
      </c>
      <c r="H150" s="6">
        <v>12</v>
      </c>
      <c r="I150" s="6">
        <f>VENTAS[[#This Row],[Cantidad]]*VENTAS[[#This Row],[Precio Venta]]</f>
        <v>12</v>
      </c>
      <c r="J150" s="6">
        <f>IF(VENTAS[[#This Row],[Nombre del Gestor]]&gt;1,  VENTAS[[#This Row],[Total]]*10%, 0)</f>
        <v>0</v>
      </c>
      <c r="K150" s="6">
        <f>IFERROR(VLOOKUP(VENTAS[[#This Row],[Código del producto Vendido]],STOCK[],16,FALSE)*VENTAS[[#This Row],[Cantidad]] + VLOOKUP(VENTAS[[#This Row],[Código del producto Vendido]],STOCK[],19,FALSE)*VENTAS[[#This Row],[Cantidad]],VENTAS[[#This Row],[Total]])</f>
        <v>8.005454545454544</v>
      </c>
      <c r="L150" s="6">
        <f>VENTAS[[#This Row],[Total]]-VENTAS[[#This Row],[Comisión 10%]]-VENTAS[[#This Row],[Costo SIN Comision]]</f>
        <v>3.994545454545456</v>
      </c>
      <c r="M150" s="6"/>
    </row>
    <row r="151" spans="1:13" ht="14" x14ac:dyDescent="0.15">
      <c r="A151" s="25">
        <v>45062</v>
      </c>
      <c r="B151" s="4"/>
      <c r="C151" s="4" t="s">
        <v>449</v>
      </c>
      <c r="D151" s="4"/>
      <c r="E151" s="4" t="s">
        <v>848</v>
      </c>
      <c r="F151" s="2" t="str">
        <f>IFERROR(VLOOKUP(VENTAS[[#This Row],[Código del producto Vendido]],STOCK[],5,FALSE),"-")</f>
        <v>Top Cuello encaje y mangas abombadas</v>
      </c>
      <c r="G151" s="2">
        <v>1</v>
      </c>
      <c r="H151" s="6">
        <v>12</v>
      </c>
      <c r="I151" s="6">
        <f>VENTAS[[#This Row],[Cantidad]]*VENTAS[[#This Row],[Precio Venta]]</f>
        <v>12</v>
      </c>
      <c r="J151" s="6">
        <f>IF(VENTAS[[#This Row],[Nombre del Gestor]]&gt;1,  VENTAS[[#This Row],[Total]]*10%, 0)</f>
        <v>0</v>
      </c>
      <c r="K151" s="6">
        <f>IFERROR(VLOOKUP(VENTAS[[#This Row],[Código del producto Vendido]],STOCK[],16,FALSE)*VENTAS[[#This Row],[Cantidad]] + VLOOKUP(VENTAS[[#This Row],[Código del producto Vendido]],STOCK[],19,FALSE)*VENTAS[[#This Row],[Cantidad]],VENTAS[[#This Row],[Total]])</f>
        <v>6.3581818181818175</v>
      </c>
      <c r="L151" s="6">
        <f>VENTAS[[#This Row],[Total]]-VENTAS[[#This Row],[Comisión 10%]]-VENTAS[[#This Row],[Costo SIN Comision]]</f>
        <v>5.6418181818181825</v>
      </c>
      <c r="M151" s="6"/>
    </row>
    <row r="152" spans="1:13" ht="14" x14ac:dyDescent="0.15">
      <c r="A152" s="22">
        <v>45062</v>
      </c>
      <c r="B152" s="4"/>
      <c r="C152" s="4" t="s">
        <v>449</v>
      </c>
      <c r="D152" s="4"/>
      <c r="E152" s="4" t="s">
        <v>153</v>
      </c>
      <c r="F152" s="2" t="str">
        <f>IFERROR(VLOOKUP(VENTAS[[#This Row],[Código del producto Vendido]],STOCK[],5,FALSE),"-")</f>
        <v>Vestido floral con abertura trasera</v>
      </c>
      <c r="G152" s="2">
        <v>1</v>
      </c>
      <c r="H152" s="6">
        <v>15</v>
      </c>
      <c r="I152" s="6">
        <f>VENTAS[[#This Row],[Cantidad]]*VENTAS[[#This Row],[Precio Venta]]</f>
        <v>15</v>
      </c>
      <c r="J152" s="6">
        <f>IF(VENTAS[[#This Row],[Nombre del Gestor]]&gt;1,  VENTAS[[#This Row],[Total]]*10%, 0)</f>
        <v>0</v>
      </c>
      <c r="K152" s="6">
        <f>IFERROR(VLOOKUP(VENTAS[[#This Row],[Código del producto Vendido]],STOCK[],16,FALSE)*VENTAS[[#This Row],[Cantidad]] + VLOOKUP(VENTAS[[#This Row],[Código del producto Vendido]],STOCK[],19,FALSE)*VENTAS[[#This Row],[Cantidad]],VENTAS[[#This Row],[Total]])</f>
        <v>10.722222222222221</v>
      </c>
      <c r="L152" s="6">
        <f>VENTAS[[#This Row],[Total]]-VENTAS[[#This Row],[Comisión 10%]]-VENTAS[[#This Row],[Costo SIN Comision]]</f>
        <v>4.2777777777777786</v>
      </c>
      <c r="M152" s="6"/>
    </row>
    <row r="153" spans="1:13" ht="14" x14ac:dyDescent="0.15">
      <c r="A153" s="22">
        <v>45062</v>
      </c>
      <c r="B153" s="4"/>
      <c r="C153" s="4" t="s">
        <v>449</v>
      </c>
      <c r="D153" s="4"/>
      <c r="E153" s="4" t="s">
        <v>897</v>
      </c>
      <c r="F153" s="2" t="str">
        <f>IFERROR(VLOOKUP(VENTAS[[#This Row],[Código del producto Vendido]],STOCK[],5,FALSE),"-")</f>
        <v>Vestido frenchy de puntos</v>
      </c>
      <c r="G153" s="2">
        <v>1</v>
      </c>
      <c r="H153" s="6">
        <v>22</v>
      </c>
      <c r="I153" s="6">
        <f>VENTAS[[#This Row],[Cantidad]]*VENTAS[[#This Row],[Precio Venta]]</f>
        <v>22</v>
      </c>
      <c r="J153" s="6">
        <f>IF(VENTAS[[#This Row],[Nombre del Gestor]]&gt;1,  VENTAS[[#This Row],[Total]]*10%, 0)</f>
        <v>0</v>
      </c>
      <c r="K153" s="6">
        <f>IFERROR(VLOOKUP(VENTAS[[#This Row],[Código del producto Vendido]],STOCK[],16,FALSE)*VENTAS[[#This Row],[Cantidad]] + VLOOKUP(VENTAS[[#This Row],[Código del producto Vendido]],STOCK[],19,FALSE)*VENTAS[[#This Row],[Cantidad]],VENTAS[[#This Row],[Total]])</f>
        <v>15.327272727272726</v>
      </c>
      <c r="L153" s="6">
        <f>VENTAS[[#This Row],[Total]]-VENTAS[[#This Row],[Comisión 10%]]-VENTAS[[#This Row],[Costo SIN Comision]]</f>
        <v>6.6727272727272737</v>
      </c>
      <c r="M153" s="6"/>
    </row>
    <row r="154" spans="1:13" ht="14" x14ac:dyDescent="0.15">
      <c r="A154" s="25">
        <v>45062</v>
      </c>
      <c r="B154" s="4"/>
      <c r="C154" s="4" t="s">
        <v>449</v>
      </c>
      <c r="D154" s="4"/>
      <c r="E154" s="4" t="s">
        <v>894</v>
      </c>
      <c r="F154" s="2" t="str">
        <f>IFERROR(VLOOKUP(VENTAS[[#This Row],[Código del producto Vendido]],STOCK[],5,FALSE),"-")</f>
        <v>Top Acanalado</v>
      </c>
      <c r="G154" s="2">
        <v>1</v>
      </c>
      <c r="H154" s="6">
        <v>12</v>
      </c>
      <c r="I154" s="6">
        <f>VENTAS[[#This Row],[Cantidad]]*VENTAS[[#This Row],[Precio Venta]]</f>
        <v>12</v>
      </c>
      <c r="J154" s="6">
        <f>IF(VENTAS[[#This Row],[Nombre del Gestor]]&gt;1,  VENTAS[[#This Row],[Total]]*10%, 0)</f>
        <v>0</v>
      </c>
      <c r="K154" s="6">
        <f>IFERROR(VLOOKUP(VENTAS[[#This Row],[Código del producto Vendido]],STOCK[],16,FALSE)*VENTAS[[#This Row],[Cantidad]] + VLOOKUP(VENTAS[[#This Row],[Código del producto Vendido]],STOCK[],19,FALSE)*VENTAS[[#This Row],[Cantidad]],VENTAS[[#This Row],[Total]])</f>
        <v>9.2799999999999994</v>
      </c>
      <c r="L154" s="6">
        <f>VENTAS[[#This Row],[Total]]-VENTAS[[#This Row],[Comisión 10%]]-VENTAS[[#This Row],[Costo SIN Comision]]</f>
        <v>2.7200000000000006</v>
      </c>
      <c r="M154" s="6"/>
    </row>
    <row r="155" spans="1:13" ht="14" x14ac:dyDescent="0.15">
      <c r="A155" s="22">
        <v>45061</v>
      </c>
      <c r="B155" s="4"/>
      <c r="C155" s="4" t="s">
        <v>447</v>
      </c>
      <c r="D155" s="4"/>
      <c r="E155" s="4" t="s">
        <v>446</v>
      </c>
      <c r="F155" s="2" t="str">
        <f>IFERROR(VLOOKUP(VENTAS[[#This Row],[Código del producto Vendido]],STOCK[],5,FALSE),"-")</f>
        <v>Falda Margarita</v>
      </c>
      <c r="G155" s="2">
        <v>1</v>
      </c>
      <c r="H155" s="6">
        <v>18</v>
      </c>
      <c r="I155" s="6">
        <f>VENTAS[[#This Row],[Cantidad]]*VENTAS[[#This Row],[Precio Venta]]</f>
        <v>18</v>
      </c>
      <c r="J155" s="6">
        <f>IF(VENTAS[[#This Row],[Nombre del Gestor]]&gt;1,  VENTAS[[#This Row],[Total]]*10%, 0)</f>
        <v>0</v>
      </c>
      <c r="K155" s="6">
        <f>IFERROR(VLOOKUP(VENTAS[[#This Row],[Código del producto Vendido]],STOCK[],16,FALSE)*VENTAS[[#This Row],[Cantidad]] + VLOOKUP(VENTAS[[#This Row],[Código del producto Vendido]],STOCK[],19,FALSE)*VENTAS[[#This Row],[Cantidad]],VENTAS[[#This Row],[Total]])</f>
        <v>8.1049999999999986</v>
      </c>
      <c r="L155" s="6">
        <f>VENTAS[[#This Row],[Total]]-VENTAS[[#This Row],[Comisión 10%]]-VENTAS[[#This Row],[Costo SIN Comision]]</f>
        <v>9.8950000000000014</v>
      </c>
      <c r="M155" s="6"/>
    </row>
    <row r="156" spans="1:13" ht="14" x14ac:dyDescent="0.15">
      <c r="A156" s="22">
        <v>45061</v>
      </c>
      <c r="B156" s="4"/>
      <c r="C156" s="4" t="s">
        <v>447</v>
      </c>
      <c r="D156" s="4"/>
      <c r="E156" s="4" t="s">
        <v>445</v>
      </c>
      <c r="F156" s="2" t="str">
        <f>IFERROR(VLOOKUP(VENTAS[[#This Row],[Código del producto Vendido]],STOCK[],5,FALSE),"-")</f>
        <v>Top Dreamer Negro</v>
      </c>
      <c r="G156" s="2">
        <v>1</v>
      </c>
      <c r="H156" s="6">
        <v>12</v>
      </c>
      <c r="I156" s="6">
        <f>VENTAS[[#This Row],[Cantidad]]*VENTAS[[#This Row],[Precio Venta]]</f>
        <v>12</v>
      </c>
      <c r="J156" s="6">
        <f>IF(VENTAS[[#This Row],[Nombre del Gestor]]&gt;1,  VENTAS[[#This Row],[Total]]*10%, 0)</f>
        <v>0</v>
      </c>
      <c r="K156" s="6">
        <f>IFERROR(VLOOKUP(VENTAS[[#This Row],[Código del producto Vendido]],STOCK[],16,FALSE)*VENTAS[[#This Row],[Cantidad]] + VLOOKUP(VENTAS[[#This Row],[Código del producto Vendido]],STOCK[],19,FALSE)*VENTAS[[#This Row],[Cantidad]],VENTAS[[#This Row],[Total]])</f>
        <v>7.1568181818181813</v>
      </c>
      <c r="L156" s="6">
        <f>VENTAS[[#This Row],[Total]]-VENTAS[[#This Row],[Comisión 10%]]-VENTAS[[#This Row],[Costo SIN Comision]]</f>
        <v>4.8431818181818187</v>
      </c>
      <c r="M156" s="6"/>
    </row>
    <row r="157" spans="1:13" ht="14" x14ac:dyDescent="0.15">
      <c r="A157" s="22">
        <v>45061</v>
      </c>
      <c r="B157" s="4"/>
      <c r="C157" s="4" t="s">
        <v>447</v>
      </c>
      <c r="D157" s="4"/>
      <c r="E157" s="4" t="s">
        <v>441</v>
      </c>
      <c r="F157" s="2" t="str">
        <f>IFERROR(VLOOKUP(VENTAS[[#This Row],[Código del producto Vendido]],STOCK[],5,FALSE),"-")</f>
        <v xml:space="preserve"> Top Mangas Fruncidas</v>
      </c>
      <c r="G157" s="2">
        <v>1</v>
      </c>
      <c r="H157" s="6">
        <v>11</v>
      </c>
      <c r="I157" s="6">
        <f>VENTAS[[#This Row],[Cantidad]]*VENTAS[[#This Row],[Precio Venta]]</f>
        <v>11</v>
      </c>
      <c r="J157" s="6">
        <f>IF(VENTAS[[#This Row],[Nombre del Gestor]]&gt;1,  VENTAS[[#This Row],[Total]]*10%, 0)</f>
        <v>0</v>
      </c>
      <c r="K157" s="6">
        <f>IFERROR(VLOOKUP(VENTAS[[#This Row],[Código del producto Vendido]],STOCK[],16,FALSE)*VENTAS[[#This Row],[Cantidad]] + VLOOKUP(VENTAS[[#This Row],[Código del producto Vendido]],STOCK[],19,FALSE)*VENTAS[[#This Row],[Cantidad]],VENTAS[[#This Row],[Total]])</f>
        <v>6.8113636363636356</v>
      </c>
      <c r="L157" s="6">
        <f>VENTAS[[#This Row],[Total]]-VENTAS[[#This Row],[Comisión 10%]]-VENTAS[[#This Row],[Costo SIN Comision]]</f>
        <v>4.1886363636363644</v>
      </c>
      <c r="M157" s="6"/>
    </row>
    <row r="158" spans="1:13" ht="14" x14ac:dyDescent="0.15">
      <c r="A158" s="22">
        <v>45061</v>
      </c>
      <c r="B158" s="4"/>
      <c r="C158" s="4" t="s">
        <v>447</v>
      </c>
      <c r="D158" s="4"/>
      <c r="E158" s="4" t="s">
        <v>461</v>
      </c>
      <c r="F158" s="2" t="str">
        <f>IFERROR(VLOOKUP(VENTAS[[#This Row],[Código del producto Vendido]],STOCK[],5,FALSE),"-")</f>
        <v>Pantaloneta Camel</v>
      </c>
      <c r="G158" s="2">
        <v>1</v>
      </c>
      <c r="H158" s="6">
        <v>30</v>
      </c>
      <c r="I158" s="6">
        <f>VENTAS[[#This Row],[Cantidad]]*VENTAS[[#This Row],[Precio Venta]]</f>
        <v>30</v>
      </c>
      <c r="J158" s="6">
        <f>IF(VENTAS[[#This Row],[Nombre del Gestor]]&gt;1,  VENTAS[[#This Row],[Total]]*10%, 0)</f>
        <v>0</v>
      </c>
      <c r="K158" s="6">
        <f>IFERROR(VLOOKUP(VENTAS[[#This Row],[Código del producto Vendido]],STOCK[],16,FALSE)*VENTAS[[#This Row],[Cantidad]] + VLOOKUP(VENTAS[[#This Row],[Código del producto Vendido]],STOCK[],19,FALSE)*VENTAS[[#This Row],[Cantidad]],VENTAS[[#This Row],[Total]])</f>
        <v>18.647727272727273</v>
      </c>
      <c r="L158" s="6">
        <f>VENTAS[[#This Row],[Total]]-VENTAS[[#This Row],[Comisión 10%]]-VENTAS[[#This Row],[Costo SIN Comision]]</f>
        <v>11.352272727272727</v>
      </c>
      <c r="M158" s="6"/>
    </row>
    <row r="159" spans="1:13" ht="14" x14ac:dyDescent="0.15">
      <c r="A159" s="22">
        <v>45061</v>
      </c>
      <c r="B159" s="4"/>
      <c r="C159" s="4" t="s">
        <v>447</v>
      </c>
      <c r="D159" s="4"/>
      <c r="E159" s="4" t="s">
        <v>434</v>
      </c>
      <c r="F159" s="2" t="str">
        <f>IFERROR(VLOOKUP(VENTAS[[#This Row],[Código del producto Vendido]],STOCK[],5,FALSE),"-")</f>
        <v>Camiseta con figura</v>
      </c>
      <c r="G159" s="2">
        <v>1</v>
      </c>
      <c r="H159" s="6">
        <v>15</v>
      </c>
      <c r="I159" s="6">
        <f>VENTAS[[#This Row],[Cantidad]]*VENTAS[[#This Row],[Precio Venta]]</f>
        <v>15</v>
      </c>
      <c r="J159" s="6">
        <f>IF(VENTAS[[#This Row],[Nombre del Gestor]]&gt;1,  VENTAS[[#This Row],[Total]]*10%, 0)</f>
        <v>0</v>
      </c>
      <c r="K159" s="6">
        <f>IFERROR(VLOOKUP(VENTAS[[#This Row],[Código del producto Vendido]],STOCK[],16,FALSE)*VENTAS[[#This Row],[Cantidad]] + VLOOKUP(VENTAS[[#This Row],[Código del producto Vendido]],STOCK[],19,FALSE)*VENTAS[[#This Row],[Cantidad]],VENTAS[[#This Row],[Total]])</f>
        <v>10.077272727272726</v>
      </c>
      <c r="L159" s="6">
        <f>VENTAS[[#This Row],[Total]]-VENTAS[[#This Row],[Comisión 10%]]-VENTAS[[#This Row],[Costo SIN Comision]]</f>
        <v>4.9227272727272737</v>
      </c>
      <c r="M159" s="6"/>
    </row>
    <row r="160" spans="1:13" ht="14" x14ac:dyDescent="0.15">
      <c r="A160" s="22">
        <v>45061</v>
      </c>
      <c r="B160" s="4"/>
      <c r="C160" s="4" t="s">
        <v>447</v>
      </c>
      <c r="D160" s="4"/>
      <c r="E160" s="4" t="s">
        <v>457</v>
      </c>
      <c r="F160" s="2" t="str">
        <f>IFERROR(VLOOKUP(VENTAS[[#This Row],[Código del producto Vendido]],STOCK[],5,FALSE),"-")</f>
        <v>Jeans Elastizados Pierna Ancha</v>
      </c>
      <c r="G160" s="2">
        <v>1</v>
      </c>
      <c r="H160" s="6">
        <v>35</v>
      </c>
      <c r="I160" s="6">
        <f>VENTAS[[#This Row],[Cantidad]]*VENTAS[[#This Row],[Precio Venta]]</f>
        <v>35</v>
      </c>
      <c r="J160" s="6">
        <f>IF(VENTAS[[#This Row],[Nombre del Gestor]]&gt;1,  VENTAS[[#This Row],[Total]]*10%, 0)</f>
        <v>0</v>
      </c>
      <c r="K160" s="6">
        <f>IFERROR(VLOOKUP(VENTAS[[#This Row],[Código del producto Vendido]],STOCK[],16,FALSE)*VENTAS[[#This Row],[Cantidad]] + VLOOKUP(VENTAS[[#This Row],[Código del producto Vendido]],STOCK[],19,FALSE)*VENTAS[[#This Row],[Cantidad]],VENTAS[[#This Row],[Total]])</f>
        <v>27.52272727272727</v>
      </c>
      <c r="L160" s="6">
        <f>VENTAS[[#This Row],[Total]]-VENTAS[[#This Row],[Comisión 10%]]-VENTAS[[#This Row],[Costo SIN Comision]]</f>
        <v>7.4772727272727302</v>
      </c>
      <c r="M160" s="6"/>
    </row>
    <row r="161" spans="1:13" ht="14" x14ac:dyDescent="0.15">
      <c r="A161" s="22">
        <v>45062</v>
      </c>
      <c r="B161" s="4"/>
      <c r="C161" s="4" t="s">
        <v>450</v>
      </c>
      <c r="D161" s="4"/>
      <c r="E161" s="4" t="s">
        <v>205</v>
      </c>
      <c r="F161" s="2" t="str">
        <f>IFERROR(VLOOKUP(VENTAS[[#This Row],[Código del producto Vendido]],STOCK[],5,FALSE),"-")</f>
        <v>Pareo Pantalón</v>
      </c>
      <c r="G161" s="2">
        <v>1</v>
      </c>
      <c r="H161" s="6">
        <v>15</v>
      </c>
      <c r="I161" s="6">
        <f>VENTAS[[#This Row],[Cantidad]]*VENTAS[[#This Row],[Precio Venta]]</f>
        <v>15</v>
      </c>
      <c r="J161" s="6">
        <f>IF(VENTAS[[#This Row],[Nombre del Gestor]]&gt;1,  VENTAS[[#This Row],[Total]]*10%, 0)</f>
        <v>0</v>
      </c>
      <c r="K161" s="6">
        <f>IFERROR(VLOOKUP(VENTAS[[#This Row],[Código del producto Vendido]],STOCK[],16,FALSE)*VENTAS[[#This Row],[Cantidad]] + VLOOKUP(VENTAS[[#This Row],[Código del producto Vendido]],STOCK[],19,FALSE)*VENTAS[[#This Row],[Cantidad]],VENTAS[[#This Row],[Total]])</f>
        <v>10.063333333333333</v>
      </c>
      <c r="L161" s="6">
        <f>VENTAS[[#This Row],[Total]]-VENTAS[[#This Row],[Comisión 10%]]-VENTAS[[#This Row],[Costo SIN Comision]]</f>
        <v>4.9366666666666674</v>
      </c>
      <c r="M161" s="6"/>
    </row>
    <row r="162" spans="1:13" ht="14" x14ac:dyDescent="0.15">
      <c r="A162" s="22">
        <v>45062</v>
      </c>
      <c r="B162" s="4"/>
      <c r="C162" s="4" t="s">
        <v>450</v>
      </c>
      <c r="D162" s="4"/>
      <c r="E162" s="4" t="s">
        <v>852</v>
      </c>
      <c r="F162" s="2" t="str">
        <f>IFERROR(VLOOKUP(VENTAS[[#This Row],[Código del producto Vendido]],STOCK[],5,FALSE),"-")</f>
        <v>Bañador con adorno de malla</v>
      </c>
      <c r="G162" s="2">
        <v>1</v>
      </c>
      <c r="H162" s="6">
        <v>25</v>
      </c>
      <c r="I162" s="6">
        <f>VENTAS[[#This Row],[Cantidad]]*VENTAS[[#This Row],[Precio Venta]]</f>
        <v>25</v>
      </c>
      <c r="J162" s="6">
        <f>IF(VENTAS[[#This Row],[Nombre del Gestor]]&gt;1,  VENTAS[[#This Row],[Total]]*10%, 0)</f>
        <v>0</v>
      </c>
      <c r="K162" s="6">
        <f>IFERROR(VLOOKUP(VENTAS[[#This Row],[Código del producto Vendido]],STOCK[],16,FALSE)*VENTAS[[#This Row],[Cantidad]] + VLOOKUP(VENTAS[[#This Row],[Código del producto Vendido]],STOCK[],19,FALSE)*VENTAS[[#This Row],[Cantidad]],VENTAS[[#This Row],[Total]])</f>
        <v>15.329545454545453</v>
      </c>
      <c r="L162" s="6">
        <f>VENTAS[[#This Row],[Total]]-VENTAS[[#This Row],[Comisión 10%]]-VENTAS[[#This Row],[Costo SIN Comision]]</f>
        <v>9.6704545454545467</v>
      </c>
      <c r="M162" s="6"/>
    </row>
    <row r="163" spans="1:13" ht="14" x14ac:dyDescent="0.15">
      <c r="A163" s="22">
        <v>45059</v>
      </c>
      <c r="B163" s="4" t="s">
        <v>451</v>
      </c>
      <c r="C163" s="4" t="s">
        <v>226</v>
      </c>
      <c r="D163" s="4"/>
      <c r="E163" s="4" t="s">
        <v>437</v>
      </c>
      <c r="F163" s="2" t="str">
        <f>IFERROR(VLOOKUP(VENTAS[[#This Row],[Código del producto Vendido]],STOCK[],5,FALSE),"-")</f>
        <v>Bañador una pieza con mariposa aplique fruncido</v>
      </c>
      <c r="G163" s="2">
        <v>1</v>
      </c>
      <c r="H163" s="6">
        <v>22</v>
      </c>
      <c r="I163" s="6">
        <f>VENTAS[[#This Row],[Cantidad]]*VENTAS[[#This Row],[Precio Venta]]</f>
        <v>22</v>
      </c>
      <c r="J163" s="6">
        <f>IF(VENTAS[[#This Row],[Nombre del Gestor]]&gt;1,  VENTAS[[#This Row],[Total]]*10%, 0)</f>
        <v>0</v>
      </c>
      <c r="K163" s="6">
        <f>IFERROR(VLOOKUP(VENTAS[[#This Row],[Código del producto Vendido]],STOCK[],16,FALSE)*VENTAS[[#This Row],[Cantidad]] + VLOOKUP(VENTAS[[#This Row],[Código del producto Vendido]],STOCK[],19,FALSE)*VENTAS[[#This Row],[Cantidad]],VENTAS[[#This Row],[Total]])</f>
        <v>11.922727272727272</v>
      </c>
      <c r="L163" s="6">
        <f>VENTAS[[#This Row],[Total]]-VENTAS[[#This Row],[Comisión 10%]]-VENTAS[[#This Row],[Costo SIN Comision]]</f>
        <v>10.077272727272728</v>
      </c>
      <c r="M163" s="6"/>
    </row>
    <row r="164" spans="1:13" ht="14" x14ac:dyDescent="0.15">
      <c r="A164" s="22">
        <v>45064</v>
      </c>
      <c r="B164" s="4"/>
      <c r="C164" s="4" t="s">
        <v>465</v>
      </c>
      <c r="D164" s="4"/>
      <c r="E164" s="4" t="s">
        <v>915</v>
      </c>
      <c r="F164" s="2" t="str">
        <f>IFERROR(VLOOKUP(VENTAS[[#This Row],[Código del producto Vendido]],STOCK[],5,FALSE),"-")</f>
        <v>Jeans Elastizados Pierna Ancha</v>
      </c>
      <c r="G164" s="2">
        <v>1</v>
      </c>
      <c r="H164" s="6">
        <v>35</v>
      </c>
      <c r="I164" s="6">
        <f>VENTAS[[#This Row],[Cantidad]]*VENTAS[[#This Row],[Precio Venta]]</f>
        <v>35</v>
      </c>
      <c r="J164" s="6">
        <f>IF(VENTAS[[#This Row],[Nombre del Gestor]]&gt;1,  VENTAS[[#This Row],[Total]]*10%, 0)</f>
        <v>0</v>
      </c>
      <c r="K164" s="6">
        <f>IFERROR(VLOOKUP(VENTAS[[#This Row],[Código del producto Vendido]],STOCK[],16,FALSE)*VENTAS[[#This Row],[Cantidad]] + VLOOKUP(VENTAS[[#This Row],[Código del producto Vendido]],STOCK[],19,FALSE)*VENTAS[[#This Row],[Cantidad]],VENTAS[[#This Row],[Total]])</f>
        <v>27.52272727272727</v>
      </c>
      <c r="L164" s="6">
        <f>VENTAS[[#This Row],[Total]]-VENTAS[[#This Row],[Comisión 10%]]-VENTAS[[#This Row],[Costo SIN Comision]]</f>
        <v>7.4772727272727302</v>
      </c>
      <c r="M164" s="6"/>
    </row>
    <row r="165" spans="1:13" ht="14" x14ac:dyDescent="0.15">
      <c r="A165" s="22">
        <v>45064</v>
      </c>
      <c r="B165" s="4"/>
      <c r="C165" s="4" t="s">
        <v>465</v>
      </c>
      <c r="D165" s="4"/>
      <c r="E165" s="4" t="s">
        <v>442</v>
      </c>
      <c r="F165" s="2" t="str">
        <f>IFERROR(VLOOKUP(VENTAS[[#This Row],[Código del producto Vendido]],STOCK[],5,FALSE),"-")</f>
        <v xml:space="preserve"> Top Mangas Fruncidas</v>
      </c>
      <c r="G165" s="2">
        <v>1</v>
      </c>
      <c r="H165" s="6">
        <v>12</v>
      </c>
      <c r="I165" s="6">
        <f>VENTAS[[#This Row],[Cantidad]]*VENTAS[[#This Row],[Precio Venta]]</f>
        <v>12</v>
      </c>
      <c r="J165" s="6">
        <f>IF(VENTAS[[#This Row],[Nombre del Gestor]]&gt;1,  VENTAS[[#This Row],[Total]]*10%, 0)</f>
        <v>0</v>
      </c>
      <c r="K165" s="6">
        <f>IFERROR(VLOOKUP(VENTAS[[#This Row],[Código del producto Vendido]],STOCK[],16,FALSE)*VENTAS[[#This Row],[Cantidad]] + VLOOKUP(VENTAS[[#This Row],[Código del producto Vendido]],STOCK[],19,FALSE)*VENTAS[[#This Row],[Cantidad]],VENTAS[[#This Row],[Total]])</f>
        <v>6.8113636363636356</v>
      </c>
      <c r="L165" s="6">
        <f>VENTAS[[#This Row],[Total]]-VENTAS[[#This Row],[Comisión 10%]]-VENTAS[[#This Row],[Costo SIN Comision]]</f>
        <v>5.1886363636363644</v>
      </c>
      <c r="M165" s="6"/>
    </row>
    <row r="166" spans="1:13" ht="14" x14ac:dyDescent="0.15">
      <c r="A166" s="22">
        <v>45064</v>
      </c>
      <c r="B166" s="4"/>
      <c r="C166" s="4" t="s">
        <v>466</v>
      </c>
      <c r="D166" s="4"/>
      <c r="E166" s="11" t="s">
        <v>438</v>
      </c>
      <c r="F166" s="2" t="str">
        <f>IFERROR(VLOOKUP(VENTAS[[#This Row],[Código del producto Vendido]],STOCK[],5,FALSE),"-")</f>
        <v>Vestido Tropical</v>
      </c>
      <c r="G166" s="2">
        <v>1</v>
      </c>
      <c r="H166" s="6">
        <v>30</v>
      </c>
      <c r="I166" s="6">
        <f>VENTAS[[#This Row],[Cantidad]]*VENTAS[[#This Row],[Precio Venta]]</f>
        <v>30</v>
      </c>
      <c r="J166" s="6">
        <f>IF(VENTAS[[#This Row],[Nombre del Gestor]]&gt;1,  VENTAS[[#This Row],[Total]]*10%, 0)</f>
        <v>0</v>
      </c>
      <c r="K166" s="6">
        <f>IFERROR(VLOOKUP(VENTAS[[#This Row],[Código del producto Vendido]],STOCK[],16,FALSE)*VENTAS[[#This Row],[Cantidad]] + VLOOKUP(VENTAS[[#This Row],[Código del producto Vendido]],STOCK[],19,FALSE)*VENTAS[[#This Row],[Cantidad]],VENTAS[[#This Row],[Total]])</f>
        <v>18.848636363636363</v>
      </c>
      <c r="L166" s="6">
        <f>VENTAS[[#This Row],[Total]]-VENTAS[[#This Row],[Comisión 10%]]-VENTAS[[#This Row],[Costo SIN Comision]]</f>
        <v>11.151363636363637</v>
      </c>
      <c r="M166" s="6"/>
    </row>
    <row r="167" spans="1:13" ht="14" x14ac:dyDescent="0.15">
      <c r="A167" s="22">
        <v>45064</v>
      </c>
      <c r="B167" s="4"/>
      <c r="C167" s="4" t="s">
        <v>466</v>
      </c>
      <c r="D167" s="4"/>
      <c r="E167" s="4" t="s">
        <v>443</v>
      </c>
      <c r="F167" s="2" t="str">
        <f>IFERROR(VLOOKUP(VENTAS[[#This Row],[Código del producto Vendido]],STOCK[],5,FALSE),"-")</f>
        <v>Vestido con abertura</v>
      </c>
      <c r="G167" s="2">
        <v>1</v>
      </c>
      <c r="H167" s="6">
        <v>22</v>
      </c>
      <c r="I167" s="6">
        <f>VENTAS[[#This Row],[Cantidad]]*VENTAS[[#This Row],[Precio Venta]]</f>
        <v>22</v>
      </c>
      <c r="J167" s="6">
        <f>IF(VENTAS[[#This Row],[Nombre del Gestor]]&gt;1,  VENTAS[[#This Row],[Total]]*10%, 0)</f>
        <v>0</v>
      </c>
      <c r="K167" s="6">
        <f>IFERROR(VLOOKUP(VENTAS[[#This Row],[Código del producto Vendido]],STOCK[],16,FALSE)*VENTAS[[#This Row],[Cantidad]] + VLOOKUP(VENTAS[[#This Row],[Código del producto Vendido]],STOCK[],19,FALSE)*VENTAS[[#This Row],[Cantidad]],VENTAS[[#This Row],[Total]])</f>
        <v>15.527727272727272</v>
      </c>
      <c r="L167" s="6">
        <f>VENTAS[[#This Row],[Total]]-VENTAS[[#This Row],[Comisión 10%]]-VENTAS[[#This Row],[Costo SIN Comision]]</f>
        <v>6.4722727272727276</v>
      </c>
      <c r="M167" s="6"/>
    </row>
    <row r="168" spans="1:13" ht="14" x14ac:dyDescent="0.15">
      <c r="A168" s="22">
        <v>45064</v>
      </c>
      <c r="B168" s="4"/>
      <c r="C168" s="4" t="s">
        <v>393</v>
      </c>
      <c r="D168" s="4"/>
      <c r="E168" s="4" t="s">
        <v>555</v>
      </c>
      <c r="F168" s="2" t="str">
        <f>IFERROR(VLOOKUP(VENTAS[[#This Row],[Código del producto Vendido]],STOCK[],5,FALSE),"-")</f>
        <v xml:space="preserve">Pareo falda </v>
      </c>
      <c r="G168" s="2">
        <v>4</v>
      </c>
      <c r="H168" s="6">
        <v>8</v>
      </c>
      <c r="I168" s="6">
        <f>VENTAS[[#This Row],[Cantidad]]*VENTAS[[#This Row],[Precio Venta]]</f>
        <v>32</v>
      </c>
      <c r="J168" s="6">
        <f>IF(VENTAS[[#This Row],[Nombre del Gestor]]&gt;1,  VENTAS[[#This Row],[Total]]*10%, 0)</f>
        <v>0</v>
      </c>
      <c r="K168" s="6">
        <f>IFERROR(VLOOKUP(VENTAS[[#This Row],[Código del producto Vendido]],STOCK[],16,FALSE)*VENTAS[[#This Row],[Cantidad]] + VLOOKUP(VENTAS[[#This Row],[Código del producto Vendido]],STOCK[],19,FALSE)*VENTAS[[#This Row],[Cantidad]],VENTAS[[#This Row],[Total]])</f>
        <v>17.34888888888889</v>
      </c>
      <c r="L168" s="6">
        <f>VENTAS[[#This Row],[Total]]-VENTAS[[#This Row],[Comisión 10%]]-VENTAS[[#This Row],[Costo SIN Comision]]</f>
        <v>14.65111111111111</v>
      </c>
      <c r="M168" s="6"/>
    </row>
    <row r="169" spans="1:13" ht="14" x14ac:dyDescent="0.15">
      <c r="A169" s="22">
        <v>45064</v>
      </c>
      <c r="B169" s="4"/>
      <c r="C169" s="4" t="s">
        <v>393</v>
      </c>
      <c r="D169" s="4"/>
      <c r="E169" s="4" t="s">
        <v>35</v>
      </c>
      <c r="F169" s="2" t="str">
        <f>IFERROR(VLOOKUP(VENTAS[[#This Row],[Código del producto Vendido]],STOCK[],5,FALSE),"-")</f>
        <v>Bañador color combinado</v>
      </c>
      <c r="G169" s="2">
        <v>1</v>
      </c>
      <c r="H169" s="6">
        <v>25</v>
      </c>
      <c r="I169" s="6">
        <f>VENTAS[[#This Row],[Cantidad]]*VENTAS[[#This Row],[Precio Venta]]</f>
        <v>25</v>
      </c>
      <c r="J169" s="6">
        <f>IF(VENTAS[[#This Row],[Nombre del Gestor]]&gt;1,  VENTAS[[#This Row],[Total]]*10%, 0)</f>
        <v>0</v>
      </c>
      <c r="K169" s="6">
        <f>IFERROR(VLOOKUP(VENTAS[[#This Row],[Código del producto Vendido]],STOCK[],16,FALSE)*VENTAS[[#This Row],[Cantidad]] + VLOOKUP(VENTAS[[#This Row],[Código del producto Vendido]],STOCK[],19,FALSE)*VENTAS[[#This Row],[Cantidad]],VENTAS[[#This Row],[Total]])</f>
        <v>18.478888888888889</v>
      </c>
      <c r="L169" s="6">
        <f>VENTAS[[#This Row],[Total]]-VENTAS[[#This Row],[Comisión 10%]]-VENTAS[[#This Row],[Costo SIN Comision]]</f>
        <v>6.5211111111111109</v>
      </c>
      <c r="M169" s="6"/>
    </row>
    <row r="170" spans="1:13" ht="14" x14ac:dyDescent="0.15">
      <c r="A170" s="22">
        <v>45064</v>
      </c>
      <c r="B170" s="4"/>
      <c r="C170" s="4" t="s">
        <v>467</v>
      </c>
      <c r="D170" s="4"/>
      <c r="E170" s="4" t="s">
        <v>432</v>
      </c>
      <c r="F170" s="2" t="str">
        <f>IFERROR(VLOOKUP(VENTAS[[#This Row],[Código del producto Vendido]],STOCK[],5,FALSE),"-")</f>
        <v>Bañador con adorno de malla</v>
      </c>
      <c r="G170" s="2">
        <v>1</v>
      </c>
      <c r="H170" s="6">
        <v>25</v>
      </c>
      <c r="I170" s="6">
        <f>VENTAS[[#This Row],[Cantidad]]*VENTAS[[#This Row],[Precio Venta]]</f>
        <v>25</v>
      </c>
      <c r="J170" s="6">
        <f>IF(VENTAS[[#This Row],[Nombre del Gestor]]&gt;1,  VENTAS[[#This Row],[Total]]*10%, 0)</f>
        <v>0</v>
      </c>
      <c r="K170" s="6">
        <f>IFERROR(VLOOKUP(VENTAS[[#This Row],[Código del producto Vendido]],STOCK[],16,FALSE)*VENTAS[[#This Row],[Cantidad]] + VLOOKUP(VENTAS[[#This Row],[Código del producto Vendido]],STOCK[],19,FALSE)*VENTAS[[#This Row],[Cantidad]],VENTAS[[#This Row],[Total]])</f>
        <v>16.179545454545455</v>
      </c>
      <c r="L170" s="6">
        <f>VENTAS[[#This Row],[Total]]-VENTAS[[#This Row],[Comisión 10%]]-VENTAS[[#This Row],[Costo SIN Comision]]</f>
        <v>8.8204545454545453</v>
      </c>
      <c r="M170" s="6"/>
    </row>
    <row r="171" spans="1:13" ht="14" x14ac:dyDescent="0.15">
      <c r="A171" s="22">
        <v>45064</v>
      </c>
      <c r="B171" s="4"/>
      <c r="C171" s="4" t="s">
        <v>468</v>
      </c>
      <c r="D171" s="4"/>
      <c r="E171" s="4" t="s">
        <v>896</v>
      </c>
      <c r="F171" s="2" t="str">
        <f>IFERROR(VLOOKUP(VENTAS[[#This Row],[Código del producto Vendido]],STOCK[],5,FALSE),"-")</f>
        <v>Vestido frenchy de puntos</v>
      </c>
      <c r="G171" s="2">
        <v>1</v>
      </c>
      <c r="H171" s="6">
        <v>22</v>
      </c>
      <c r="I171" s="6">
        <f>VENTAS[[#This Row],[Cantidad]]*VENTAS[[#This Row],[Precio Venta]]</f>
        <v>22</v>
      </c>
      <c r="J171" s="6">
        <f>IF(VENTAS[[#This Row],[Nombre del Gestor]]&gt;1,  VENTAS[[#This Row],[Total]]*10%, 0)</f>
        <v>0</v>
      </c>
      <c r="K171" s="6">
        <f>IFERROR(VLOOKUP(VENTAS[[#This Row],[Código del producto Vendido]],STOCK[],16,FALSE)*VENTAS[[#This Row],[Cantidad]] + VLOOKUP(VENTAS[[#This Row],[Código del producto Vendido]],STOCK[],19,FALSE)*VENTAS[[#This Row],[Cantidad]],VENTAS[[#This Row],[Total]])</f>
        <v>15.327272727272726</v>
      </c>
      <c r="L171" s="6">
        <f>VENTAS[[#This Row],[Total]]-VENTAS[[#This Row],[Comisión 10%]]-VENTAS[[#This Row],[Costo SIN Comision]]</f>
        <v>6.6727272727272737</v>
      </c>
      <c r="M171" s="6"/>
    </row>
    <row r="172" spans="1:13" ht="14" x14ac:dyDescent="0.15">
      <c r="A172" s="22">
        <v>45065</v>
      </c>
      <c r="B172" s="4"/>
      <c r="C172" s="4" t="s">
        <v>469</v>
      </c>
      <c r="D172" s="4"/>
      <c r="E172" s="4" t="s">
        <v>439</v>
      </c>
      <c r="F172" s="2" t="str">
        <f>IFERROR(VLOOKUP(VENTAS[[#This Row],[Código del producto Vendido]],STOCK[],5,FALSE),"-")</f>
        <v xml:space="preserve"> Pantaloneta Verde</v>
      </c>
      <c r="G172" s="2">
        <v>1</v>
      </c>
      <c r="H172" s="6">
        <v>25</v>
      </c>
      <c r="I172" s="6">
        <f>VENTAS[[#This Row],[Cantidad]]*VENTAS[[#This Row],[Precio Venta]]</f>
        <v>25</v>
      </c>
      <c r="J172" s="6">
        <f>IF(VENTAS[[#This Row],[Nombre del Gestor]]&gt;1,  VENTAS[[#This Row],[Total]]*10%, 0)</f>
        <v>0</v>
      </c>
      <c r="K172" s="6">
        <f>IFERROR(VLOOKUP(VENTAS[[#This Row],[Código del producto Vendido]],STOCK[],16,FALSE)*VENTAS[[#This Row],[Cantidad]] + VLOOKUP(VENTAS[[#This Row],[Código del producto Vendido]],STOCK[],19,FALSE)*VENTAS[[#This Row],[Cantidad]],VENTAS[[#This Row],[Total]])</f>
        <v>14.871363636363636</v>
      </c>
      <c r="L172" s="6">
        <f>VENTAS[[#This Row],[Total]]-VENTAS[[#This Row],[Comisión 10%]]-VENTAS[[#This Row],[Costo SIN Comision]]</f>
        <v>10.128636363636364</v>
      </c>
      <c r="M172" s="6"/>
    </row>
    <row r="173" spans="1:13" ht="14" x14ac:dyDescent="0.15">
      <c r="A173" s="22">
        <v>45065</v>
      </c>
      <c r="B173" s="4"/>
      <c r="C173" s="4" t="s">
        <v>470</v>
      </c>
      <c r="D173" s="4"/>
      <c r="E173" s="4" t="s">
        <v>688</v>
      </c>
      <c r="F173" s="2" t="str">
        <f>IFERROR(VLOOKUP(VENTAS[[#This Row],[Código del producto Vendido]],STOCK[],5,FALSE),"-")</f>
        <v>Bañador bikini floral</v>
      </c>
      <c r="G173" s="2">
        <v>1</v>
      </c>
      <c r="H173" s="6">
        <v>25</v>
      </c>
      <c r="I173" s="6">
        <f>VENTAS[[#This Row],[Cantidad]]*VENTAS[[#This Row],[Precio Venta]]</f>
        <v>25</v>
      </c>
      <c r="J173" s="6">
        <f>IF(VENTAS[[#This Row],[Nombre del Gestor]]&gt;1,  VENTAS[[#This Row],[Total]]*10%, 0)</f>
        <v>0</v>
      </c>
      <c r="K173" s="6">
        <f>IFERROR(VLOOKUP(VENTAS[[#This Row],[Código del producto Vendido]],STOCK[],16,FALSE)*VENTAS[[#This Row],[Cantidad]] + VLOOKUP(VENTAS[[#This Row],[Código del producto Vendido]],STOCK[],19,FALSE)*VENTAS[[#This Row],[Cantidad]],VENTAS[[#This Row],[Total]])</f>
        <v>16.604444444444443</v>
      </c>
      <c r="L173" s="6">
        <f>VENTAS[[#This Row],[Total]]-VENTAS[[#This Row],[Comisión 10%]]-VENTAS[[#This Row],[Costo SIN Comision]]</f>
        <v>8.395555555555557</v>
      </c>
      <c r="M173" s="6"/>
    </row>
    <row r="174" spans="1:13" ht="14" x14ac:dyDescent="0.15">
      <c r="A174" s="22">
        <v>45065</v>
      </c>
      <c r="B174" s="4"/>
      <c r="C174" s="4" t="s">
        <v>472</v>
      </c>
      <c r="D174" s="4"/>
      <c r="E174" s="4" t="s">
        <v>92</v>
      </c>
      <c r="F174" s="2" t="str">
        <f>IFERROR(VLOOKUP(VENTAS[[#This Row],[Código del producto Vendido]],STOCK[],5,FALSE),"-")</f>
        <v>Vestido de un hombro con nudo</v>
      </c>
      <c r="G174" s="2">
        <v>1</v>
      </c>
      <c r="H174" s="6">
        <v>15</v>
      </c>
      <c r="I174" s="6">
        <f>VENTAS[[#This Row],[Cantidad]]*VENTAS[[#This Row],[Precio Venta]]</f>
        <v>15</v>
      </c>
      <c r="J174" s="6">
        <f>IF(VENTAS[[#This Row],[Nombre del Gestor]]&gt;1,  VENTAS[[#This Row],[Total]]*10%, 0)</f>
        <v>0</v>
      </c>
      <c r="K174" s="6">
        <f>IFERROR(VLOOKUP(VENTAS[[#This Row],[Código del producto Vendido]],STOCK[],16,FALSE)*VENTAS[[#This Row],[Cantidad]] + VLOOKUP(VENTAS[[#This Row],[Código del producto Vendido]],STOCK[],19,FALSE)*VENTAS[[#This Row],[Cantidad]],VENTAS[[#This Row],[Total]])</f>
        <v>12.835000000000001</v>
      </c>
      <c r="L174" s="6">
        <f>VENTAS[[#This Row],[Total]]-VENTAS[[#This Row],[Comisión 10%]]-VENTAS[[#This Row],[Costo SIN Comision]]</f>
        <v>2.1649999999999991</v>
      </c>
      <c r="M174" s="6"/>
    </row>
    <row r="175" spans="1:13" ht="17" customHeight="1" x14ac:dyDescent="0.15">
      <c r="A175" s="22">
        <v>45065</v>
      </c>
      <c r="B175" s="4"/>
      <c r="C175" s="4" t="s">
        <v>472</v>
      </c>
      <c r="D175" s="4"/>
      <c r="E175" s="4" t="s">
        <v>100</v>
      </c>
      <c r="F175" s="2" t="str">
        <f>IFERROR(VLOOKUP(VENTAS[[#This Row],[Código del producto Vendido]],STOCK[],5,FALSE),"-")</f>
        <v>Elegant Vestido ajustado con estampado de leopardo</v>
      </c>
      <c r="G175" s="2">
        <v>1</v>
      </c>
      <c r="H175" s="6">
        <v>15</v>
      </c>
      <c r="I175" s="6">
        <f>VENTAS[[#This Row],[Cantidad]]*VENTAS[[#This Row],[Precio Venta]]</f>
        <v>15</v>
      </c>
      <c r="J175" s="6">
        <f>IF(VENTAS[[#This Row],[Nombre del Gestor]]&gt;1,  VENTAS[[#This Row],[Total]]*10%, 0)</f>
        <v>0</v>
      </c>
      <c r="K175" s="6">
        <f>IFERROR(VLOOKUP(VENTAS[[#This Row],[Código del producto Vendido]],STOCK[],16,FALSE)*VENTAS[[#This Row],[Cantidad]] + VLOOKUP(VENTAS[[#This Row],[Código del producto Vendido]],STOCK[],19,FALSE)*VENTAS[[#This Row],[Cantidad]],VENTAS[[#This Row],[Total]])</f>
        <v>7.2483333333333331</v>
      </c>
      <c r="L175" s="6">
        <f>VENTAS[[#This Row],[Total]]-VENTAS[[#This Row],[Comisión 10%]]-VENTAS[[#This Row],[Costo SIN Comision]]</f>
        <v>7.7516666666666669</v>
      </c>
      <c r="M175" s="6"/>
    </row>
    <row r="176" spans="1:13" ht="14" x14ac:dyDescent="0.15">
      <c r="A176" s="22">
        <v>45065</v>
      </c>
      <c r="B176" s="4"/>
      <c r="C176" s="4" t="s">
        <v>472</v>
      </c>
      <c r="D176" s="4"/>
      <c r="E176" s="4" t="s">
        <v>731</v>
      </c>
      <c r="F176" s="2" t="str">
        <f>IFERROR(VLOOKUP(VENTAS[[#This Row],[Código del producto Vendido]],STOCK[],5,FALSE),"-")</f>
        <v>Top cruzado blanco</v>
      </c>
      <c r="G176" s="2">
        <v>1</v>
      </c>
      <c r="H176" s="6">
        <v>9</v>
      </c>
      <c r="I176" s="6">
        <f>VENTAS[[#This Row],[Cantidad]]*VENTAS[[#This Row],[Precio Venta]]</f>
        <v>9</v>
      </c>
      <c r="J176" s="6">
        <f>IF(VENTAS[[#This Row],[Nombre del Gestor]]&gt;1,  VENTAS[[#This Row],[Total]]*10%, 0)</f>
        <v>0</v>
      </c>
      <c r="K176" s="6">
        <f>IFERROR(VLOOKUP(VENTAS[[#This Row],[Código del producto Vendido]],STOCK[],16,FALSE)*VENTAS[[#This Row],[Cantidad]] + VLOOKUP(VENTAS[[#This Row],[Código del producto Vendido]],STOCK[],19,FALSE)*VENTAS[[#This Row],[Cantidad]],VENTAS[[#This Row],[Total]])</f>
        <v>5.1933333333333334</v>
      </c>
      <c r="L176" s="6">
        <f>VENTAS[[#This Row],[Total]]-VENTAS[[#This Row],[Comisión 10%]]-VENTAS[[#This Row],[Costo SIN Comision]]</f>
        <v>3.8066666666666666</v>
      </c>
      <c r="M176" s="6"/>
    </row>
    <row r="177" spans="1:13" ht="14" x14ac:dyDescent="0.15">
      <c r="A177" s="22">
        <v>45065</v>
      </c>
      <c r="B177" s="4"/>
      <c r="C177" s="4" t="s">
        <v>472</v>
      </c>
      <c r="D177" s="4"/>
      <c r="E177" s="4" t="s">
        <v>217</v>
      </c>
      <c r="F177" s="2" t="str">
        <f>IFERROR(VLOOKUP(VENTAS[[#This Row],[Código del producto Vendido]],STOCK[],5,FALSE),"-")</f>
        <v>Vestido acanalado de un hombro</v>
      </c>
      <c r="G177" s="2">
        <v>1</v>
      </c>
      <c r="H177" s="6">
        <v>18</v>
      </c>
      <c r="I177" s="6">
        <f>VENTAS[[#This Row],[Cantidad]]*VENTAS[[#This Row],[Precio Venta]]</f>
        <v>18</v>
      </c>
      <c r="J177" s="6">
        <f>IF(VENTAS[[#This Row],[Nombre del Gestor]]&gt;1,  VENTAS[[#This Row],[Total]]*10%, 0)</f>
        <v>0</v>
      </c>
      <c r="K177" s="6">
        <f>IFERROR(VLOOKUP(VENTAS[[#This Row],[Código del producto Vendido]],STOCK[],16,FALSE)*VENTAS[[#This Row],[Cantidad]] + VLOOKUP(VENTAS[[#This Row],[Código del producto Vendido]],STOCK[],19,FALSE)*VENTAS[[#This Row],[Cantidad]],VENTAS[[#This Row],[Total]])</f>
        <v>11.944444444444445</v>
      </c>
      <c r="L177" s="6">
        <f>VENTAS[[#This Row],[Total]]-VENTAS[[#This Row],[Comisión 10%]]-VENTAS[[#This Row],[Costo SIN Comision]]</f>
        <v>6.0555555555555554</v>
      </c>
      <c r="M177" s="6"/>
    </row>
    <row r="178" spans="1:13" ht="14" x14ac:dyDescent="0.15">
      <c r="A178" s="22"/>
      <c r="B178" s="4" t="s">
        <v>397</v>
      </c>
      <c r="C178" s="4" t="s">
        <v>449</v>
      </c>
      <c r="D178" s="4"/>
      <c r="E178" s="4" t="s">
        <v>218</v>
      </c>
      <c r="F178" s="2" t="str">
        <f>IFERROR(VLOOKUP(VENTAS[[#This Row],[Código del producto Vendido]],STOCK[],5,FALSE),"-")</f>
        <v>-</v>
      </c>
      <c r="G178" s="2">
        <v>1</v>
      </c>
      <c r="H178" s="6">
        <v>18</v>
      </c>
      <c r="I178" s="6">
        <f>VENTAS[[#This Row],[Cantidad]]*VENTAS[[#This Row],[Precio Venta]]</f>
        <v>18</v>
      </c>
      <c r="J178" s="6">
        <f>IF(VENTAS[[#This Row],[Nombre del Gestor]]&gt;1,  VENTAS[[#This Row],[Total]]*10%, 0)</f>
        <v>0</v>
      </c>
      <c r="K178" s="6">
        <f>IFERROR(VLOOKUP(VENTAS[[#This Row],[Código del producto Vendido]],STOCK[],16,FALSE)*VENTAS[[#This Row],[Cantidad]] + VLOOKUP(VENTAS[[#This Row],[Código del producto Vendido]],STOCK[],19,FALSE)*VENTAS[[#This Row],[Cantidad]],VENTAS[[#This Row],[Total]])</f>
        <v>18</v>
      </c>
      <c r="L178" s="6">
        <f>VENTAS[[#This Row],[Total]]-VENTAS[[#This Row],[Comisión 10%]]-VENTAS[[#This Row],[Costo SIN Comision]]</f>
        <v>0</v>
      </c>
      <c r="M178" s="6"/>
    </row>
    <row r="179" spans="1:13" ht="14" x14ac:dyDescent="0.15">
      <c r="A179" s="22">
        <v>45065</v>
      </c>
      <c r="B179" s="4"/>
      <c r="C179" s="4" t="s">
        <v>473</v>
      </c>
      <c r="D179" s="4"/>
      <c r="E179" s="4" t="s">
        <v>915</v>
      </c>
      <c r="F179" s="2" t="str">
        <f>IFERROR(VLOOKUP(VENTAS[[#This Row],[Código del producto Vendido]],STOCK[],5,FALSE),"-")</f>
        <v>Jeans Elastizados Pierna Ancha</v>
      </c>
      <c r="G179" s="2">
        <v>1</v>
      </c>
      <c r="H179" s="6">
        <v>35</v>
      </c>
      <c r="I179" s="6">
        <f>VENTAS[[#This Row],[Cantidad]]*VENTAS[[#This Row],[Precio Venta]]</f>
        <v>35</v>
      </c>
      <c r="J179" s="6">
        <f>IF(VENTAS[[#This Row],[Nombre del Gestor]]&gt;1,  VENTAS[[#This Row],[Total]]*10%, 0)</f>
        <v>0</v>
      </c>
      <c r="K179" s="6">
        <f>IFERROR(VLOOKUP(VENTAS[[#This Row],[Código del producto Vendido]],STOCK[],16,FALSE)*VENTAS[[#This Row],[Cantidad]] + VLOOKUP(VENTAS[[#This Row],[Código del producto Vendido]],STOCK[],19,FALSE)*VENTAS[[#This Row],[Cantidad]],VENTAS[[#This Row],[Total]])</f>
        <v>27.52272727272727</v>
      </c>
      <c r="L179" s="6">
        <f>VENTAS[[#This Row],[Total]]-VENTAS[[#This Row],[Comisión 10%]]-VENTAS[[#This Row],[Costo SIN Comision]]</f>
        <v>7.4772727272727302</v>
      </c>
      <c r="M179" s="6"/>
    </row>
    <row r="180" spans="1:13" ht="14" x14ac:dyDescent="0.15">
      <c r="A180" s="22">
        <v>45067</v>
      </c>
      <c r="B180" s="4"/>
      <c r="C180" s="4" t="s">
        <v>490</v>
      </c>
      <c r="D180" s="4"/>
      <c r="E180" s="4" t="s">
        <v>434</v>
      </c>
      <c r="F180" s="2" t="str">
        <f>IFERROR(VLOOKUP(VENTAS[[#This Row],[Código del producto Vendido]],STOCK[],5,FALSE),"-")</f>
        <v>Camiseta con figura</v>
      </c>
      <c r="G180" s="2">
        <v>1</v>
      </c>
      <c r="H180" s="6">
        <v>14</v>
      </c>
      <c r="I180" s="6">
        <f>VENTAS[[#This Row],[Cantidad]]*VENTAS[[#This Row],[Precio Venta]]</f>
        <v>14</v>
      </c>
      <c r="J180" s="6">
        <f>IF(VENTAS[[#This Row],[Nombre del Gestor]]&gt;1,  VENTAS[[#This Row],[Total]]*10%, 0)</f>
        <v>0</v>
      </c>
      <c r="K180" s="6">
        <f>IFERROR(VLOOKUP(VENTAS[[#This Row],[Código del producto Vendido]],STOCK[],16,FALSE)*VENTAS[[#This Row],[Cantidad]] + VLOOKUP(VENTAS[[#This Row],[Código del producto Vendido]],STOCK[],19,FALSE)*VENTAS[[#This Row],[Cantidad]],VENTAS[[#This Row],[Total]])</f>
        <v>10.077272727272726</v>
      </c>
      <c r="L180" s="6">
        <f>VENTAS[[#This Row],[Total]]-VENTAS[[#This Row],[Comisión 10%]]-VENTAS[[#This Row],[Costo SIN Comision]]</f>
        <v>3.9227272727272737</v>
      </c>
      <c r="M180" s="6"/>
    </row>
    <row r="181" spans="1:13" ht="14" x14ac:dyDescent="0.15">
      <c r="A181" s="22">
        <v>45067</v>
      </c>
      <c r="B181" s="4"/>
      <c r="C181" s="4" t="s">
        <v>490</v>
      </c>
      <c r="D181" s="4"/>
      <c r="E181" s="4" t="s">
        <v>918</v>
      </c>
      <c r="F181" s="2" t="str">
        <f>IFERROR(VLOOKUP(VENTAS[[#This Row],[Código del producto Vendido]],STOCK[],5,FALSE),"-")</f>
        <v>Jeans Ajustados Claro</v>
      </c>
      <c r="G181" s="2">
        <v>1</v>
      </c>
      <c r="H181" s="6">
        <v>35</v>
      </c>
      <c r="I181" s="6">
        <f>VENTAS[[#This Row],[Cantidad]]*VENTAS[[#This Row],[Precio Venta]]</f>
        <v>35</v>
      </c>
      <c r="J181" s="6">
        <f>IF(VENTAS[[#This Row],[Nombre del Gestor]]&gt;1,  VENTAS[[#This Row],[Total]]*10%, 0)</f>
        <v>0</v>
      </c>
      <c r="K181" s="6">
        <f>IFERROR(VLOOKUP(VENTAS[[#This Row],[Código del producto Vendido]],STOCK[],16,FALSE)*VENTAS[[#This Row],[Cantidad]] + VLOOKUP(VENTAS[[#This Row],[Código del producto Vendido]],STOCK[],19,FALSE)*VENTAS[[#This Row],[Cantidad]],VENTAS[[#This Row],[Total]])</f>
        <v>25.818181818181817</v>
      </c>
      <c r="L181" s="6">
        <f>VENTAS[[#This Row],[Total]]-VENTAS[[#This Row],[Comisión 10%]]-VENTAS[[#This Row],[Costo SIN Comision]]</f>
        <v>9.1818181818181834</v>
      </c>
      <c r="M181" s="6"/>
    </row>
    <row r="182" spans="1:13" ht="14" x14ac:dyDescent="0.15">
      <c r="A182" s="22">
        <v>45067</v>
      </c>
      <c r="B182" s="4"/>
      <c r="C182" s="4" t="s">
        <v>490</v>
      </c>
      <c r="D182" s="4"/>
      <c r="E182" s="4" t="s">
        <v>223</v>
      </c>
      <c r="F182" s="2" t="str">
        <f>IFERROR(VLOOKUP(VENTAS[[#This Row],[Código del producto Vendido]],STOCK[],5,FALSE),"-")</f>
        <v>Sandalias prácticas</v>
      </c>
      <c r="G182" s="2">
        <v>1</v>
      </c>
      <c r="H182" s="6">
        <v>30</v>
      </c>
      <c r="I182" s="6">
        <f>VENTAS[[#This Row],[Cantidad]]*VENTAS[[#This Row],[Precio Venta]]</f>
        <v>30</v>
      </c>
      <c r="J182" s="6">
        <f>IF(VENTAS[[#This Row],[Nombre del Gestor]]&gt;1,  VENTAS[[#This Row],[Total]]*10%, 0)</f>
        <v>0</v>
      </c>
      <c r="K182" s="6">
        <f>IFERROR(VLOOKUP(VENTAS[[#This Row],[Código del producto Vendido]],STOCK[],16,FALSE)*VENTAS[[#This Row],[Cantidad]] + VLOOKUP(VENTAS[[#This Row],[Código del producto Vendido]],STOCK[],19,FALSE)*VENTAS[[#This Row],[Cantidad]],VENTAS[[#This Row],[Total]])</f>
        <v>23.277777777777779</v>
      </c>
      <c r="L182" s="6">
        <f>VENTAS[[#This Row],[Total]]-VENTAS[[#This Row],[Comisión 10%]]-VENTAS[[#This Row],[Costo SIN Comision]]</f>
        <v>6.7222222222222214</v>
      </c>
      <c r="M182" s="6"/>
    </row>
    <row r="183" spans="1:13" ht="14" x14ac:dyDescent="0.15">
      <c r="A183" s="22">
        <v>45067</v>
      </c>
      <c r="B183" s="4"/>
      <c r="C183" s="4" t="s">
        <v>491</v>
      </c>
      <c r="D183" s="4"/>
      <c r="E183" s="4" t="s">
        <v>53</v>
      </c>
      <c r="F183" s="2" t="str">
        <f>IFERROR(VLOOKUP(VENTAS[[#This Row],[Código del producto Vendido]],STOCK[],5,FALSE),"-")</f>
        <v>Pantalones de pierna ancha de talle alto con abertura</v>
      </c>
      <c r="G183" s="2">
        <v>1</v>
      </c>
      <c r="H183" s="6">
        <v>25</v>
      </c>
      <c r="I183" s="6">
        <f>VENTAS[[#This Row],[Cantidad]]*VENTAS[[#This Row],[Precio Venta]]</f>
        <v>25</v>
      </c>
      <c r="J183" s="6">
        <f>IF(VENTAS[[#This Row],[Nombre del Gestor]]&gt;1,  VENTAS[[#This Row],[Total]]*10%, 0)</f>
        <v>0</v>
      </c>
      <c r="K183" s="6">
        <f>IFERROR(VLOOKUP(VENTAS[[#This Row],[Código del producto Vendido]],STOCK[],16,FALSE)*VENTAS[[#This Row],[Cantidad]] + VLOOKUP(VENTAS[[#This Row],[Código del producto Vendido]],STOCK[],19,FALSE)*VENTAS[[#This Row],[Cantidad]],VENTAS[[#This Row],[Total]])</f>
        <v>13.071111111111112</v>
      </c>
      <c r="L183" s="6">
        <f>VENTAS[[#This Row],[Total]]-VENTAS[[#This Row],[Comisión 10%]]-VENTAS[[#This Row],[Costo SIN Comision]]</f>
        <v>11.928888888888888</v>
      </c>
      <c r="M183" s="6"/>
    </row>
    <row r="184" spans="1:13" ht="14" x14ac:dyDescent="0.15">
      <c r="A184" s="22">
        <v>45067</v>
      </c>
      <c r="B184" s="4"/>
      <c r="C184" s="4" t="s">
        <v>491</v>
      </c>
      <c r="D184" s="4"/>
      <c r="E184" s="4" t="s">
        <v>448</v>
      </c>
      <c r="F184" s="2" t="str">
        <f>IFERROR(VLOOKUP(VENTAS[[#This Row],[Código del producto Vendido]],STOCK[],5,FALSE),"-")</f>
        <v>Top Dreamer Blanco</v>
      </c>
      <c r="G184" s="2">
        <v>1</v>
      </c>
      <c r="H184" s="6">
        <v>12</v>
      </c>
      <c r="I184" s="6">
        <f>VENTAS[[#This Row],[Cantidad]]*VENTAS[[#This Row],[Precio Venta]]</f>
        <v>12</v>
      </c>
      <c r="J184" s="6">
        <f>IF(VENTAS[[#This Row],[Nombre del Gestor]]&gt;1,  VENTAS[[#This Row],[Total]]*10%, 0)</f>
        <v>0</v>
      </c>
      <c r="K184" s="6">
        <f>IFERROR(VLOOKUP(VENTAS[[#This Row],[Código del producto Vendido]],STOCK[],16,FALSE)*VENTAS[[#This Row],[Cantidad]] + VLOOKUP(VENTAS[[#This Row],[Código del producto Vendido]],STOCK[],19,FALSE)*VENTAS[[#This Row],[Cantidad]],VENTAS[[#This Row],[Total]])</f>
        <v>6.7590909090909079</v>
      </c>
      <c r="L184" s="6">
        <f>VENTAS[[#This Row],[Total]]-VENTAS[[#This Row],[Comisión 10%]]-VENTAS[[#This Row],[Costo SIN Comision]]</f>
        <v>5.2409090909090921</v>
      </c>
      <c r="M184" s="6"/>
    </row>
    <row r="185" spans="1:13" ht="14" x14ac:dyDescent="0.15">
      <c r="A185" s="22">
        <v>45067</v>
      </c>
      <c r="B185" s="4"/>
      <c r="C185" s="4" t="s">
        <v>491</v>
      </c>
      <c r="D185" s="4"/>
      <c r="E185" s="4" t="s">
        <v>54</v>
      </c>
      <c r="F185" s="2" t="str">
        <f>IFERROR(VLOOKUP(VENTAS[[#This Row],[Código del producto Vendido]],STOCK[],5,FALSE),"-")</f>
        <v>Top estampado de cuello con cordón</v>
      </c>
      <c r="G185" s="2">
        <v>1</v>
      </c>
      <c r="H185" s="6">
        <v>12</v>
      </c>
      <c r="I185" s="6">
        <f>VENTAS[[#This Row],[Cantidad]]*VENTAS[[#This Row],[Precio Venta]]</f>
        <v>12</v>
      </c>
      <c r="J185" s="6">
        <f>IF(VENTAS[[#This Row],[Nombre del Gestor]]&gt;1,  VENTAS[[#This Row],[Total]]*10%, 0)</f>
        <v>0</v>
      </c>
      <c r="K185" s="6">
        <f>IFERROR(VLOOKUP(VENTAS[[#This Row],[Código del producto Vendido]],STOCK[],16,FALSE)*VENTAS[[#This Row],[Cantidad]] + VLOOKUP(VENTAS[[#This Row],[Código del producto Vendido]],STOCK[],19,FALSE)*VENTAS[[#This Row],[Cantidad]],VENTAS[[#This Row],[Total]])</f>
        <v>8.2222222222222214</v>
      </c>
      <c r="L185" s="6">
        <f>VENTAS[[#This Row],[Total]]-VENTAS[[#This Row],[Comisión 10%]]-VENTAS[[#This Row],[Costo SIN Comision]]</f>
        <v>3.7777777777777786</v>
      </c>
      <c r="M185" s="6"/>
    </row>
    <row r="186" spans="1:13" ht="14" x14ac:dyDescent="0.15">
      <c r="A186" s="22">
        <v>45067</v>
      </c>
      <c r="B186" s="4"/>
      <c r="C186" s="4" t="s">
        <v>492</v>
      </c>
      <c r="D186" s="4"/>
      <c r="E186" s="4" t="s">
        <v>872</v>
      </c>
      <c r="F186" s="2" t="str">
        <f>IFERROR(VLOOKUP(VENTAS[[#This Row],[Código del producto Vendido]],STOCK[],5,FALSE),"-")</f>
        <v>Vestido Tropical</v>
      </c>
      <c r="G186" s="2">
        <v>1</v>
      </c>
      <c r="H186" s="6">
        <v>30</v>
      </c>
      <c r="I186" s="6">
        <f>VENTAS[[#This Row],[Cantidad]]*VENTAS[[#This Row],[Precio Venta]]</f>
        <v>30</v>
      </c>
      <c r="J186" s="6">
        <f>IF(VENTAS[[#This Row],[Nombre del Gestor]]&gt;1,  VENTAS[[#This Row],[Total]]*10%, 0)</f>
        <v>0</v>
      </c>
      <c r="K186" s="6">
        <f>IFERROR(VLOOKUP(VENTAS[[#This Row],[Código del producto Vendido]],STOCK[],16,FALSE)*VENTAS[[#This Row],[Cantidad]] + VLOOKUP(VENTAS[[#This Row],[Código del producto Vendido]],STOCK[],19,FALSE)*VENTAS[[#This Row],[Cantidad]],VENTAS[[#This Row],[Total]])</f>
        <v>19.018636363636364</v>
      </c>
      <c r="L186" s="6">
        <f>VENTAS[[#This Row],[Total]]-VENTAS[[#This Row],[Comisión 10%]]-VENTAS[[#This Row],[Costo SIN Comision]]</f>
        <v>10.981363636363636</v>
      </c>
      <c r="M186" s="6"/>
    </row>
    <row r="187" spans="1:13" ht="14" x14ac:dyDescent="0.15">
      <c r="A187" s="22">
        <v>45067</v>
      </c>
      <c r="B187" s="4"/>
      <c r="C187" s="4" t="s">
        <v>492</v>
      </c>
      <c r="D187" s="4"/>
      <c r="E187" s="4" t="s">
        <v>568</v>
      </c>
      <c r="F187" s="2" t="str">
        <f>IFERROR(VLOOKUP(VENTAS[[#This Row],[Código del producto Vendido]],STOCK[],5,FALSE),"-")</f>
        <v>Pareo pantalón de malla</v>
      </c>
      <c r="G187" s="2">
        <v>1</v>
      </c>
      <c r="H187" s="6">
        <v>15</v>
      </c>
      <c r="I187" s="6">
        <f>VENTAS[[#This Row],[Cantidad]]*VENTAS[[#This Row],[Precio Venta]]</f>
        <v>15</v>
      </c>
      <c r="J187" s="6">
        <f>IF(VENTAS[[#This Row],[Nombre del Gestor]]&gt;1,  VENTAS[[#This Row],[Total]]*10%, 0)</f>
        <v>0</v>
      </c>
      <c r="K187" s="6">
        <f>IFERROR(VLOOKUP(VENTAS[[#This Row],[Código del producto Vendido]],STOCK[],16,FALSE)*VENTAS[[#This Row],[Cantidad]] + VLOOKUP(VENTAS[[#This Row],[Código del producto Vendido]],STOCK[],19,FALSE)*VENTAS[[#This Row],[Cantidad]],VENTAS[[#This Row],[Total]])</f>
        <v>9.9555555555555557</v>
      </c>
      <c r="L187" s="6">
        <f>VENTAS[[#This Row],[Total]]-VENTAS[[#This Row],[Comisión 10%]]-VENTAS[[#This Row],[Costo SIN Comision]]</f>
        <v>5.0444444444444443</v>
      </c>
      <c r="M187" s="6"/>
    </row>
    <row r="188" spans="1:13" ht="14" x14ac:dyDescent="0.15">
      <c r="A188" s="22">
        <v>45068</v>
      </c>
      <c r="B188" s="4"/>
      <c r="C188" s="4" t="s">
        <v>493</v>
      </c>
      <c r="D188" s="4"/>
      <c r="E188" s="4" t="s">
        <v>48</v>
      </c>
      <c r="F188" s="2" t="str">
        <f>IFERROR(VLOOKUP(VENTAS[[#This Row],[Código del producto Vendido]],STOCK[],5,FALSE),"-")</f>
        <v>Vestido de manga farol con cordón delantero</v>
      </c>
      <c r="G188" s="2">
        <v>1</v>
      </c>
      <c r="H188" s="6">
        <v>25</v>
      </c>
      <c r="I188" s="6">
        <f>VENTAS[[#This Row],[Cantidad]]*VENTAS[[#This Row],[Precio Venta]]</f>
        <v>25</v>
      </c>
      <c r="J188" s="6">
        <f>IF(VENTAS[[#This Row],[Nombre del Gestor]]&gt;1,  VENTAS[[#This Row],[Total]]*10%, 0)</f>
        <v>0</v>
      </c>
      <c r="K188" s="6">
        <f>IFERROR(VLOOKUP(VENTAS[[#This Row],[Código del producto Vendido]],STOCK[],16,FALSE)*VENTAS[[#This Row],[Cantidad]] + VLOOKUP(VENTAS[[#This Row],[Código del producto Vendido]],STOCK[],19,FALSE)*VENTAS[[#This Row],[Cantidad]],VENTAS[[#This Row],[Total]])</f>
        <v>17.322222222222223</v>
      </c>
      <c r="L188" s="6">
        <f>VENTAS[[#This Row],[Total]]-VENTAS[[#This Row],[Comisión 10%]]-VENTAS[[#This Row],[Costo SIN Comision]]</f>
        <v>7.6777777777777771</v>
      </c>
      <c r="M188" s="6"/>
    </row>
    <row r="189" spans="1:13" ht="14" x14ac:dyDescent="0.15">
      <c r="A189" s="22">
        <v>45068</v>
      </c>
      <c r="B189" s="4"/>
      <c r="C189" s="4" t="s">
        <v>493</v>
      </c>
      <c r="D189" s="4"/>
      <c r="E189" s="4" t="s">
        <v>57</v>
      </c>
      <c r="F189" s="2" t="str">
        <f>IFERROR(VLOOKUP(VENTAS[[#This Row],[Código del producto Vendido]],STOCK[],5,FALSE),"-")</f>
        <v>Vestido de cuello cuadrado de espalda abierta</v>
      </c>
      <c r="G189" s="2">
        <v>1</v>
      </c>
      <c r="H189" s="6">
        <v>20</v>
      </c>
      <c r="I189" s="6">
        <f>VENTAS[[#This Row],[Cantidad]]*VENTAS[[#This Row],[Precio Venta]]</f>
        <v>20</v>
      </c>
      <c r="J189" s="6">
        <f>IF(VENTAS[[#This Row],[Nombre del Gestor]]&gt;1,  VENTAS[[#This Row],[Total]]*10%, 0)</f>
        <v>0</v>
      </c>
      <c r="K189" s="6">
        <f>IFERROR(VLOOKUP(VENTAS[[#This Row],[Código del producto Vendido]],STOCK[],16,FALSE)*VENTAS[[#This Row],[Cantidad]] + VLOOKUP(VENTAS[[#This Row],[Código del producto Vendido]],STOCK[],19,FALSE)*VENTAS[[#This Row],[Cantidad]],VENTAS[[#This Row],[Total]])</f>
        <v>11.795555555555556</v>
      </c>
      <c r="L189" s="6">
        <f>VENTAS[[#This Row],[Total]]-VENTAS[[#This Row],[Comisión 10%]]-VENTAS[[#This Row],[Costo SIN Comision]]</f>
        <v>8.2044444444444444</v>
      </c>
      <c r="M189" s="6"/>
    </row>
    <row r="190" spans="1:13" ht="14" x14ac:dyDescent="0.15">
      <c r="A190" s="22">
        <v>45068</v>
      </c>
      <c r="B190" s="4"/>
      <c r="C190" s="4" t="s">
        <v>394</v>
      </c>
      <c r="D190" s="4"/>
      <c r="E190" s="4" t="s">
        <v>50</v>
      </c>
      <c r="F190" s="2" t="str">
        <f>IFERROR(VLOOKUP(VENTAS[[#This Row],[Código del producto Vendido]],STOCK[],5,FALSE),"-")</f>
        <v>Vestido ajustado de tirantes</v>
      </c>
      <c r="G190" s="2">
        <v>1</v>
      </c>
      <c r="H190" s="6">
        <v>18</v>
      </c>
      <c r="I190" s="6">
        <f>VENTAS[[#This Row],[Cantidad]]*VENTAS[[#This Row],[Precio Venta]]</f>
        <v>18</v>
      </c>
      <c r="J190" s="6">
        <f>IF(VENTAS[[#This Row],[Nombre del Gestor]]&gt;1,  VENTAS[[#This Row],[Total]]*10%, 0)</f>
        <v>0</v>
      </c>
      <c r="K190" s="6">
        <f>IFERROR(VLOOKUP(VENTAS[[#This Row],[Código del producto Vendido]],STOCK[],16,FALSE)*VENTAS[[#This Row],[Cantidad]] + VLOOKUP(VENTAS[[#This Row],[Código del producto Vendido]],STOCK[],19,FALSE)*VENTAS[[#This Row],[Cantidad]],VENTAS[[#This Row],[Total]])</f>
        <v>7.706666666666667</v>
      </c>
      <c r="L190" s="6">
        <f>VENTAS[[#This Row],[Total]]-VENTAS[[#This Row],[Comisión 10%]]-VENTAS[[#This Row],[Costo SIN Comision]]</f>
        <v>10.293333333333333</v>
      </c>
      <c r="M190" s="6"/>
    </row>
    <row r="191" spans="1:13" ht="14" x14ac:dyDescent="0.15">
      <c r="A191" s="22">
        <v>45059</v>
      </c>
      <c r="B191" s="4"/>
      <c r="C191" s="4" t="s">
        <v>494</v>
      </c>
      <c r="D191" s="4"/>
      <c r="E191" s="4" t="s">
        <v>755</v>
      </c>
      <c r="F191" s="2" t="str">
        <f>IFERROR(VLOOKUP(VENTAS[[#This Row],[Código del producto Vendido]],STOCK[],5,FALSE),"-")</f>
        <v>Vestido con estampado floral</v>
      </c>
      <c r="G191" s="2">
        <v>1</v>
      </c>
      <c r="H191" s="6">
        <v>15</v>
      </c>
      <c r="I191" s="6">
        <f>VENTAS[[#This Row],[Cantidad]]*VENTAS[[#This Row],[Precio Venta]]</f>
        <v>15</v>
      </c>
      <c r="J191" s="6">
        <f>IF(VENTAS[[#This Row],[Nombre del Gestor]]&gt;1,  VENTAS[[#This Row],[Total]]*10%, 0)</f>
        <v>0</v>
      </c>
      <c r="K191" s="6">
        <f>IFERROR(VLOOKUP(VENTAS[[#This Row],[Código del producto Vendido]],STOCK[],16,FALSE)*VENTAS[[#This Row],[Cantidad]] + VLOOKUP(VENTAS[[#This Row],[Código del producto Vendido]],STOCK[],19,FALSE)*VENTAS[[#This Row],[Cantidad]],VENTAS[[#This Row],[Total]])</f>
        <v>10.722222222222221</v>
      </c>
      <c r="L191" s="6">
        <f>VENTAS[[#This Row],[Total]]-VENTAS[[#This Row],[Comisión 10%]]-VENTAS[[#This Row],[Costo SIN Comision]]</f>
        <v>4.2777777777777786</v>
      </c>
      <c r="M191" s="6"/>
    </row>
    <row r="192" spans="1:13" ht="14" x14ac:dyDescent="0.15">
      <c r="A192" s="22">
        <v>45059</v>
      </c>
      <c r="B192" s="4"/>
      <c r="C192" s="4" t="s">
        <v>494</v>
      </c>
      <c r="D192" s="4"/>
      <c r="E192" s="4" t="s">
        <v>752</v>
      </c>
      <c r="F192" s="2" t="str">
        <f>IFERROR(VLOOKUP(VENTAS[[#This Row],[Código del producto Vendido]],STOCK[],5,FALSE),"-")</f>
        <v>Vestido floral escote corazón</v>
      </c>
      <c r="G192" s="2">
        <v>1</v>
      </c>
      <c r="H192" s="6">
        <v>15</v>
      </c>
      <c r="I192" s="6">
        <f>VENTAS[[#This Row],[Cantidad]]*VENTAS[[#This Row],[Precio Venta]]</f>
        <v>15</v>
      </c>
      <c r="J192" s="6">
        <f>IF(VENTAS[[#This Row],[Nombre del Gestor]]&gt;1,  VENTAS[[#This Row],[Total]]*10%, 0)</f>
        <v>0</v>
      </c>
      <c r="K192" s="6">
        <f>IFERROR(VLOOKUP(VENTAS[[#This Row],[Código del producto Vendido]],STOCK[],16,FALSE)*VENTAS[[#This Row],[Cantidad]] + VLOOKUP(VENTAS[[#This Row],[Código del producto Vendido]],STOCK[],19,FALSE)*VENTAS[[#This Row],[Cantidad]],VENTAS[[#This Row],[Total]])</f>
        <v>10.722222222222221</v>
      </c>
      <c r="L192" s="6">
        <f>VENTAS[[#This Row],[Total]]-VENTAS[[#This Row],[Comisión 10%]]-VENTAS[[#This Row],[Costo SIN Comision]]</f>
        <v>4.2777777777777786</v>
      </c>
      <c r="M192" s="6"/>
    </row>
    <row r="193" spans="1:13" ht="14" customHeight="1" x14ac:dyDescent="0.15">
      <c r="A193" s="22"/>
      <c r="B193" s="4"/>
      <c r="C193" s="4" t="s">
        <v>508</v>
      </c>
      <c r="D193" s="4"/>
      <c r="E193" s="4" t="s">
        <v>433</v>
      </c>
      <c r="F193" s="2" t="str">
        <f>IFERROR(VLOOKUP(VENTAS[[#This Row],[Código del producto Vendido]],STOCK[],5,FALSE),"-")</f>
        <v>Bañador Surf</v>
      </c>
      <c r="G193" s="2">
        <v>1</v>
      </c>
      <c r="H193" s="6">
        <v>25</v>
      </c>
      <c r="I193" s="6">
        <f>VENTAS[[#This Row],[Cantidad]]*VENTAS[[#This Row],[Precio Venta]]</f>
        <v>25</v>
      </c>
      <c r="J193" s="6">
        <f>IF(VENTAS[[#This Row],[Nombre del Gestor]]&gt;1,  VENTAS[[#This Row],[Total]]*10%, 0)</f>
        <v>0</v>
      </c>
      <c r="K193" s="6">
        <f>IFERROR(VLOOKUP(VENTAS[[#This Row],[Código del producto Vendido]],STOCK[],16,FALSE)*VENTAS[[#This Row],[Cantidad]] + VLOOKUP(VENTAS[[#This Row],[Código del producto Vendido]],STOCK[],19,FALSE)*VENTAS[[#This Row],[Cantidad]],VENTAS[[#This Row],[Total]])</f>
        <v>15.045454545454545</v>
      </c>
      <c r="L193" s="6">
        <f>VENTAS[[#This Row],[Total]]-VENTAS[[#This Row],[Comisión 10%]]-VENTAS[[#This Row],[Costo SIN Comision]]</f>
        <v>9.954545454545455</v>
      </c>
      <c r="M193" s="6"/>
    </row>
    <row r="194" spans="1:13" ht="14" x14ac:dyDescent="0.15">
      <c r="A194" s="22"/>
      <c r="B194" s="4" t="s">
        <v>510</v>
      </c>
      <c r="C194" s="18" t="s">
        <v>23</v>
      </c>
      <c r="D194" s="18"/>
      <c r="E194" s="4" t="s">
        <v>435</v>
      </c>
      <c r="F194" s="2" t="str">
        <f>IFERROR(VLOOKUP(VENTAS[[#This Row],[Código del producto Vendido]],STOCK[],5,FALSE),"-")</f>
        <v>Pantaloneta Roja</v>
      </c>
      <c r="G194" s="2">
        <v>1</v>
      </c>
      <c r="H194" s="6">
        <v>15</v>
      </c>
      <c r="I194" s="6">
        <f>VENTAS[[#This Row],[Cantidad]]*VENTAS[[#This Row],[Precio Venta]]</f>
        <v>15</v>
      </c>
      <c r="J194" s="6">
        <f>IF(VENTAS[[#This Row],[Nombre del Gestor]]&gt;1,  VENTAS[[#This Row],[Total]]*10%, 0)</f>
        <v>0</v>
      </c>
      <c r="K194" s="6">
        <f>IFERROR(VLOOKUP(VENTAS[[#This Row],[Código del producto Vendido]],STOCK[],16,FALSE)*VENTAS[[#This Row],[Cantidad]] + VLOOKUP(VENTAS[[#This Row],[Código del producto Vendido]],STOCK[],19,FALSE)*VENTAS[[#This Row],[Cantidad]],VENTAS[[#This Row],[Total]])</f>
        <v>11.609545454545454</v>
      </c>
      <c r="L194" s="6">
        <f>VENTAS[[#This Row],[Total]]-VENTAS[[#This Row],[Comisión 10%]]-VENTAS[[#This Row],[Costo SIN Comision]]</f>
        <v>3.3904545454545456</v>
      </c>
      <c r="M194" s="6"/>
    </row>
    <row r="195" spans="1:13" ht="14" x14ac:dyDescent="0.15">
      <c r="A195" s="22">
        <v>45059</v>
      </c>
      <c r="B195" s="4"/>
      <c r="C195" s="4"/>
      <c r="D195" s="4"/>
      <c r="E195" s="4" t="s">
        <v>916</v>
      </c>
      <c r="F195" s="2" t="str">
        <f>IFERROR(VLOOKUP(VENTAS[[#This Row],[Código del producto Vendido]],STOCK[],5,FALSE),"-")</f>
        <v>Jeans Elastizados Pierna Ancha</v>
      </c>
      <c r="G195" s="2">
        <v>1</v>
      </c>
      <c r="H195" s="6">
        <v>35</v>
      </c>
      <c r="I195" s="6">
        <f>VENTAS[[#This Row],[Cantidad]]*VENTAS[[#This Row],[Precio Venta]]</f>
        <v>35</v>
      </c>
      <c r="J195" s="6">
        <f>IF(VENTAS[[#This Row],[Nombre del Gestor]]&gt;1,  VENTAS[[#This Row],[Total]]*10%, 0)</f>
        <v>0</v>
      </c>
      <c r="K195" s="6">
        <f>IFERROR(VLOOKUP(VENTAS[[#This Row],[Código del producto Vendido]],STOCK[],16,FALSE)*VENTAS[[#This Row],[Cantidad]] + VLOOKUP(VENTAS[[#This Row],[Código del producto Vendido]],STOCK[],19,FALSE)*VENTAS[[#This Row],[Cantidad]],VENTAS[[#This Row],[Total]])</f>
        <v>27.52272727272727</v>
      </c>
      <c r="L195" s="6">
        <f>VENTAS[[#This Row],[Total]]-VENTAS[[#This Row],[Comisión 10%]]-VENTAS[[#This Row],[Costo SIN Comision]]</f>
        <v>7.4772727272727302</v>
      </c>
      <c r="M195" s="6"/>
    </row>
    <row r="196" spans="1:13" ht="14" x14ac:dyDescent="0.15">
      <c r="A196" s="22">
        <v>45070</v>
      </c>
      <c r="B196" s="4"/>
      <c r="C196" s="4"/>
      <c r="D196" s="4"/>
      <c r="E196" s="4" t="s">
        <v>688</v>
      </c>
      <c r="F196" s="2" t="str">
        <f>IFERROR(VLOOKUP(VENTAS[[#This Row],[Código del producto Vendido]],STOCK[],5,FALSE),"-")</f>
        <v>Bañador bikini floral</v>
      </c>
      <c r="G196" s="2">
        <v>1</v>
      </c>
      <c r="H196" s="6">
        <v>25</v>
      </c>
      <c r="I196" s="6">
        <f>VENTAS[[#This Row],[Cantidad]]*VENTAS[[#This Row],[Precio Venta]]</f>
        <v>25</v>
      </c>
      <c r="J196" s="6">
        <f>IF(VENTAS[[#This Row],[Nombre del Gestor]]&gt;1,  VENTAS[[#This Row],[Total]]*10%, 0)</f>
        <v>0</v>
      </c>
      <c r="K196" s="6">
        <f>IFERROR(VLOOKUP(VENTAS[[#This Row],[Código del producto Vendido]],STOCK[],16,FALSE)*VENTAS[[#This Row],[Cantidad]] + VLOOKUP(VENTAS[[#This Row],[Código del producto Vendido]],STOCK[],19,FALSE)*VENTAS[[#This Row],[Cantidad]],VENTAS[[#This Row],[Total]])</f>
        <v>16.604444444444443</v>
      </c>
      <c r="L196" s="6">
        <f>VENTAS[[#This Row],[Total]]-VENTAS[[#This Row],[Comisión 10%]]-VENTAS[[#This Row],[Costo SIN Comision]]</f>
        <v>8.395555555555557</v>
      </c>
      <c r="M196" s="6"/>
    </row>
    <row r="197" spans="1:13" ht="14" x14ac:dyDescent="0.15">
      <c r="A197" s="22">
        <v>45070</v>
      </c>
      <c r="B197" s="4"/>
      <c r="C197" s="4"/>
      <c r="D197" s="4"/>
      <c r="E197" s="4" t="s">
        <v>133</v>
      </c>
      <c r="F197" s="2" t="str">
        <f>IFERROR(VLOOKUP(VENTAS[[#This Row],[Código del producto Vendido]],STOCK[],5,FALSE),"-")</f>
        <v>Vestido con cordón de espalda cruzada</v>
      </c>
      <c r="G197" s="2">
        <v>1</v>
      </c>
      <c r="H197" s="6">
        <v>28</v>
      </c>
      <c r="I197" s="6">
        <f>VENTAS[[#This Row],[Cantidad]]*VENTAS[[#This Row],[Precio Venta]]</f>
        <v>28</v>
      </c>
      <c r="J197" s="6">
        <f>IF(VENTAS[[#This Row],[Nombre del Gestor]]&gt;1,  VENTAS[[#This Row],[Total]]*10%, 0)</f>
        <v>0</v>
      </c>
      <c r="K197" s="6">
        <f>IFERROR(VLOOKUP(VENTAS[[#This Row],[Código del producto Vendido]],STOCK[],16,FALSE)*VENTAS[[#This Row],[Cantidad]] + VLOOKUP(VENTAS[[#This Row],[Código del producto Vendido]],STOCK[],19,FALSE)*VENTAS[[#This Row],[Cantidad]],VENTAS[[#This Row],[Total]])</f>
        <v>15.907777777777778</v>
      </c>
      <c r="L197" s="6">
        <f>VENTAS[[#This Row],[Total]]-VENTAS[[#This Row],[Comisión 10%]]-VENTAS[[#This Row],[Costo SIN Comision]]</f>
        <v>12.092222222222222</v>
      </c>
      <c r="M197" s="6"/>
    </row>
    <row r="198" spans="1:13" ht="14" x14ac:dyDescent="0.15">
      <c r="A198" s="22">
        <v>45071</v>
      </c>
      <c r="B198" s="4"/>
      <c r="C198" s="4" t="s">
        <v>521</v>
      </c>
      <c r="D198" s="4"/>
      <c r="E198" s="4" t="s">
        <v>519</v>
      </c>
      <c r="F198" s="2" t="str">
        <f>IFERROR(VLOOKUP(VENTAS[[#This Row],[Código del producto Vendido]],STOCK[],5,FALSE),"-")</f>
        <v>Pantalones ajustados con cadena</v>
      </c>
      <c r="G198" s="2">
        <v>2</v>
      </c>
      <c r="H198" s="6">
        <v>18</v>
      </c>
      <c r="I198" s="6">
        <f>VENTAS[[#This Row],[Cantidad]]*VENTAS[[#This Row],[Precio Venta]]</f>
        <v>36</v>
      </c>
      <c r="J198" s="6">
        <f>IF(VENTAS[[#This Row],[Nombre del Gestor]]&gt;1,  VENTAS[[#This Row],[Total]]*10%, 0)</f>
        <v>0</v>
      </c>
      <c r="K198" s="6">
        <f>IFERROR(VLOOKUP(VENTAS[[#This Row],[Código del producto Vendido]],STOCK[],16,FALSE)*VENTAS[[#This Row],[Cantidad]] + VLOOKUP(VENTAS[[#This Row],[Código del producto Vendido]],STOCK[],19,FALSE)*VENTAS[[#This Row],[Cantidad]],VENTAS[[#This Row],[Total]])</f>
        <v>27.286764705882351</v>
      </c>
      <c r="L198" s="6">
        <f>VENTAS[[#This Row],[Total]]-VENTAS[[#This Row],[Comisión 10%]]-VENTAS[[#This Row],[Costo SIN Comision]]</f>
        <v>8.7132352941176485</v>
      </c>
      <c r="M198" s="6"/>
    </row>
    <row r="199" spans="1:13" ht="14" x14ac:dyDescent="0.15">
      <c r="A199" s="22">
        <v>45071</v>
      </c>
      <c r="B199" s="4"/>
      <c r="C199" s="4" t="s">
        <v>521</v>
      </c>
      <c r="D199" s="4"/>
      <c r="E199" s="4" t="s">
        <v>520</v>
      </c>
      <c r="F199" s="2" t="str">
        <f>IFERROR(VLOOKUP(VENTAS[[#This Row],[Código del producto Vendido]],STOCK[],5,FALSE),"-")</f>
        <v>Pantalones ajustados con cadena</v>
      </c>
      <c r="G199" s="2">
        <v>2</v>
      </c>
      <c r="H199" s="6">
        <v>18</v>
      </c>
      <c r="I199" s="6">
        <f>VENTAS[[#This Row],[Cantidad]]*VENTAS[[#This Row],[Precio Venta]]</f>
        <v>36</v>
      </c>
      <c r="J199" s="6">
        <f>IF(VENTAS[[#This Row],[Nombre del Gestor]]&gt;1,  VENTAS[[#This Row],[Total]]*10%, 0)</f>
        <v>0</v>
      </c>
      <c r="K199" s="6">
        <f>IFERROR(VLOOKUP(VENTAS[[#This Row],[Código del producto Vendido]],STOCK[],16,FALSE)*VENTAS[[#This Row],[Cantidad]] + VLOOKUP(VENTAS[[#This Row],[Código del producto Vendido]],STOCK[],19,FALSE)*VENTAS[[#This Row],[Cantidad]],VENTAS[[#This Row],[Total]])</f>
        <v>27.286764705882351</v>
      </c>
      <c r="L199" s="6">
        <f>VENTAS[[#This Row],[Total]]-VENTAS[[#This Row],[Comisión 10%]]-VENTAS[[#This Row],[Costo SIN Comision]]</f>
        <v>8.7132352941176485</v>
      </c>
      <c r="M199" s="6"/>
    </row>
    <row r="200" spans="1:13" ht="14" x14ac:dyDescent="0.15">
      <c r="A200" s="22">
        <v>45071</v>
      </c>
      <c r="B200" s="4"/>
      <c r="C200" s="4" t="s">
        <v>521</v>
      </c>
      <c r="D200" s="4"/>
      <c r="E200" s="4" t="s">
        <v>522</v>
      </c>
      <c r="F200" s="2" t="str">
        <f>IFERROR(VLOOKUP(VENTAS[[#This Row],[Código del producto Vendido]],STOCK[],5,FALSE),"-")</f>
        <v>Blusa camisa colores</v>
      </c>
      <c r="G200" s="2">
        <v>2</v>
      </c>
      <c r="H200" s="6">
        <v>16</v>
      </c>
      <c r="I200" s="6">
        <f>VENTAS[[#This Row],[Cantidad]]*VENTAS[[#This Row],[Precio Venta]]</f>
        <v>32</v>
      </c>
      <c r="J200" s="6">
        <f>IF(VENTAS[[#This Row],[Nombre del Gestor]]&gt;1,  VENTAS[[#This Row],[Total]]*10%, 0)</f>
        <v>0</v>
      </c>
      <c r="K200" s="6">
        <f>IFERROR(VLOOKUP(VENTAS[[#This Row],[Código del producto Vendido]],STOCK[],16,FALSE)*VENTAS[[#This Row],[Cantidad]] + VLOOKUP(VENTAS[[#This Row],[Código del producto Vendido]],STOCK[],19,FALSE)*VENTAS[[#This Row],[Cantidad]],VENTAS[[#This Row],[Total]])</f>
        <v>25.017647058823528</v>
      </c>
      <c r="L200" s="6">
        <f>VENTAS[[#This Row],[Total]]-VENTAS[[#This Row],[Comisión 10%]]-VENTAS[[#This Row],[Costo SIN Comision]]</f>
        <v>6.9823529411764724</v>
      </c>
      <c r="M200" s="6"/>
    </row>
    <row r="201" spans="1:13" ht="14" x14ac:dyDescent="0.15">
      <c r="A201" s="22">
        <v>45071</v>
      </c>
      <c r="B201" s="4"/>
      <c r="C201" s="4" t="s">
        <v>521</v>
      </c>
      <c r="D201" s="4"/>
      <c r="E201" s="4" t="s">
        <v>523</v>
      </c>
      <c r="F201" s="2" t="str">
        <f>IFERROR(VLOOKUP(VENTAS[[#This Row],[Código del producto Vendido]],STOCK[],5,FALSE),"-")</f>
        <v>Blusa camisa colores</v>
      </c>
      <c r="G201" s="2">
        <v>2</v>
      </c>
      <c r="H201" s="6">
        <v>16</v>
      </c>
      <c r="I201" s="6">
        <f>VENTAS[[#This Row],[Cantidad]]*VENTAS[[#This Row],[Precio Venta]]</f>
        <v>32</v>
      </c>
      <c r="J201" s="6">
        <f>IF(VENTAS[[#This Row],[Nombre del Gestor]]&gt;1,  VENTAS[[#This Row],[Total]]*10%, 0)</f>
        <v>0</v>
      </c>
      <c r="K201" s="6">
        <f>IFERROR(VLOOKUP(VENTAS[[#This Row],[Código del producto Vendido]],STOCK[],16,FALSE)*VENTAS[[#This Row],[Cantidad]] + VLOOKUP(VENTAS[[#This Row],[Código del producto Vendido]],STOCK[],19,FALSE)*VENTAS[[#This Row],[Cantidad]],VENTAS[[#This Row],[Total]])</f>
        <v>25.017647058823528</v>
      </c>
      <c r="L201" s="6">
        <f>VENTAS[[#This Row],[Total]]-VENTAS[[#This Row],[Comisión 10%]]-VENTAS[[#This Row],[Costo SIN Comision]]</f>
        <v>6.9823529411764724</v>
      </c>
      <c r="M201" s="6"/>
    </row>
    <row r="202" spans="1:13" ht="14" x14ac:dyDescent="0.15">
      <c r="A202" s="22">
        <v>45071</v>
      </c>
      <c r="B202" s="4"/>
      <c r="C202" s="4" t="s">
        <v>508</v>
      </c>
      <c r="D202" s="4"/>
      <c r="E202" s="4" t="s">
        <v>524</v>
      </c>
      <c r="F202" s="2" t="str">
        <f>IFERROR(VLOOKUP(VENTAS[[#This Row],[Código del producto Vendido]],STOCK[],5,FALSE),"-")</f>
        <v>Trusa Leopardo</v>
      </c>
      <c r="G202" s="2">
        <v>1</v>
      </c>
      <c r="H202" s="6">
        <v>25</v>
      </c>
      <c r="I202" s="6">
        <f>VENTAS[[#This Row],[Cantidad]]*VENTAS[[#This Row],[Precio Venta]]</f>
        <v>25</v>
      </c>
      <c r="J202" s="6">
        <f>IF(VENTAS[[#This Row],[Nombre del Gestor]]&gt;1,  VENTAS[[#This Row],[Total]]*10%, 0)</f>
        <v>0</v>
      </c>
      <c r="K202" s="6">
        <f>IFERROR(VLOOKUP(VENTAS[[#This Row],[Código del producto Vendido]],STOCK[],16,FALSE)*VENTAS[[#This Row],[Cantidad]] + VLOOKUP(VENTAS[[#This Row],[Código del producto Vendido]],STOCK[],19,FALSE)*VENTAS[[#This Row],[Cantidad]],VENTAS[[#This Row],[Total]])</f>
        <v>20.138235294117646</v>
      </c>
      <c r="L202" s="6">
        <f>VENTAS[[#This Row],[Total]]-VENTAS[[#This Row],[Comisión 10%]]-VENTAS[[#This Row],[Costo SIN Comision]]</f>
        <v>4.8617647058823543</v>
      </c>
      <c r="M202" s="6"/>
    </row>
    <row r="203" spans="1:13" ht="14" x14ac:dyDescent="0.15">
      <c r="A203" s="22">
        <v>45071</v>
      </c>
      <c r="B203" s="4"/>
      <c r="C203" s="4" t="s">
        <v>525</v>
      </c>
      <c r="D203" s="4"/>
      <c r="E203" s="4" t="s">
        <v>530</v>
      </c>
      <c r="F203" s="2" t="str">
        <f>IFERROR(VLOOKUP(VENTAS[[#This Row],[Código del producto Vendido]],STOCK[],5,FALSE),"-")</f>
        <v>Vestido floreado a un hombro</v>
      </c>
      <c r="G203" s="2">
        <v>1</v>
      </c>
      <c r="H203" s="6">
        <v>35</v>
      </c>
      <c r="I203" s="6">
        <f>VENTAS[[#This Row],[Cantidad]]*VENTAS[[#This Row],[Precio Venta]]</f>
        <v>35</v>
      </c>
      <c r="J203" s="6">
        <f>IF(VENTAS[[#This Row],[Nombre del Gestor]]&gt;1,  VENTAS[[#This Row],[Total]]*10%, 0)</f>
        <v>0</v>
      </c>
      <c r="K203" s="6">
        <f>IFERROR(VLOOKUP(VENTAS[[#This Row],[Código del producto Vendido]],STOCK[],16,FALSE)*VENTAS[[#This Row],[Cantidad]] + VLOOKUP(VENTAS[[#This Row],[Código del producto Vendido]],STOCK[],19,FALSE)*VENTAS[[#This Row],[Cantidad]],VENTAS[[#This Row],[Total]])</f>
        <v>22.388970588235296</v>
      </c>
      <c r="L203" s="6">
        <f>VENTAS[[#This Row],[Total]]-VENTAS[[#This Row],[Comisión 10%]]-VENTAS[[#This Row],[Costo SIN Comision]]</f>
        <v>12.611029411764704</v>
      </c>
      <c r="M203" s="6"/>
    </row>
    <row r="204" spans="1:13" ht="14" x14ac:dyDescent="0.15">
      <c r="A204" s="22">
        <v>45071</v>
      </c>
      <c r="B204" s="4"/>
      <c r="C204" s="4" t="s">
        <v>529</v>
      </c>
      <c r="D204" s="4"/>
      <c r="E204" s="4" t="s">
        <v>526</v>
      </c>
      <c r="F204" s="2" t="str">
        <f>IFERROR(VLOOKUP(VENTAS[[#This Row],[Código del producto Vendido]],STOCK[],5,FALSE),"-")</f>
        <v>Malla paredo set 2 piezas</v>
      </c>
      <c r="G204" s="2">
        <v>1</v>
      </c>
      <c r="H204" s="6">
        <v>22</v>
      </c>
      <c r="I204" s="6">
        <f>VENTAS[[#This Row],[Cantidad]]*VENTAS[[#This Row],[Precio Venta]]</f>
        <v>22</v>
      </c>
      <c r="J204" s="6">
        <f>IF(VENTAS[[#This Row],[Nombre del Gestor]]&gt;1,  VENTAS[[#This Row],[Total]]*10%, 0)</f>
        <v>0</v>
      </c>
      <c r="K204" s="6">
        <f>IFERROR(VLOOKUP(VENTAS[[#This Row],[Código del producto Vendido]],STOCK[],16,FALSE)*VENTAS[[#This Row],[Cantidad]] + VLOOKUP(VENTAS[[#This Row],[Código del producto Vendido]],STOCK[],19,FALSE)*VENTAS[[#This Row],[Cantidad]],VENTAS[[#This Row],[Total]])</f>
        <v>13.682352941176472</v>
      </c>
      <c r="L204" s="6">
        <f>VENTAS[[#This Row],[Total]]-VENTAS[[#This Row],[Comisión 10%]]-VENTAS[[#This Row],[Costo SIN Comision]]</f>
        <v>8.3176470588235283</v>
      </c>
      <c r="M204" s="6"/>
    </row>
    <row r="205" spans="1:13" ht="14" x14ac:dyDescent="0.15">
      <c r="A205" s="22">
        <v>45071</v>
      </c>
      <c r="B205" s="4"/>
      <c r="C205" s="4" t="s">
        <v>528</v>
      </c>
      <c r="D205" s="4"/>
      <c r="E205" s="4" t="s">
        <v>527</v>
      </c>
      <c r="F205" s="2" t="str">
        <f>IFERROR(VLOOKUP(VENTAS[[#This Row],[Código del producto Vendido]],STOCK[],5,FALSE),"-")</f>
        <v>Traje de baño niña</v>
      </c>
      <c r="G205" s="2">
        <v>1</v>
      </c>
      <c r="H205" s="6">
        <v>25</v>
      </c>
      <c r="I205" s="6">
        <f>VENTAS[[#This Row],[Cantidad]]*VENTAS[[#This Row],[Precio Venta]]</f>
        <v>25</v>
      </c>
      <c r="J205" s="6">
        <f>IF(VENTAS[[#This Row],[Nombre del Gestor]]&gt;1,  VENTAS[[#This Row],[Total]]*10%, 0)</f>
        <v>0</v>
      </c>
      <c r="K205" s="6">
        <f>IFERROR(VLOOKUP(VENTAS[[#This Row],[Código del producto Vendido]],STOCK[],16,FALSE)*VENTAS[[#This Row],[Cantidad]] + VLOOKUP(VENTAS[[#This Row],[Código del producto Vendido]],STOCK[],19,FALSE)*VENTAS[[#This Row],[Cantidad]],VENTAS[[#This Row],[Total]])</f>
        <v>22.050735294117651</v>
      </c>
      <c r="L205" s="6">
        <f>VENTAS[[#This Row],[Total]]-VENTAS[[#This Row],[Comisión 10%]]-VENTAS[[#This Row],[Costo SIN Comision]]</f>
        <v>2.9492647058823493</v>
      </c>
      <c r="M205" s="6"/>
    </row>
    <row r="206" spans="1:13" ht="14" x14ac:dyDescent="0.15">
      <c r="A206" s="22">
        <v>45071</v>
      </c>
      <c r="B206" s="4"/>
      <c r="C206" s="4" t="s">
        <v>529</v>
      </c>
      <c r="D206" s="4"/>
      <c r="E206" s="4" t="s">
        <v>18</v>
      </c>
      <c r="F206" s="2" t="str">
        <f>IFERROR(VLOOKUP(VENTAS[[#This Row],[Código del producto Vendido]],STOCK[],5,FALSE),"-")</f>
        <v>Conjunto de cuello profundo con girante delantero con falda</v>
      </c>
      <c r="G206" s="2">
        <v>1</v>
      </c>
      <c r="H206" s="6">
        <v>25</v>
      </c>
      <c r="I206" s="6">
        <f>VENTAS[[#This Row],[Cantidad]]*VENTAS[[#This Row],[Precio Venta]]</f>
        <v>25</v>
      </c>
      <c r="J206" s="6">
        <f>IF(VENTAS[[#This Row],[Nombre del Gestor]]&gt;1,  VENTAS[[#This Row],[Total]]*10%, 0)</f>
        <v>0</v>
      </c>
      <c r="K206" s="6">
        <f>IFERROR(VLOOKUP(VENTAS[[#This Row],[Código del producto Vendido]],STOCK[],16,FALSE)*VENTAS[[#This Row],[Cantidad]] + VLOOKUP(VENTAS[[#This Row],[Código del producto Vendido]],STOCK[],19,FALSE)*VENTAS[[#This Row],[Cantidad]],VENTAS[[#This Row],[Total]])</f>
        <v>13.073333333333334</v>
      </c>
      <c r="L206" s="6">
        <f>VENTAS[[#This Row],[Total]]-VENTAS[[#This Row],[Comisión 10%]]-VENTAS[[#This Row],[Costo SIN Comision]]</f>
        <v>11.926666666666666</v>
      </c>
      <c r="M206" s="6"/>
    </row>
    <row r="207" spans="1:13" ht="14" x14ac:dyDescent="0.15">
      <c r="A207" s="22">
        <v>45071</v>
      </c>
      <c r="B207" s="4"/>
      <c r="C207" s="4" t="s">
        <v>529</v>
      </c>
      <c r="D207" s="4"/>
      <c r="E207" s="4" t="s">
        <v>190</v>
      </c>
      <c r="F207" s="2" t="str">
        <f>IFERROR(VLOOKUP(VENTAS[[#This Row],[Código del producto Vendido]],STOCK[],5,FALSE),"-")</f>
        <v>Bikini Elegante con Herrajes</v>
      </c>
      <c r="G207" s="2">
        <v>1</v>
      </c>
      <c r="H207" s="6">
        <v>18</v>
      </c>
      <c r="I207" s="6">
        <f>VENTAS[[#This Row],[Cantidad]]*VENTAS[[#This Row],[Precio Venta]]</f>
        <v>18</v>
      </c>
      <c r="J207" s="6">
        <f>IF(VENTAS[[#This Row],[Nombre del Gestor]]&gt;1,  VENTAS[[#This Row],[Total]]*10%, 0)</f>
        <v>0</v>
      </c>
      <c r="K207" s="6">
        <f>IFERROR(VLOOKUP(VENTAS[[#This Row],[Código del producto Vendido]],STOCK[],16,FALSE)*VENTAS[[#This Row],[Cantidad]] + VLOOKUP(VENTAS[[#This Row],[Código del producto Vendido]],STOCK[],19,FALSE)*VENTAS[[#This Row],[Cantidad]],VENTAS[[#This Row],[Total]])</f>
        <v>12.308333333333334</v>
      </c>
      <c r="L207" s="6">
        <f>VENTAS[[#This Row],[Total]]-VENTAS[[#This Row],[Comisión 10%]]-VENTAS[[#This Row],[Costo SIN Comision]]</f>
        <v>5.6916666666666664</v>
      </c>
      <c r="M207" s="6"/>
    </row>
    <row r="208" spans="1:13" ht="14" x14ac:dyDescent="0.15">
      <c r="A208" s="22">
        <v>45073</v>
      </c>
      <c r="B208" s="4"/>
      <c r="C208" s="4" t="s">
        <v>525</v>
      </c>
      <c r="D208" s="4"/>
      <c r="E208" s="4" t="s">
        <v>49</v>
      </c>
      <c r="F208" s="2" t="str">
        <f>IFERROR(VLOOKUP(VENTAS[[#This Row],[Código del producto Vendido]],STOCK[],5,FALSE),"-")</f>
        <v>Vestido floral de cuello cuadrado</v>
      </c>
      <c r="G208" s="2">
        <v>1</v>
      </c>
      <c r="H208" s="6">
        <v>28</v>
      </c>
      <c r="I208" s="6">
        <f>VENTAS[[#This Row],[Cantidad]]*VENTAS[[#This Row],[Precio Venta]]</f>
        <v>28</v>
      </c>
      <c r="J208" s="6">
        <f>IF(VENTAS[[#This Row],[Nombre del Gestor]]&gt;1,  VENTAS[[#This Row],[Total]]*10%, 0)</f>
        <v>0</v>
      </c>
      <c r="K208" s="6">
        <f>IFERROR(VLOOKUP(VENTAS[[#This Row],[Código del producto Vendido]],STOCK[],16,FALSE)*VENTAS[[#This Row],[Cantidad]] + VLOOKUP(VENTAS[[#This Row],[Código del producto Vendido]],STOCK[],19,FALSE)*VENTAS[[#This Row],[Cantidad]],VENTAS[[#This Row],[Total]])</f>
        <v>17.600000000000001</v>
      </c>
      <c r="L208" s="6">
        <f>VENTAS[[#This Row],[Total]]-VENTAS[[#This Row],[Comisión 10%]]-VENTAS[[#This Row],[Costo SIN Comision]]</f>
        <v>10.399999999999999</v>
      </c>
      <c r="M208" s="6"/>
    </row>
    <row r="209" spans="1:13" ht="16" customHeight="1" x14ac:dyDescent="0.15">
      <c r="A209" s="22">
        <v>45075</v>
      </c>
      <c r="B209" s="4"/>
      <c r="C209" s="4" t="s">
        <v>532</v>
      </c>
      <c r="D209" s="4"/>
      <c r="E209" s="4" t="s">
        <v>444</v>
      </c>
      <c r="F209" s="2" t="str">
        <f>IFERROR(VLOOKUP(VENTAS[[#This Row],[Código del producto Vendido]],STOCK[],5,FALSE),"-")</f>
        <v>Vestido Girasol</v>
      </c>
      <c r="G209" s="2">
        <v>1</v>
      </c>
      <c r="H209" s="6">
        <v>25</v>
      </c>
      <c r="I209" s="6">
        <f>VENTAS[[#This Row],[Cantidad]]*VENTAS[[#This Row],[Precio Venta]]</f>
        <v>25</v>
      </c>
      <c r="J209" s="6">
        <f>IF(VENTAS[[#This Row],[Nombre del Gestor]]&gt;1,  VENTAS[[#This Row],[Total]]*10%, 0)</f>
        <v>0</v>
      </c>
      <c r="K209" s="6">
        <f>IFERROR(VLOOKUP(VENTAS[[#This Row],[Código del producto Vendido]],STOCK[],16,FALSE)*VENTAS[[#This Row],[Cantidad]] + VLOOKUP(VENTAS[[#This Row],[Código del producto Vendido]],STOCK[],19,FALSE)*VENTAS[[#This Row],[Cantidad]],VENTAS[[#This Row],[Total]])</f>
        <v>14.304545454545453</v>
      </c>
      <c r="L209" s="6">
        <f>VENTAS[[#This Row],[Total]]-VENTAS[[#This Row],[Comisión 10%]]-VENTAS[[#This Row],[Costo SIN Comision]]</f>
        <v>10.695454545454547</v>
      </c>
      <c r="M209" s="6"/>
    </row>
    <row r="210" spans="1:13" ht="14" x14ac:dyDescent="0.15">
      <c r="A210" s="22">
        <v>45075</v>
      </c>
      <c r="B210" s="4"/>
      <c r="C210" s="4" t="s">
        <v>533</v>
      </c>
      <c r="D210" s="4"/>
      <c r="E210" s="4" t="s">
        <v>32</v>
      </c>
      <c r="F210" s="2" t="str">
        <f>IFERROR(VLOOKUP(VENTAS[[#This Row],[Código del producto Vendido]],STOCK[],5,FALSE),"-")</f>
        <v>Bañador estampado de planta</v>
      </c>
      <c r="G210" s="2">
        <v>1</v>
      </c>
      <c r="H210" s="6">
        <v>25</v>
      </c>
      <c r="I210" s="6">
        <f>VENTAS[[#This Row],[Cantidad]]*VENTAS[[#This Row],[Precio Venta]]</f>
        <v>25</v>
      </c>
      <c r="J210" s="6">
        <f>IF(VENTAS[[#This Row],[Nombre del Gestor]]&gt;1,  VENTAS[[#This Row],[Total]]*10%, 0)</f>
        <v>0</v>
      </c>
      <c r="K210" s="6">
        <f>IFERROR(VLOOKUP(VENTAS[[#This Row],[Código del producto Vendido]],STOCK[],16,FALSE)*VENTAS[[#This Row],[Cantidad]] + VLOOKUP(VENTAS[[#This Row],[Código del producto Vendido]],STOCK[],19,FALSE)*VENTAS[[#This Row],[Cantidad]],VENTAS[[#This Row],[Total]])</f>
        <v>15.978888888888889</v>
      </c>
      <c r="L210" s="6">
        <f>VENTAS[[#This Row],[Total]]-VENTAS[[#This Row],[Comisión 10%]]-VENTAS[[#This Row],[Costo SIN Comision]]</f>
        <v>9.0211111111111109</v>
      </c>
      <c r="M210" s="6"/>
    </row>
    <row r="211" spans="1:13" ht="14" x14ac:dyDescent="0.15">
      <c r="A211" s="22">
        <v>45075</v>
      </c>
      <c r="B211" s="4"/>
      <c r="C211" s="4" t="s">
        <v>534</v>
      </c>
      <c r="D211" s="4"/>
      <c r="E211" s="4" t="s">
        <v>55</v>
      </c>
      <c r="F211" s="2" t="str">
        <f>IFERROR(VLOOKUP(VENTAS[[#This Row],[Código del producto Vendido]],STOCK[],5,FALSE),"-")</f>
        <v>Vestido Esmeralda Fruncido</v>
      </c>
      <c r="G211" s="2">
        <v>1</v>
      </c>
      <c r="H211" s="6">
        <v>30</v>
      </c>
      <c r="I211" s="6">
        <f>VENTAS[[#This Row],[Cantidad]]*VENTAS[[#This Row],[Precio Venta]]</f>
        <v>30</v>
      </c>
      <c r="J211" s="6">
        <f>IF(VENTAS[[#This Row],[Nombre del Gestor]]&gt;1,  VENTAS[[#This Row],[Total]]*10%, 0)</f>
        <v>0</v>
      </c>
      <c r="K211" s="6">
        <f>IFERROR(VLOOKUP(VENTAS[[#This Row],[Código del producto Vendido]],STOCK[],16,FALSE)*VENTAS[[#This Row],[Cantidad]] + VLOOKUP(VENTAS[[#This Row],[Código del producto Vendido]],STOCK[],19,FALSE)*VENTAS[[#This Row],[Cantidad]],VENTAS[[#This Row],[Total]])</f>
        <v>18.48</v>
      </c>
      <c r="L211" s="6">
        <f>VENTAS[[#This Row],[Total]]-VENTAS[[#This Row],[Comisión 10%]]-VENTAS[[#This Row],[Costo SIN Comision]]</f>
        <v>11.52</v>
      </c>
      <c r="M211" s="6"/>
    </row>
    <row r="212" spans="1:13" ht="14" x14ac:dyDescent="0.15">
      <c r="A212" s="22">
        <v>45073</v>
      </c>
      <c r="B212" s="4"/>
      <c r="C212" s="4" t="s">
        <v>23</v>
      </c>
      <c r="D212" s="4"/>
      <c r="E212" s="4" t="s">
        <v>59</v>
      </c>
      <c r="F212" s="2" t="str">
        <f>IFERROR(VLOOKUP(VENTAS[[#This Row],[Código del producto Vendido]],STOCK[],5,FALSE),"-")</f>
        <v>Vestido camiseta bajo con abertura</v>
      </c>
      <c r="G212" s="2">
        <v>1</v>
      </c>
      <c r="H212" s="6">
        <v>22</v>
      </c>
      <c r="I212" s="6">
        <f>VENTAS[[#This Row],[Cantidad]]*VENTAS[[#This Row],[Precio Venta]]</f>
        <v>22</v>
      </c>
      <c r="J212" s="6">
        <f>IF(VENTAS[[#This Row],[Nombre del Gestor]]&gt;1,  VENTAS[[#This Row],[Total]]*10%, 0)</f>
        <v>0</v>
      </c>
      <c r="K212" s="6">
        <f>IFERROR(VLOOKUP(VENTAS[[#This Row],[Código del producto Vendido]],STOCK[],16,FALSE)*VENTAS[[#This Row],[Cantidad]] + VLOOKUP(VENTAS[[#This Row],[Código del producto Vendido]],STOCK[],19,FALSE)*VENTAS[[#This Row],[Cantidad]],VENTAS[[#This Row],[Total]])</f>
        <v>13.78888888888889</v>
      </c>
      <c r="L212" s="6">
        <f>VENTAS[[#This Row],[Total]]-VENTAS[[#This Row],[Comisión 10%]]-VENTAS[[#This Row],[Costo SIN Comision]]</f>
        <v>8.2111111111111104</v>
      </c>
      <c r="M212" s="6"/>
    </row>
    <row r="213" spans="1:13" ht="14" x14ac:dyDescent="0.15">
      <c r="A213" s="22">
        <v>45077</v>
      </c>
      <c r="B213" s="4"/>
      <c r="C213" s="4" t="s">
        <v>187</v>
      </c>
      <c r="D213" s="4"/>
      <c r="E213" s="4" t="s">
        <v>872</v>
      </c>
      <c r="F213" s="2" t="str">
        <f>IFERROR(VLOOKUP(VENTAS[[#This Row],[Código del producto Vendido]],STOCK[],5,FALSE),"-")</f>
        <v>Vestido Tropical</v>
      </c>
      <c r="G213" s="2">
        <v>1</v>
      </c>
      <c r="H213" s="6">
        <v>30</v>
      </c>
      <c r="I213" s="6">
        <f>VENTAS[[#This Row],[Cantidad]]*VENTAS[[#This Row],[Precio Venta]]</f>
        <v>30</v>
      </c>
      <c r="J213" s="6">
        <f>IF(VENTAS[[#This Row],[Nombre del Gestor]]&gt;1,  VENTAS[[#This Row],[Total]]*10%, 0)</f>
        <v>0</v>
      </c>
      <c r="K213" s="6">
        <f>IFERROR(VLOOKUP(VENTAS[[#This Row],[Código del producto Vendido]],STOCK[],16,FALSE)*VENTAS[[#This Row],[Cantidad]] + VLOOKUP(VENTAS[[#This Row],[Código del producto Vendido]],STOCK[],19,FALSE)*VENTAS[[#This Row],[Cantidad]],VENTAS[[#This Row],[Total]])</f>
        <v>19.018636363636364</v>
      </c>
      <c r="L213" s="6">
        <f>VENTAS[[#This Row],[Total]]-VENTAS[[#This Row],[Comisión 10%]]-VENTAS[[#This Row],[Costo SIN Comision]]</f>
        <v>10.981363636363636</v>
      </c>
      <c r="M213" s="6"/>
    </row>
    <row r="214" spans="1:13" ht="14" x14ac:dyDescent="0.15">
      <c r="A214" s="22">
        <v>45077</v>
      </c>
      <c r="B214" s="4"/>
      <c r="C214" s="4" t="s">
        <v>552</v>
      </c>
      <c r="D214" s="4"/>
      <c r="E214" s="4" t="s">
        <v>436</v>
      </c>
      <c r="F214" s="2" t="str">
        <f>IFERROR(VLOOKUP(VENTAS[[#This Row],[Código del producto Vendido]],STOCK[],5,FALSE),"-")</f>
        <v>Pantaloneta Roja</v>
      </c>
      <c r="G214" s="2">
        <v>1</v>
      </c>
      <c r="H214" s="6">
        <v>20</v>
      </c>
      <c r="I214" s="6">
        <f>VENTAS[[#This Row],[Cantidad]]*VENTAS[[#This Row],[Precio Venta]]</f>
        <v>20</v>
      </c>
      <c r="J214" s="6">
        <f>IF(VENTAS[[#This Row],[Nombre del Gestor]]&gt;1,  VENTAS[[#This Row],[Total]]*10%, 0)</f>
        <v>0</v>
      </c>
      <c r="K214" s="6">
        <f>IFERROR(VLOOKUP(VENTAS[[#This Row],[Código del producto Vendido]],STOCK[],16,FALSE)*VENTAS[[#This Row],[Cantidad]] + VLOOKUP(VENTAS[[#This Row],[Código del producto Vendido]],STOCK[],19,FALSE)*VENTAS[[#This Row],[Cantidad]],VENTAS[[#This Row],[Total]])</f>
        <v>11.609545454545454</v>
      </c>
      <c r="L214" s="6">
        <f>VENTAS[[#This Row],[Total]]-VENTAS[[#This Row],[Comisión 10%]]-VENTAS[[#This Row],[Costo SIN Comision]]</f>
        <v>8.3904545454545456</v>
      </c>
      <c r="M214" s="6"/>
    </row>
    <row r="215" spans="1:13" ht="14" x14ac:dyDescent="0.15">
      <c r="A215" s="22">
        <v>45077</v>
      </c>
      <c r="B215" s="4"/>
      <c r="C215" s="4" t="s">
        <v>552</v>
      </c>
      <c r="D215" s="4"/>
      <c r="E215" s="4" t="s">
        <v>52</v>
      </c>
      <c r="F215" s="2" t="str">
        <f>IFERROR(VLOOKUP(VENTAS[[#This Row],[Código del producto Vendido]],STOCK[],5,FALSE),"-")</f>
        <v>Top de manga farol con abertura en espald</v>
      </c>
      <c r="G215" s="2">
        <v>1</v>
      </c>
      <c r="H215" s="6">
        <v>14</v>
      </c>
      <c r="I215" s="6">
        <f>VENTAS[[#This Row],[Cantidad]]*VENTAS[[#This Row],[Precio Venta]]</f>
        <v>14</v>
      </c>
      <c r="J215" s="6">
        <f>IF(VENTAS[[#This Row],[Nombre del Gestor]]&gt;1,  VENTAS[[#This Row],[Total]]*10%, 0)</f>
        <v>0</v>
      </c>
      <c r="K215" s="6">
        <f>IFERROR(VLOOKUP(VENTAS[[#This Row],[Código del producto Vendido]],STOCK[],16,FALSE)*VENTAS[[#This Row],[Cantidad]] + VLOOKUP(VENTAS[[#This Row],[Código del producto Vendido]],STOCK[],19,FALSE)*VENTAS[[#This Row],[Cantidad]],VENTAS[[#This Row],[Total]])</f>
        <v>8.8577777777777769</v>
      </c>
      <c r="L215" s="6">
        <f>VENTAS[[#This Row],[Total]]-VENTAS[[#This Row],[Comisión 10%]]-VENTAS[[#This Row],[Costo SIN Comision]]</f>
        <v>5.1422222222222231</v>
      </c>
      <c r="M215" s="6"/>
    </row>
    <row r="216" spans="1:13" ht="14" x14ac:dyDescent="0.15">
      <c r="A216" s="22">
        <v>45077</v>
      </c>
      <c r="B216" s="4"/>
      <c r="C216" s="4" t="s">
        <v>553</v>
      </c>
      <c r="D216" s="4"/>
      <c r="E216" s="4" t="s">
        <v>51</v>
      </c>
      <c r="F216" s="2" t="str">
        <f>IFERROR(VLOOKUP(VENTAS[[#This Row],[Código del producto Vendido]],STOCK[],5,FALSE),"-")</f>
        <v>Camiseta unicolor de malla</v>
      </c>
      <c r="G216" s="2">
        <v>1</v>
      </c>
      <c r="H216" s="6">
        <v>14</v>
      </c>
      <c r="I216" s="6">
        <f>VENTAS[[#This Row],[Cantidad]]*VENTAS[[#This Row],[Precio Venta]]</f>
        <v>14</v>
      </c>
      <c r="J216" s="6">
        <f>IF(VENTAS[[#This Row],[Nombre del Gestor]]&gt;1,  VENTAS[[#This Row],[Total]]*10%, 0)</f>
        <v>0</v>
      </c>
      <c r="K216" s="6">
        <f>IFERROR(VLOOKUP(VENTAS[[#This Row],[Código del producto Vendido]],STOCK[],16,FALSE)*VENTAS[[#This Row],[Cantidad]] + VLOOKUP(VENTAS[[#This Row],[Código del producto Vendido]],STOCK[],19,FALSE)*VENTAS[[#This Row],[Cantidad]],VENTAS[[#This Row],[Total]])</f>
        <v>6.8866666666666667</v>
      </c>
      <c r="L216" s="6">
        <f>VENTAS[[#This Row],[Total]]-VENTAS[[#This Row],[Comisión 10%]]-VENTAS[[#This Row],[Costo SIN Comision]]</f>
        <v>7.1133333333333333</v>
      </c>
      <c r="M216" s="6"/>
    </row>
    <row r="217" spans="1:13" ht="14" x14ac:dyDescent="0.15">
      <c r="A217" s="22">
        <v>45077</v>
      </c>
      <c r="B217" s="4"/>
      <c r="C217" s="4" t="s">
        <v>554</v>
      </c>
      <c r="D217" s="4"/>
      <c r="E217" s="4" t="s">
        <v>56</v>
      </c>
      <c r="F217" s="2" t="str">
        <f>IFERROR(VLOOKUP(VENTAS[[#This Row],[Código del producto Vendido]],STOCK[],5,FALSE),"-")</f>
        <v>Top de cuello con cordón de lunares</v>
      </c>
      <c r="G217" s="2">
        <v>1</v>
      </c>
      <c r="H217" s="6">
        <v>12</v>
      </c>
      <c r="I217" s="6">
        <f>VENTAS[[#This Row],[Cantidad]]*VENTAS[[#This Row],[Precio Venta]]</f>
        <v>12</v>
      </c>
      <c r="J217" s="6">
        <f>IF(VENTAS[[#This Row],[Nombre del Gestor]]&gt;1,  VENTAS[[#This Row],[Total]]*10%, 0)</f>
        <v>0</v>
      </c>
      <c r="K217" s="6">
        <f>IFERROR(VLOOKUP(VENTAS[[#This Row],[Código del producto Vendido]],STOCK[],16,FALSE)*VENTAS[[#This Row],[Cantidad]] + VLOOKUP(VENTAS[[#This Row],[Código del producto Vendido]],STOCK[],19,FALSE)*VENTAS[[#This Row],[Cantidad]],VENTAS[[#This Row],[Total]])</f>
        <v>7.9044444444444446</v>
      </c>
      <c r="L217" s="6">
        <f>VENTAS[[#This Row],[Total]]-VENTAS[[#This Row],[Comisión 10%]]-VENTAS[[#This Row],[Costo SIN Comision]]</f>
        <v>4.0955555555555554</v>
      </c>
      <c r="M217" s="6"/>
    </row>
    <row r="218" spans="1:13" ht="14" x14ac:dyDescent="0.15">
      <c r="A218" s="22">
        <v>45079</v>
      </c>
      <c r="B218" s="4"/>
      <c r="C218" s="4" t="s">
        <v>968</v>
      </c>
      <c r="D218" s="4"/>
      <c r="E218" s="4" t="s">
        <v>940</v>
      </c>
      <c r="F218" s="2" t="str">
        <f>IFERROR(VLOOKUP(VENTAS[[#This Row],[Código del producto Vendido]],STOCK[],5,FALSE),"-")</f>
        <v>Mono Oblicuo con bolsillo</v>
      </c>
      <c r="G218" s="2">
        <v>1</v>
      </c>
      <c r="H218" s="6">
        <v>22</v>
      </c>
      <c r="I218" s="6">
        <f>VENTAS[[#This Row],[Cantidad]]*VENTAS[[#This Row],[Precio Venta]]</f>
        <v>22</v>
      </c>
      <c r="J218" s="6">
        <f>IF(VENTAS[[#This Row],[Nombre del Gestor]]&gt;1,  VENTAS[[#This Row],[Total]]*10%, 0)</f>
        <v>0</v>
      </c>
      <c r="K218" s="6">
        <f>IFERROR(VLOOKUP(VENTAS[[#This Row],[Código del producto Vendido]],STOCK[],16,FALSE)*VENTAS[[#This Row],[Cantidad]] + VLOOKUP(VENTAS[[#This Row],[Código del producto Vendido]],STOCK[],19,FALSE)*VENTAS[[#This Row],[Cantidad]],VENTAS[[#This Row],[Total]])</f>
        <v>14.548529411764706</v>
      </c>
      <c r="L218" s="6">
        <f>VENTAS[[#This Row],[Total]]-VENTAS[[#This Row],[Comisión 10%]]-VENTAS[[#This Row],[Costo SIN Comision]]</f>
        <v>7.4514705882352938</v>
      </c>
      <c r="M218" s="6"/>
    </row>
    <row r="219" spans="1:13" ht="14" x14ac:dyDescent="0.15">
      <c r="A219" s="22">
        <v>45079</v>
      </c>
      <c r="B219" s="4"/>
      <c r="C219" s="4" t="s">
        <v>972</v>
      </c>
      <c r="D219" s="4"/>
      <c r="E219" s="4" t="s">
        <v>712</v>
      </c>
      <c r="F219" s="2" t="str">
        <f>IFERROR(VLOOKUP(VENTAS[[#This Row],[Código del producto Vendido]],STOCK[],5,FALSE),"-")</f>
        <v xml:space="preserve">Bikini push up tropical </v>
      </c>
      <c r="G219" s="2">
        <v>1</v>
      </c>
      <c r="H219" s="6">
        <v>25</v>
      </c>
      <c r="I219" s="6">
        <f>VENTAS[[#This Row],[Cantidad]]*VENTAS[[#This Row],[Precio Venta]]</f>
        <v>25</v>
      </c>
      <c r="J219" s="6">
        <f>IF(VENTAS[[#This Row],[Nombre del Gestor]]&gt;1,  VENTAS[[#This Row],[Total]]*10%, 0)</f>
        <v>0</v>
      </c>
      <c r="K219" s="6">
        <f>IFERROR(VLOOKUP(VENTAS[[#This Row],[Código del producto Vendido]],STOCK[],16,FALSE)*VENTAS[[#This Row],[Cantidad]] + VLOOKUP(VENTAS[[#This Row],[Código del producto Vendido]],STOCK[],19,FALSE)*VENTAS[[#This Row],[Cantidad]],VENTAS[[#This Row],[Total]])</f>
        <v>16.555555555555557</v>
      </c>
      <c r="L219" s="6">
        <f>VENTAS[[#This Row],[Total]]-VENTAS[[#This Row],[Comisión 10%]]-VENTAS[[#This Row],[Costo SIN Comision]]</f>
        <v>8.4444444444444429</v>
      </c>
      <c r="M219" s="6"/>
    </row>
    <row r="220" spans="1:13" ht="14" x14ac:dyDescent="0.15">
      <c r="A220" s="22">
        <v>45079</v>
      </c>
      <c r="B220" s="4"/>
      <c r="C220" s="4" t="s">
        <v>552</v>
      </c>
      <c r="D220" s="4"/>
      <c r="E220" s="4" t="s">
        <v>876</v>
      </c>
      <c r="F220" s="2" t="str">
        <f>IFERROR(VLOOKUP(VENTAS[[#This Row],[Código del producto Vendido]],STOCK[],5,FALSE),"-")</f>
        <v xml:space="preserve"> Pantaloneta Verde</v>
      </c>
      <c r="G220" s="2">
        <v>1</v>
      </c>
      <c r="H220" s="6">
        <v>25</v>
      </c>
      <c r="I220" s="6">
        <f>VENTAS[[#This Row],[Cantidad]]*VENTAS[[#This Row],[Precio Venta]]</f>
        <v>25</v>
      </c>
      <c r="J220" s="6">
        <f>IF(VENTAS[[#This Row],[Nombre del Gestor]]&gt;1,  VENTAS[[#This Row],[Total]]*10%, 0)</f>
        <v>0</v>
      </c>
      <c r="K220" s="6">
        <f>IFERROR(VLOOKUP(VENTAS[[#This Row],[Código del producto Vendido]],STOCK[],16,FALSE)*VENTAS[[#This Row],[Cantidad]] + VLOOKUP(VENTAS[[#This Row],[Código del producto Vendido]],STOCK[],19,FALSE)*VENTAS[[#This Row],[Cantidad]],VENTAS[[#This Row],[Total]])</f>
        <v>14.871363636363636</v>
      </c>
      <c r="L220" s="6">
        <f>VENTAS[[#This Row],[Total]]-VENTAS[[#This Row],[Comisión 10%]]-VENTAS[[#This Row],[Costo SIN Comision]]</f>
        <v>10.128636363636364</v>
      </c>
      <c r="M220" s="6"/>
    </row>
    <row r="221" spans="1:13" ht="14" x14ac:dyDescent="0.15">
      <c r="A221" s="22">
        <v>45079</v>
      </c>
      <c r="B221" s="4"/>
      <c r="C221" s="4" t="s">
        <v>969</v>
      </c>
      <c r="D221" s="4"/>
      <c r="E221" s="4" t="s">
        <v>930</v>
      </c>
      <c r="F221" s="2" t="str">
        <f>IFERROR(VLOOKUP(VENTAS[[#This Row],[Código del producto Vendido]],STOCK[],5,FALSE),"-")</f>
        <v>Vestido elegante ajustado corte sirena</v>
      </c>
      <c r="G221" s="2">
        <v>1</v>
      </c>
      <c r="H221" s="6">
        <v>30</v>
      </c>
      <c r="I221" s="6">
        <f>VENTAS[[#This Row],[Cantidad]]*VENTAS[[#This Row],[Precio Venta]]</f>
        <v>30</v>
      </c>
      <c r="J221" s="6">
        <f>IF(VENTAS[[#This Row],[Nombre del Gestor]]&gt;1,  VENTAS[[#This Row],[Total]]*10%, 0)</f>
        <v>0</v>
      </c>
      <c r="K221" s="6">
        <f>IFERROR(VLOOKUP(VENTAS[[#This Row],[Código del producto Vendido]],STOCK[],16,FALSE)*VENTAS[[#This Row],[Cantidad]] + VLOOKUP(VENTAS[[#This Row],[Código del producto Vendido]],STOCK[],19,FALSE)*VENTAS[[#This Row],[Cantidad]],VENTAS[[#This Row],[Total]])</f>
        <v>15.806617647058825</v>
      </c>
      <c r="L221" s="6">
        <f>VENTAS[[#This Row],[Total]]-VENTAS[[#This Row],[Comisión 10%]]-VENTAS[[#This Row],[Costo SIN Comision]]</f>
        <v>14.193382352941175</v>
      </c>
      <c r="M221" s="6"/>
    </row>
    <row r="222" spans="1:13" ht="14" x14ac:dyDescent="0.15">
      <c r="A222" s="22">
        <v>45079</v>
      </c>
      <c r="B222" s="4"/>
      <c r="C222" s="4" t="s">
        <v>969</v>
      </c>
      <c r="D222" s="4"/>
      <c r="E222" s="4" t="s">
        <v>852</v>
      </c>
      <c r="F222" s="2" t="str">
        <f>IFERROR(VLOOKUP(VENTAS[[#This Row],[Código del producto Vendido]],STOCK[],5,FALSE),"-")</f>
        <v>Bañador con adorno de malla</v>
      </c>
      <c r="G222" s="2">
        <v>1</v>
      </c>
      <c r="H222" s="6">
        <v>25</v>
      </c>
      <c r="I222" s="6">
        <f>VENTAS[[#This Row],[Cantidad]]*VENTAS[[#This Row],[Precio Venta]]</f>
        <v>25</v>
      </c>
      <c r="J222" s="6">
        <f>IF(VENTAS[[#This Row],[Nombre del Gestor]]&gt;1,  VENTAS[[#This Row],[Total]]*10%, 0)</f>
        <v>0</v>
      </c>
      <c r="K222" s="6">
        <f>IFERROR(VLOOKUP(VENTAS[[#This Row],[Código del producto Vendido]],STOCK[],16,FALSE)*VENTAS[[#This Row],[Cantidad]] + VLOOKUP(VENTAS[[#This Row],[Código del producto Vendido]],STOCK[],19,FALSE)*VENTAS[[#This Row],[Cantidad]],VENTAS[[#This Row],[Total]])</f>
        <v>15.329545454545453</v>
      </c>
      <c r="L222" s="6">
        <f>VENTAS[[#This Row],[Total]]-VENTAS[[#This Row],[Comisión 10%]]-VENTAS[[#This Row],[Costo SIN Comision]]</f>
        <v>9.6704545454545467</v>
      </c>
      <c r="M222" s="6"/>
    </row>
    <row r="223" spans="1:13" ht="14" x14ac:dyDescent="0.15">
      <c r="A223" s="22">
        <v>45079</v>
      </c>
      <c r="B223" s="4"/>
      <c r="C223" s="4" t="s">
        <v>969</v>
      </c>
      <c r="D223" s="4"/>
      <c r="E223" s="4" t="s">
        <v>693</v>
      </c>
      <c r="F223" s="2" t="str">
        <f>IFERROR(VLOOKUP(VENTAS[[#This Row],[Código del producto Vendido]],STOCK[],5,FALSE),"-")</f>
        <v>Bañador estampado de planta</v>
      </c>
      <c r="G223" s="2">
        <v>1</v>
      </c>
      <c r="H223" s="6">
        <v>25</v>
      </c>
      <c r="I223" s="6">
        <f>VENTAS[[#This Row],[Cantidad]]*VENTAS[[#This Row],[Precio Venta]]</f>
        <v>25</v>
      </c>
      <c r="J223" s="6">
        <f>IF(VENTAS[[#This Row],[Nombre del Gestor]]&gt;1,  VENTAS[[#This Row],[Total]]*10%, 0)</f>
        <v>0</v>
      </c>
      <c r="K223" s="6">
        <f>IFERROR(VLOOKUP(VENTAS[[#This Row],[Código del producto Vendido]],STOCK[],16,FALSE)*VENTAS[[#This Row],[Cantidad]] + VLOOKUP(VENTAS[[#This Row],[Código del producto Vendido]],STOCK[],19,FALSE)*VENTAS[[#This Row],[Cantidad]],VENTAS[[#This Row],[Total]])</f>
        <v>13.416666666666666</v>
      </c>
      <c r="L223" s="6">
        <f>VENTAS[[#This Row],[Total]]-VENTAS[[#This Row],[Comisión 10%]]-VENTAS[[#This Row],[Costo SIN Comision]]</f>
        <v>11.583333333333334</v>
      </c>
      <c r="M223" s="6"/>
    </row>
    <row r="224" spans="1:13" ht="14" x14ac:dyDescent="0.15">
      <c r="A224" s="22">
        <v>45079</v>
      </c>
      <c r="B224" s="4"/>
      <c r="C224" s="4" t="s">
        <v>971</v>
      </c>
      <c r="D224" s="4"/>
      <c r="E224" s="4" t="s">
        <v>859</v>
      </c>
      <c r="F224" s="2" t="str">
        <f>IFERROR(VLOOKUP(VENTAS[[#This Row],[Código del producto Vendido]],STOCK[],5,FALSE),"-")</f>
        <v xml:space="preserve"> Top Cuello V Verde</v>
      </c>
      <c r="G224" s="2">
        <v>1</v>
      </c>
      <c r="H224" s="6">
        <v>12</v>
      </c>
      <c r="I224" s="6">
        <f>VENTAS[[#This Row],[Cantidad]]*VENTAS[[#This Row],[Precio Venta]]</f>
        <v>12</v>
      </c>
      <c r="J224" s="6">
        <f>IF(VENTAS[[#This Row],[Nombre del Gestor]]&gt;1,  VENTAS[[#This Row],[Total]]*10%, 0)</f>
        <v>0</v>
      </c>
      <c r="K224" s="6">
        <f>IFERROR(VLOOKUP(VENTAS[[#This Row],[Código del producto Vendido]],STOCK[],16,FALSE)*VENTAS[[#This Row],[Cantidad]] + VLOOKUP(VENTAS[[#This Row],[Código del producto Vendido]],STOCK[],19,FALSE)*VENTAS[[#This Row],[Cantidad]],VENTAS[[#This Row],[Total]])</f>
        <v>8.005454545454544</v>
      </c>
      <c r="L224" s="6">
        <f>VENTAS[[#This Row],[Total]]-VENTAS[[#This Row],[Comisión 10%]]-VENTAS[[#This Row],[Costo SIN Comision]]</f>
        <v>3.994545454545456</v>
      </c>
      <c r="M224" s="6"/>
    </row>
    <row r="225" spans="1:13" ht="14" x14ac:dyDescent="0.15">
      <c r="A225" s="22">
        <v>45079</v>
      </c>
      <c r="B225" s="4"/>
      <c r="C225" s="4" t="s">
        <v>971</v>
      </c>
      <c r="D225" s="4"/>
      <c r="E225" s="4" t="s">
        <v>909</v>
      </c>
      <c r="F225" s="2" t="str">
        <f>IFERROR(VLOOKUP(VENTAS[[#This Row],[Código del producto Vendido]],STOCK[],5,FALSE),"-")</f>
        <v>Top cuello V Blanco</v>
      </c>
      <c r="G225" s="2">
        <v>1</v>
      </c>
      <c r="H225" s="6">
        <v>12</v>
      </c>
      <c r="I225" s="6">
        <f>VENTAS[[#This Row],[Cantidad]]*VENTAS[[#This Row],[Precio Venta]]</f>
        <v>12</v>
      </c>
      <c r="J225" s="6">
        <f>IF(VENTAS[[#This Row],[Nombre del Gestor]]&gt;1,  VENTAS[[#This Row],[Total]]*10%, 0)</f>
        <v>0</v>
      </c>
      <c r="K225" s="6">
        <f>IFERROR(VLOOKUP(VENTAS[[#This Row],[Código del producto Vendido]],STOCK[],16,FALSE)*VENTAS[[#This Row],[Cantidad]] + VLOOKUP(VENTAS[[#This Row],[Código del producto Vendido]],STOCK[],19,FALSE)*VENTAS[[#This Row],[Cantidad]],VENTAS[[#This Row],[Total]])</f>
        <v>7.7556818181818175</v>
      </c>
      <c r="L225" s="6">
        <f>VENTAS[[#This Row],[Total]]-VENTAS[[#This Row],[Comisión 10%]]-VENTAS[[#This Row],[Costo SIN Comision]]</f>
        <v>4.2443181818181825</v>
      </c>
      <c r="M225" s="6"/>
    </row>
    <row r="226" spans="1:13" ht="14" x14ac:dyDescent="0.15">
      <c r="A226" s="22">
        <v>45079</v>
      </c>
      <c r="B226" s="4"/>
      <c r="C226" s="4" t="s">
        <v>971</v>
      </c>
      <c r="D226" s="4"/>
      <c r="E226" s="4" t="s">
        <v>587</v>
      </c>
      <c r="F226" s="2" t="str">
        <f>IFERROR(VLOOKUP(VENTAS[[#This Row],[Código del producto Vendido]],STOCK[],5,FALSE),"-")</f>
        <v>Jeans de pierna recta desgarro</v>
      </c>
      <c r="G226" s="2">
        <v>1</v>
      </c>
      <c r="H226" s="6">
        <v>30</v>
      </c>
      <c r="I226" s="6">
        <f>VENTAS[[#This Row],[Cantidad]]*VENTAS[[#This Row],[Precio Venta]]</f>
        <v>30</v>
      </c>
      <c r="J226" s="6">
        <f>IF(VENTAS[[#This Row],[Nombre del Gestor]]&gt;1,  VENTAS[[#This Row],[Total]]*10%, 0)</f>
        <v>0</v>
      </c>
      <c r="K226" s="6">
        <f>IFERROR(VLOOKUP(VENTAS[[#This Row],[Código del producto Vendido]],STOCK[],16,FALSE)*VENTAS[[#This Row],[Cantidad]] + VLOOKUP(VENTAS[[#This Row],[Código del producto Vendido]],STOCK[],19,FALSE)*VENTAS[[#This Row],[Cantidad]],VENTAS[[#This Row],[Total]])</f>
        <v>18.686666666666667</v>
      </c>
      <c r="L226" s="6">
        <f>VENTAS[[#This Row],[Total]]-VENTAS[[#This Row],[Comisión 10%]]-VENTAS[[#This Row],[Costo SIN Comision]]</f>
        <v>11.313333333333333</v>
      </c>
      <c r="M226" s="6"/>
    </row>
    <row r="227" spans="1:13" ht="14" x14ac:dyDescent="0.15">
      <c r="A227" s="22">
        <v>45079</v>
      </c>
      <c r="B227" s="4"/>
      <c r="C227" s="4" t="s">
        <v>971</v>
      </c>
      <c r="D227" s="4"/>
      <c r="E227" s="4" t="s">
        <v>848</v>
      </c>
      <c r="F227" s="2" t="str">
        <f>IFERROR(VLOOKUP(VENTAS[[#This Row],[Código del producto Vendido]],STOCK[],5,FALSE),"-")</f>
        <v>Top Cuello encaje y mangas abombadas</v>
      </c>
      <c r="G227" s="2">
        <v>1</v>
      </c>
      <c r="H227" s="6">
        <v>11</v>
      </c>
      <c r="I227" s="6">
        <f>VENTAS[[#This Row],[Cantidad]]*VENTAS[[#This Row],[Precio Venta]]</f>
        <v>11</v>
      </c>
      <c r="J227" s="6">
        <f>IF(VENTAS[[#This Row],[Nombre del Gestor]]&gt;1,  VENTAS[[#This Row],[Total]]*10%, 0)</f>
        <v>0</v>
      </c>
      <c r="K227" s="6">
        <f>IFERROR(VLOOKUP(VENTAS[[#This Row],[Código del producto Vendido]],STOCK[],16,FALSE)*VENTAS[[#This Row],[Cantidad]] + VLOOKUP(VENTAS[[#This Row],[Código del producto Vendido]],STOCK[],19,FALSE)*VENTAS[[#This Row],[Cantidad]],VENTAS[[#This Row],[Total]])</f>
        <v>6.3581818181818175</v>
      </c>
      <c r="L227" s="6">
        <f>VENTAS[[#This Row],[Total]]-VENTAS[[#This Row],[Comisión 10%]]-VENTAS[[#This Row],[Costo SIN Comision]]</f>
        <v>4.6418181818181825</v>
      </c>
      <c r="M227" s="6"/>
    </row>
    <row r="228" spans="1:13" ht="14" x14ac:dyDescent="0.15">
      <c r="A228" s="22"/>
      <c r="B228" s="4"/>
      <c r="C228" s="4"/>
      <c r="D228" s="4"/>
      <c r="E228" s="4" t="s">
        <v>868</v>
      </c>
      <c r="F228" s="2" t="str">
        <f>IFERROR(VLOOKUP(VENTAS[[#This Row],[Código del producto Vendido]],STOCK[],5,FALSE),"-")</f>
        <v>Bañador de pierna alta</v>
      </c>
      <c r="G228" s="2">
        <v>1</v>
      </c>
      <c r="H228" s="6">
        <v>25</v>
      </c>
      <c r="I228" s="6">
        <f>VENTAS[[#This Row],[Cantidad]]*VENTAS[[#This Row],[Precio Venta]]</f>
        <v>25</v>
      </c>
      <c r="J228" s="6">
        <f>IF(VENTAS[[#This Row],[Nombre del Gestor]]&gt;1,  VENTAS[[#This Row],[Total]]*10%, 0)</f>
        <v>0</v>
      </c>
      <c r="K228" s="6">
        <f>IFERROR(VLOOKUP(VENTAS[[#This Row],[Código del producto Vendido]],STOCK[],16,FALSE)*VENTAS[[#This Row],[Cantidad]] + VLOOKUP(VENTAS[[#This Row],[Código del producto Vendido]],STOCK[],19,FALSE)*VENTAS[[#This Row],[Cantidad]],VENTAS[[#This Row],[Total]])</f>
        <v>14.023181818181817</v>
      </c>
      <c r="L228" s="6">
        <f>VENTAS[[#This Row],[Total]]-VENTAS[[#This Row],[Comisión 10%]]-VENTAS[[#This Row],[Costo SIN Comision]]</f>
        <v>10.976818181818183</v>
      </c>
      <c r="M228" s="6"/>
    </row>
    <row r="229" spans="1:13" ht="14" x14ac:dyDescent="0.15">
      <c r="A229" s="22"/>
      <c r="B229" s="4"/>
      <c r="C229" s="4"/>
      <c r="D229" s="4"/>
      <c r="E229" s="10" t="s">
        <v>216</v>
      </c>
      <c r="F229" s="2" t="str">
        <f>IFERROR(VLOOKUP(VENTAS[[#This Row],[Código del producto Vendido]],STOCK[],5,FALSE),"-")</f>
        <v>Top acanalado sin mangas</v>
      </c>
      <c r="G229" s="2">
        <v>1</v>
      </c>
      <c r="H229" s="6">
        <v>16</v>
      </c>
      <c r="I229" s="6">
        <f>VENTAS[[#This Row],[Cantidad]]*VENTAS[[#This Row],[Precio Venta]]</f>
        <v>16</v>
      </c>
      <c r="J229" s="6">
        <f>IF(VENTAS[[#This Row],[Nombre del Gestor]]&gt;1,  VENTAS[[#This Row],[Total]]*10%, 0)</f>
        <v>0</v>
      </c>
      <c r="K229" s="6">
        <f>IFERROR(VLOOKUP(VENTAS[[#This Row],[Código del producto Vendido]],STOCK[],16,FALSE)*VENTAS[[#This Row],[Cantidad]] + VLOOKUP(VENTAS[[#This Row],[Código del producto Vendido]],STOCK[],19,FALSE)*VENTAS[[#This Row],[Cantidad]],VENTAS[[#This Row],[Total]])</f>
        <v>5.0222222222222221</v>
      </c>
      <c r="L229" s="6">
        <f>VENTAS[[#This Row],[Total]]-VENTAS[[#This Row],[Comisión 10%]]-VENTAS[[#This Row],[Costo SIN Comision]]</f>
        <v>10.977777777777778</v>
      </c>
      <c r="M229" s="6"/>
    </row>
    <row r="230" spans="1:13" ht="14" x14ac:dyDescent="0.15">
      <c r="A230" s="22"/>
      <c r="B230" s="4"/>
      <c r="C230" s="4"/>
      <c r="D230" s="4"/>
      <c r="E230" s="4" t="s">
        <v>851</v>
      </c>
      <c r="F230" s="2" t="str">
        <f>IFERROR(VLOOKUP(VENTAS[[#This Row],[Código del producto Vendido]],STOCK[],5,FALSE),"-")</f>
        <v>Bañador con adorno de malla</v>
      </c>
      <c r="G230" s="2">
        <v>1</v>
      </c>
      <c r="H230" s="6">
        <v>25</v>
      </c>
      <c r="I230" s="6">
        <f>VENTAS[[#This Row],[Cantidad]]*VENTAS[[#This Row],[Precio Venta]]</f>
        <v>25</v>
      </c>
      <c r="J230" s="6">
        <f>IF(VENTAS[[#This Row],[Nombre del Gestor]]&gt;1,  VENTAS[[#This Row],[Total]]*10%, 0)</f>
        <v>0</v>
      </c>
      <c r="K230" s="6">
        <f>IFERROR(VLOOKUP(VENTAS[[#This Row],[Código del producto Vendido]],STOCK[],16,FALSE)*VENTAS[[#This Row],[Cantidad]] + VLOOKUP(VENTAS[[#This Row],[Código del producto Vendido]],STOCK[],19,FALSE)*VENTAS[[#This Row],[Cantidad]],VENTAS[[#This Row],[Total]])</f>
        <v>15.329545454545453</v>
      </c>
      <c r="L230" s="6">
        <f>VENTAS[[#This Row],[Total]]-VENTAS[[#This Row],[Comisión 10%]]-VENTAS[[#This Row],[Costo SIN Comision]]</f>
        <v>9.6704545454545467</v>
      </c>
      <c r="M230" s="6"/>
    </row>
    <row r="231" spans="1:13" ht="14" x14ac:dyDescent="0.15">
      <c r="A231" s="22"/>
      <c r="B231" s="4"/>
      <c r="C231" s="4"/>
      <c r="D231" s="4"/>
      <c r="E231" s="4" t="s">
        <v>693</v>
      </c>
      <c r="F231" s="2" t="str">
        <f>IFERROR(VLOOKUP(VENTAS[[#This Row],[Código del producto Vendido]],STOCK[],5,FALSE),"-")</f>
        <v>Bañador estampado de planta</v>
      </c>
      <c r="G231" s="2">
        <v>2</v>
      </c>
      <c r="H231" s="6">
        <v>25</v>
      </c>
      <c r="I231" s="6">
        <f>VENTAS[[#This Row],[Cantidad]]*VENTAS[[#This Row],[Precio Venta]]</f>
        <v>50</v>
      </c>
      <c r="J231" s="6">
        <f>IF(VENTAS[[#This Row],[Nombre del Gestor]]&gt;1,  VENTAS[[#This Row],[Total]]*10%, 0)</f>
        <v>0</v>
      </c>
      <c r="K231" s="6">
        <f>IFERROR(VLOOKUP(VENTAS[[#This Row],[Código del producto Vendido]],STOCK[],16,FALSE)*VENTAS[[#This Row],[Cantidad]] + VLOOKUP(VENTAS[[#This Row],[Código del producto Vendido]],STOCK[],19,FALSE)*VENTAS[[#This Row],[Cantidad]],VENTAS[[#This Row],[Total]])</f>
        <v>26.833333333333332</v>
      </c>
      <c r="L231" s="6">
        <f>VENTAS[[#This Row],[Total]]-VENTAS[[#This Row],[Comisión 10%]]-VENTAS[[#This Row],[Costo SIN Comision]]</f>
        <v>23.166666666666668</v>
      </c>
      <c r="M231" s="6"/>
    </row>
    <row r="232" spans="1:13" ht="14" x14ac:dyDescent="0.15">
      <c r="A232" s="22"/>
      <c r="B232" s="4"/>
      <c r="C232" s="4"/>
      <c r="D232" s="4"/>
      <c r="E232" s="4" t="s">
        <v>916</v>
      </c>
      <c r="F232" s="2" t="str">
        <f>IFERROR(VLOOKUP(VENTAS[[#This Row],[Código del producto Vendido]],STOCK[],5,FALSE),"-")</f>
        <v>Jeans Elastizados Pierna Ancha</v>
      </c>
      <c r="G232" s="2">
        <v>1</v>
      </c>
      <c r="H232" s="6">
        <v>35</v>
      </c>
      <c r="I232" s="6">
        <f>VENTAS[[#This Row],[Cantidad]]*VENTAS[[#This Row],[Precio Venta]]</f>
        <v>35</v>
      </c>
      <c r="J232" s="6">
        <f>IF(VENTAS[[#This Row],[Nombre del Gestor]]&gt;1,  VENTAS[[#This Row],[Total]]*10%, 0)</f>
        <v>0</v>
      </c>
      <c r="K232" s="6">
        <f>IFERROR(VLOOKUP(VENTAS[[#This Row],[Código del producto Vendido]],STOCK[],16,FALSE)*VENTAS[[#This Row],[Cantidad]] + VLOOKUP(VENTAS[[#This Row],[Código del producto Vendido]],STOCK[],19,FALSE)*VENTAS[[#This Row],[Cantidad]],VENTAS[[#This Row],[Total]])</f>
        <v>27.52272727272727</v>
      </c>
      <c r="L232" s="6">
        <f>VENTAS[[#This Row],[Total]]-VENTAS[[#This Row],[Comisión 10%]]-VENTAS[[#This Row],[Costo SIN Comision]]</f>
        <v>7.4772727272727302</v>
      </c>
      <c r="M232" s="6"/>
    </row>
    <row r="233" spans="1:13" ht="14" x14ac:dyDescent="0.15">
      <c r="A233" s="22"/>
      <c r="B233" s="4"/>
      <c r="C233" s="4"/>
      <c r="D233" s="4"/>
      <c r="E233" s="4" t="s">
        <v>439</v>
      </c>
      <c r="F233" s="2" t="str">
        <f>IFERROR(VLOOKUP(VENTAS[[#This Row],[Código del producto Vendido]],STOCK[],5,FALSE),"-")</f>
        <v xml:space="preserve"> Pantaloneta Verde</v>
      </c>
      <c r="G233" s="2">
        <v>1</v>
      </c>
      <c r="H233" s="6">
        <v>25</v>
      </c>
      <c r="I233" s="6">
        <f>VENTAS[[#This Row],[Cantidad]]*VENTAS[[#This Row],[Precio Venta]]</f>
        <v>25</v>
      </c>
      <c r="J233" s="6">
        <f>IF(VENTAS[[#This Row],[Nombre del Gestor]]&gt;1,  VENTAS[[#This Row],[Total]]*10%, 0)</f>
        <v>0</v>
      </c>
      <c r="K233" s="6">
        <f>IFERROR(VLOOKUP(VENTAS[[#This Row],[Código del producto Vendido]],STOCK[],16,FALSE)*VENTAS[[#This Row],[Cantidad]] + VLOOKUP(VENTAS[[#This Row],[Código del producto Vendido]],STOCK[],19,FALSE)*VENTAS[[#This Row],[Cantidad]],VENTAS[[#This Row],[Total]])</f>
        <v>14.871363636363636</v>
      </c>
      <c r="L233" s="6">
        <f>VENTAS[[#This Row],[Total]]-VENTAS[[#This Row],[Comisión 10%]]-VENTAS[[#This Row],[Costo SIN Comision]]</f>
        <v>10.128636363636364</v>
      </c>
      <c r="M233" s="6"/>
    </row>
    <row r="234" spans="1:13" ht="14" x14ac:dyDescent="0.15">
      <c r="A234" s="22">
        <v>45081</v>
      </c>
      <c r="B234" s="4"/>
      <c r="C234" s="4"/>
      <c r="D234" s="4"/>
      <c r="E234" s="4" t="s">
        <v>564</v>
      </c>
      <c r="F234" s="2" t="str">
        <f>IFERROR(VLOOKUP(VENTAS[[#This Row],[Código del producto Vendido]],STOCK[],5,FALSE),"-")</f>
        <v>Bikini Elegante con Herrajes</v>
      </c>
      <c r="G234" s="2">
        <v>1</v>
      </c>
      <c r="H234" s="6">
        <v>18</v>
      </c>
      <c r="I234" s="6">
        <f>VENTAS[[#This Row],[Cantidad]]*VENTAS[[#This Row],[Precio Venta]]</f>
        <v>18</v>
      </c>
      <c r="J234" s="6">
        <f>IF(VENTAS[[#This Row],[Nombre del Gestor]]&gt;1,  VENTAS[[#This Row],[Total]]*10%, 0)</f>
        <v>0</v>
      </c>
      <c r="K234" s="6">
        <f>IFERROR(VLOOKUP(VENTAS[[#This Row],[Código del producto Vendido]],STOCK[],16,FALSE)*VENTAS[[#This Row],[Cantidad]] + VLOOKUP(VENTAS[[#This Row],[Código del producto Vendido]],STOCK[],19,FALSE)*VENTAS[[#This Row],[Cantidad]],VENTAS[[#This Row],[Total]])</f>
        <v>12.308333333333334</v>
      </c>
      <c r="L234" s="6">
        <f>VENTAS[[#This Row],[Total]]-VENTAS[[#This Row],[Comisión 10%]]-VENTAS[[#This Row],[Costo SIN Comision]]</f>
        <v>5.6916666666666664</v>
      </c>
      <c r="M234" s="6"/>
    </row>
    <row r="235" spans="1:13" ht="14" x14ac:dyDescent="0.15">
      <c r="A235" s="22">
        <v>45081</v>
      </c>
      <c r="B235" s="4"/>
      <c r="C235" s="4"/>
      <c r="D235" s="4"/>
      <c r="E235" s="4" t="s">
        <v>692</v>
      </c>
      <c r="F235" s="2" t="str">
        <f>IFERROR(VLOOKUP(VENTAS[[#This Row],[Código del producto Vendido]],STOCK[],5,FALSE),"-")</f>
        <v xml:space="preserve">Skort asimétrico floral </v>
      </c>
      <c r="G235" s="2">
        <v>1</v>
      </c>
      <c r="H235" s="6">
        <v>15</v>
      </c>
      <c r="I235" s="6">
        <f>VENTAS[[#This Row],[Cantidad]]*VENTAS[[#This Row],[Precio Venta]]</f>
        <v>15</v>
      </c>
      <c r="J235" s="6">
        <f>IF(VENTAS[[#This Row],[Nombre del Gestor]]&gt;1,  VENTAS[[#This Row],[Total]]*10%, 0)</f>
        <v>0</v>
      </c>
      <c r="K235" s="6">
        <f>IFERROR(VLOOKUP(VENTAS[[#This Row],[Código del producto Vendido]],STOCK[],16,FALSE)*VENTAS[[#This Row],[Cantidad]] + VLOOKUP(VENTAS[[#This Row],[Código del producto Vendido]],STOCK[],19,FALSE)*VENTAS[[#This Row],[Cantidad]],VENTAS[[#This Row],[Total]])</f>
        <v>8.9277777777777789</v>
      </c>
      <c r="L235" s="6">
        <f>VENTAS[[#This Row],[Total]]-VENTAS[[#This Row],[Comisión 10%]]-VENTAS[[#This Row],[Costo SIN Comision]]</f>
        <v>6.0722222222222211</v>
      </c>
      <c r="M235" s="6"/>
    </row>
    <row r="236" spans="1:13" ht="14" x14ac:dyDescent="0.15">
      <c r="A236" s="22">
        <v>45081</v>
      </c>
      <c r="B236" s="4"/>
      <c r="C236" s="4"/>
      <c r="D236" s="4"/>
      <c r="E236" s="4" t="s">
        <v>928</v>
      </c>
      <c r="F236" s="2" t="str">
        <f>IFERROR(VLOOKUP(VENTAS[[#This Row],[Código del producto Vendido]],STOCK[],5,FALSE),"-")</f>
        <v>Top corto blanco</v>
      </c>
      <c r="G236" s="2">
        <v>1</v>
      </c>
      <c r="H236" s="6">
        <v>5</v>
      </c>
      <c r="I236" s="6">
        <f>VENTAS[[#This Row],[Cantidad]]*VENTAS[[#This Row],[Precio Venta]]</f>
        <v>5</v>
      </c>
      <c r="J236" s="6">
        <f>IF(VENTAS[[#This Row],[Nombre del Gestor]]&gt;1,  VENTAS[[#This Row],[Total]]*10%, 0)</f>
        <v>0</v>
      </c>
      <c r="K236" s="6">
        <f>IFERROR(VLOOKUP(VENTAS[[#This Row],[Código del producto Vendido]],STOCK[],16,FALSE)*VENTAS[[#This Row],[Cantidad]] + VLOOKUP(VENTAS[[#This Row],[Código del producto Vendido]],STOCK[],19,FALSE)*VENTAS[[#This Row],[Cantidad]],VENTAS[[#This Row],[Total]])</f>
        <v>4.4044117647058822</v>
      </c>
      <c r="L236" s="6">
        <f>VENTAS[[#This Row],[Total]]-VENTAS[[#This Row],[Comisión 10%]]-VENTAS[[#This Row],[Costo SIN Comision]]</f>
        <v>0.59558823529411775</v>
      </c>
      <c r="M236" s="6"/>
    </row>
    <row r="237" spans="1:13" ht="14" x14ac:dyDescent="0.15">
      <c r="A237" s="22">
        <v>45081</v>
      </c>
      <c r="B237" s="4"/>
      <c r="C237" s="4"/>
      <c r="D237" s="4"/>
      <c r="E237" s="4" t="s">
        <v>646</v>
      </c>
      <c r="F237" s="2" t="str">
        <f>IFERROR(VLOOKUP(VENTAS[[#This Row],[Código del producto Vendido]],STOCK[],5,FALSE),"-")</f>
        <v>Conjunto short, camisa y top</v>
      </c>
      <c r="G237" s="2">
        <v>1</v>
      </c>
      <c r="H237" s="6">
        <v>30</v>
      </c>
      <c r="I237" s="6">
        <f>VENTAS[[#This Row],[Cantidad]]*VENTAS[[#This Row],[Precio Venta]]</f>
        <v>30</v>
      </c>
      <c r="J237" s="6">
        <f>IF(VENTAS[[#This Row],[Nombre del Gestor]]&gt;1,  VENTAS[[#This Row],[Total]]*10%, 0)</f>
        <v>0</v>
      </c>
      <c r="K237" s="6">
        <f>IFERROR(VLOOKUP(VENTAS[[#This Row],[Código del producto Vendido]],STOCK[],16,FALSE)*VENTAS[[#This Row],[Cantidad]] + VLOOKUP(VENTAS[[#This Row],[Código del producto Vendido]],STOCK[],19,FALSE)*VENTAS[[#This Row],[Cantidad]],VENTAS[[#This Row],[Total]])</f>
        <v>16.833333333333336</v>
      </c>
      <c r="L237" s="6">
        <f>VENTAS[[#This Row],[Total]]-VENTAS[[#This Row],[Comisión 10%]]-VENTAS[[#This Row],[Costo SIN Comision]]</f>
        <v>13.166666666666664</v>
      </c>
      <c r="M237" s="6"/>
    </row>
    <row r="238" spans="1:13" ht="14" x14ac:dyDescent="0.15">
      <c r="A238" s="22">
        <v>45081</v>
      </c>
      <c r="B238" s="4"/>
      <c r="C238" s="4"/>
      <c r="D238" s="4"/>
      <c r="E238" s="4" t="s">
        <v>629</v>
      </c>
      <c r="F238" s="2" t="str">
        <f>IFERROR(VLOOKUP(VENTAS[[#This Row],[Código del producto Vendido]],STOCK[],5,FALSE),"-")</f>
        <v>Blusas Botón Floral Casual</v>
      </c>
      <c r="G238" s="2">
        <v>1</v>
      </c>
      <c r="H238" s="6">
        <v>14</v>
      </c>
      <c r="I238" s="6">
        <f>VENTAS[[#This Row],[Cantidad]]*VENTAS[[#This Row],[Precio Venta]]</f>
        <v>14</v>
      </c>
      <c r="J238" s="6">
        <f>IF(VENTAS[[#This Row],[Nombre del Gestor]]&gt;1,  VENTAS[[#This Row],[Total]]*10%, 0)</f>
        <v>0</v>
      </c>
      <c r="K238" s="6">
        <f>IFERROR(VLOOKUP(VENTAS[[#This Row],[Código del producto Vendido]],STOCK[],16,FALSE)*VENTAS[[#This Row],[Cantidad]] + VLOOKUP(VENTAS[[#This Row],[Código del producto Vendido]],STOCK[],19,FALSE)*VENTAS[[#This Row],[Cantidad]],VENTAS[[#This Row],[Total]])</f>
        <v>8.0222222222222221</v>
      </c>
      <c r="L238" s="6">
        <f>VENTAS[[#This Row],[Total]]-VENTAS[[#This Row],[Comisión 10%]]-VENTAS[[#This Row],[Costo SIN Comision]]</f>
        <v>5.9777777777777779</v>
      </c>
      <c r="M238" s="6"/>
    </row>
    <row r="239" spans="1:13" ht="14" x14ac:dyDescent="0.15">
      <c r="A239" s="22">
        <v>45081</v>
      </c>
      <c r="B239" s="4"/>
      <c r="C239" s="4"/>
      <c r="D239" s="4"/>
      <c r="E239" s="4" t="s">
        <v>216</v>
      </c>
      <c r="F239" s="2" t="str">
        <f>IFERROR(VLOOKUP(VENTAS[[#This Row],[Código del producto Vendido]],STOCK[],5,FALSE),"-")</f>
        <v>Top acanalado sin mangas</v>
      </c>
      <c r="G239" s="2">
        <v>1</v>
      </c>
      <c r="H239" s="6">
        <v>10</v>
      </c>
      <c r="I239" s="6">
        <f>VENTAS[[#This Row],[Cantidad]]*VENTAS[[#This Row],[Precio Venta]]</f>
        <v>10</v>
      </c>
      <c r="J239" s="6">
        <f>IF(VENTAS[[#This Row],[Nombre del Gestor]]&gt;1,  VENTAS[[#This Row],[Total]]*10%, 0)</f>
        <v>0</v>
      </c>
      <c r="K239" s="6">
        <f>IFERROR(VLOOKUP(VENTAS[[#This Row],[Código del producto Vendido]],STOCK[],16,FALSE)*VENTAS[[#This Row],[Cantidad]] + VLOOKUP(VENTAS[[#This Row],[Código del producto Vendido]],STOCK[],19,FALSE)*VENTAS[[#This Row],[Cantidad]],VENTAS[[#This Row],[Total]])</f>
        <v>5.0222222222222221</v>
      </c>
      <c r="L239" s="6">
        <f>VENTAS[[#This Row],[Total]]-VENTAS[[#This Row],[Comisión 10%]]-VENTAS[[#This Row],[Costo SIN Comision]]</f>
        <v>4.9777777777777779</v>
      </c>
      <c r="M239" s="6"/>
    </row>
    <row r="240" spans="1:13" ht="14" x14ac:dyDescent="0.15">
      <c r="A240" s="23">
        <v>45082</v>
      </c>
      <c r="C240" s="4" t="s">
        <v>985</v>
      </c>
      <c r="D240" s="4"/>
      <c r="E240" s="4" t="s">
        <v>912</v>
      </c>
      <c r="F240" s="2" t="str">
        <f>IFERROR(VLOOKUP(VENTAS[[#This Row],[Código del producto Vendido]],STOCK[],5,FALSE),"-")</f>
        <v>Jenas Ajustados Oscuro</v>
      </c>
      <c r="G240" s="2">
        <v>1</v>
      </c>
      <c r="H240" s="6">
        <v>35</v>
      </c>
      <c r="I240" s="6">
        <f>VENTAS[[#This Row],[Cantidad]]*VENTAS[[#This Row],[Precio Venta]]</f>
        <v>35</v>
      </c>
      <c r="J240" s="6">
        <f>IF(VENTAS[[#This Row],[Nombre del Gestor]]&gt;1,  VENTAS[[#This Row],[Total]]*10%, 0)</f>
        <v>0</v>
      </c>
      <c r="K240" s="6">
        <f>IFERROR(VLOOKUP(VENTAS[[#This Row],[Código del producto Vendido]],STOCK[],16,FALSE)*VENTAS[[#This Row],[Cantidad]] + VLOOKUP(VENTAS[[#This Row],[Código del producto Vendido]],STOCK[],19,FALSE)*VENTAS[[#This Row],[Cantidad]],VENTAS[[#This Row],[Total]])</f>
        <v>24.68181818181818</v>
      </c>
      <c r="L240" s="6">
        <f>VENTAS[[#This Row],[Total]]-VENTAS[[#This Row],[Comisión 10%]]-VENTAS[[#This Row],[Costo SIN Comision]]</f>
        <v>10.31818181818182</v>
      </c>
      <c r="M240" s="6"/>
    </row>
    <row r="241" spans="1:13" ht="14" x14ac:dyDescent="0.15">
      <c r="A241" s="23">
        <v>45082</v>
      </c>
      <c r="C241" s="4" t="s">
        <v>985</v>
      </c>
      <c r="D241" s="4"/>
      <c r="E241" s="4" t="s">
        <v>915</v>
      </c>
      <c r="F241" s="2" t="str">
        <f>IFERROR(VLOOKUP(VENTAS[[#This Row],[Código del producto Vendido]],STOCK[],5,FALSE),"-")</f>
        <v>Jeans Elastizados Pierna Ancha</v>
      </c>
      <c r="G241" s="2">
        <v>1</v>
      </c>
      <c r="H241" s="6">
        <v>35</v>
      </c>
      <c r="I241" s="6">
        <f>VENTAS[[#This Row],[Cantidad]]*VENTAS[[#This Row],[Precio Venta]]</f>
        <v>35</v>
      </c>
      <c r="J241" s="6">
        <f>IF(VENTAS[[#This Row],[Nombre del Gestor]]&gt;1,  VENTAS[[#This Row],[Total]]*10%, 0)</f>
        <v>0</v>
      </c>
      <c r="K241" s="6">
        <f>IFERROR(VLOOKUP(VENTAS[[#This Row],[Código del producto Vendido]],STOCK[],16,FALSE)*VENTAS[[#This Row],[Cantidad]] + VLOOKUP(VENTAS[[#This Row],[Código del producto Vendido]],STOCK[],19,FALSE)*VENTAS[[#This Row],[Cantidad]],VENTAS[[#This Row],[Total]])</f>
        <v>27.52272727272727</v>
      </c>
      <c r="L241" s="6">
        <f>VENTAS[[#This Row],[Total]]-VENTAS[[#This Row],[Comisión 10%]]-VENTAS[[#This Row],[Costo SIN Comision]]</f>
        <v>7.4772727272727302</v>
      </c>
      <c r="M241" s="6"/>
    </row>
    <row r="242" spans="1:13" ht="14" x14ac:dyDescent="0.15">
      <c r="A242" s="23">
        <v>45082</v>
      </c>
      <c r="C242" s="4" t="s">
        <v>533</v>
      </c>
      <c r="D242" s="4"/>
      <c r="E242" s="4" t="s">
        <v>590</v>
      </c>
      <c r="F242" s="2" t="str">
        <f>IFERROR(VLOOKUP(VENTAS[[#This Row],[Código del producto Vendido]],STOCK[],5,FALSE),"-")</f>
        <v>Bañador una pieza con adorno de mariposas</v>
      </c>
      <c r="G242" s="2">
        <v>1</v>
      </c>
      <c r="H242" s="6">
        <v>20</v>
      </c>
      <c r="I242" s="6">
        <f>VENTAS[[#This Row],[Cantidad]]*VENTAS[[#This Row],[Precio Venta]]</f>
        <v>20</v>
      </c>
      <c r="J242" s="6">
        <f>IF(VENTAS[[#This Row],[Nombre del Gestor]]&gt;1,  VENTAS[[#This Row],[Total]]*10%, 0)</f>
        <v>0</v>
      </c>
      <c r="K242" s="6">
        <f>IFERROR(VLOOKUP(VENTAS[[#This Row],[Código del producto Vendido]],STOCK[],16,FALSE)*VENTAS[[#This Row],[Cantidad]] + VLOOKUP(VENTAS[[#This Row],[Código del producto Vendido]],STOCK[],19,FALSE)*VENTAS[[#This Row],[Cantidad]],VENTAS[[#This Row],[Total]])</f>
        <v>12.742777777777778</v>
      </c>
      <c r="L242" s="6">
        <f>VENTAS[[#This Row],[Total]]-VENTAS[[#This Row],[Comisión 10%]]-VENTAS[[#This Row],[Costo SIN Comision]]</f>
        <v>7.2572222222222216</v>
      </c>
      <c r="M242" s="6"/>
    </row>
    <row r="243" spans="1:13" ht="14" x14ac:dyDescent="0.15">
      <c r="A243" s="23">
        <v>45082</v>
      </c>
      <c r="C243" s="4" t="s">
        <v>986</v>
      </c>
      <c r="D243" s="4"/>
      <c r="E243" s="4" t="s">
        <v>653</v>
      </c>
      <c r="F243" s="2" t="str">
        <f>IFERROR(VLOOKUP(VENTAS[[#This Row],[Código del producto Vendido]],STOCK[],5,FALSE),"-")</f>
        <v>Conjuntot Top corto &amp; Pantalones</v>
      </c>
      <c r="G243" s="2">
        <v>1</v>
      </c>
      <c r="H243" s="6">
        <v>30</v>
      </c>
      <c r="I243" s="6">
        <f>VENTAS[[#This Row],[Cantidad]]*VENTAS[[#This Row],[Precio Venta]]</f>
        <v>30</v>
      </c>
      <c r="J243" s="6">
        <f>IF(VENTAS[[#This Row],[Nombre del Gestor]]&gt;1,  VENTAS[[#This Row],[Total]]*10%, 0)</f>
        <v>0</v>
      </c>
      <c r="K243" s="6">
        <f>IFERROR(VLOOKUP(VENTAS[[#This Row],[Código del producto Vendido]],STOCK[],16,FALSE)*VENTAS[[#This Row],[Cantidad]] + VLOOKUP(VENTAS[[#This Row],[Código del producto Vendido]],STOCK[],19,FALSE)*VENTAS[[#This Row],[Cantidad]],VENTAS[[#This Row],[Total]])</f>
        <v>18.36888888888889</v>
      </c>
      <c r="L243" s="6">
        <f>VENTAS[[#This Row],[Total]]-VENTAS[[#This Row],[Comisión 10%]]-VENTAS[[#This Row],[Costo SIN Comision]]</f>
        <v>11.63111111111111</v>
      </c>
      <c r="M243" s="6"/>
    </row>
    <row r="244" spans="1:13" ht="14" x14ac:dyDescent="0.15">
      <c r="A244" s="23">
        <v>45085</v>
      </c>
      <c r="C244" s="4" t="s">
        <v>987</v>
      </c>
      <c r="D244" s="4"/>
      <c r="E244" s="4" t="s">
        <v>555</v>
      </c>
      <c r="F244" s="2" t="str">
        <f>IFERROR(VLOOKUP(VENTAS[[#This Row],[Código del producto Vendido]],STOCK[],5,FALSE),"-")</f>
        <v xml:space="preserve">Pareo falda </v>
      </c>
      <c r="G244" s="2">
        <v>1</v>
      </c>
      <c r="H244" s="6">
        <v>8</v>
      </c>
      <c r="I244" s="6">
        <f>VENTAS[[#This Row],[Cantidad]]*VENTAS[[#This Row],[Precio Venta]]</f>
        <v>8</v>
      </c>
      <c r="J244" s="6">
        <f>IF(VENTAS[[#This Row],[Nombre del Gestor]]&gt;1,  VENTAS[[#This Row],[Total]]*10%, 0)</f>
        <v>0</v>
      </c>
      <c r="K244" s="6">
        <f>IFERROR(VLOOKUP(VENTAS[[#This Row],[Código del producto Vendido]],STOCK[],16,FALSE)*VENTAS[[#This Row],[Cantidad]] + VLOOKUP(VENTAS[[#This Row],[Código del producto Vendido]],STOCK[],19,FALSE)*VENTAS[[#This Row],[Cantidad]],VENTAS[[#This Row],[Total]])</f>
        <v>4.3372222222222225</v>
      </c>
      <c r="L244" s="6">
        <f>VENTAS[[#This Row],[Total]]-VENTAS[[#This Row],[Comisión 10%]]-VENTAS[[#This Row],[Costo SIN Comision]]</f>
        <v>3.6627777777777775</v>
      </c>
      <c r="M244" s="6"/>
    </row>
    <row r="245" spans="1:13" ht="14" x14ac:dyDescent="0.15">
      <c r="A245" s="23">
        <v>45085</v>
      </c>
      <c r="C245" s="4" t="s">
        <v>987</v>
      </c>
      <c r="D245" s="4"/>
      <c r="E245" s="4" t="s">
        <v>572</v>
      </c>
      <c r="F245" s="2" t="str">
        <f>IFERROR(VLOOKUP(VENTAS[[#This Row],[Código del producto Vendido]],STOCK[],5,FALSE),"-")</f>
        <v>Bañador con Cremallera</v>
      </c>
      <c r="G245" s="2">
        <v>1</v>
      </c>
      <c r="H245" s="6">
        <v>28</v>
      </c>
      <c r="I245" s="6">
        <f>VENTAS[[#This Row],[Cantidad]]*VENTAS[[#This Row],[Precio Venta]]</f>
        <v>28</v>
      </c>
      <c r="J245" s="6">
        <f>IF(VENTAS[[#This Row],[Nombre del Gestor]]&gt;1,  VENTAS[[#This Row],[Total]]*10%, 0)</f>
        <v>0</v>
      </c>
      <c r="K245" s="6">
        <f>IFERROR(VLOOKUP(VENTAS[[#This Row],[Código del producto Vendido]],STOCK[],16,FALSE)*VENTAS[[#This Row],[Cantidad]] + VLOOKUP(VENTAS[[#This Row],[Código del producto Vendido]],STOCK[],19,FALSE)*VENTAS[[#This Row],[Cantidad]],VENTAS[[#This Row],[Total]])</f>
        <v>21.080555555555556</v>
      </c>
      <c r="L245" s="6">
        <f>VENTAS[[#This Row],[Total]]-VENTAS[[#This Row],[Comisión 10%]]-VENTAS[[#This Row],[Costo SIN Comision]]</f>
        <v>6.9194444444444443</v>
      </c>
      <c r="M245" s="6"/>
    </row>
    <row r="246" spans="1:13" ht="15" customHeight="1" x14ac:dyDescent="0.15">
      <c r="A246" s="23">
        <v>45085</v>
      </c>
      <c r="C246" s="4" t="s">
        <v>987</v>
      </c>
      <c r="D246" s="4"/>
      <c r="E246" s="4" t="s">
        <v>877</v>
      </c>
      <c r="F246" s="2" t="str">
        <f>IFERROR(VLOOKUP(VENTAS[[#This Row],[Código del producto Vendido]],STOCK[],5,FALSE),"-")</f>
        <v>Niñas 3 piezas Bañador bikini de rayas combinadas con abertura con kimono</v>
      </c>
      <c r="G246" s="2">
        <v>1</v>
      </c>
      <c r="H246" s="6">
        <v>25</v>
      </c>
      <c r="I246" s="6">
        <f>VENTAS[[#This Row],[Cantidad]]*VENTAS[[#This Row],[Precio Venta]]</f>
        <v>25</v>
      </c>
      <c r="J246" s="6">
        <f>IF(VENTAS[[#This Row],[Nombre del Gestor]]&gt;1,  VENTAS[[#This Row],[Total]]*10%, 0)</f>
        <v>0</v>
      </c>
      <c r="K246" s="6">
        <f>IFERROR(VLOOKUP(VENTAS[[#This Row],[Código del producto Vendido]],STOCK[],16,FALSE)*VENTAS[[#This Row],[Cantidad]] + VLOOKUP(VENTAS[[#This Row],[Código del producto Vendido]],STOCK[],19,FALSE)*VENTAS[[#This Row],[Cantidad]],VENTAS[[#This Row],[Total]])</f>
        <v>12.377272727272727</v>
      </c>
      <c r="L246" s="6">
        <f>VENTAS[[#This Row],[Total]]-VENTAS[[#This Row],[Comisión 10%]]-VENTAS[[#This Row],[Costo SIN Comision]]</f>
        <v>12.622727272727273</v>
      </c>
      <c r="M246" s="6"/>
    </row>
    <row r="247" spans="1:13" ht="14" x14ac:dyDescent="0.15">
      <c r="A247" s="25">
        <v>45085</v>
      </c>
      <c r="C247" s="4" t="s">
        <v>987</v>
      </c>
      <c r="D247" s="4"/>
      <c r="E247" s="4" t="s">
        <v>886</v>
      </c>
      <c r="F247" s="2" t="str">
        <f>IFERROR(VLOOKUP(VENTAS[[#This Row],[Código del producto Vendido]],STOCK[],5,FALSE),"-")</f>
        <v>Bikini niña 3 piezas</v>
      </c>
      <c r="G247" s="2">
        <v>1</v>
      </c>
      <c r="H247" s="6">
        <v>25</v>
      </c>
      <c r="I247" s="6">
        <f>VENTAS[[#This Row],[Cantidad]]*VENTAS[[#This Row],[Precio Venta]]</f>
        <v>25</v>
      </c>
      <c r="J247" s="6">
        <f>IF(VENTAS[[#This Row],[Nombre del Gestor]]&gt;1,  VENTAS[[#This Row],[Total]]*10%, 0)</f>
        <v>0</v>
      </c>
      <c r="K247" s="6">
        <f>IFERROR(VLOOKUP(VENTAS[[#This Row],[Código del producto Vendido]],STOCK[],16,FALSE)*VENTAS[[#This Row],[Cantidad]] + VLOOKUP(VENTAS[[#This Row],[Código del producto Vendido]],STOCK[],19,FALSE)*VENTAS[[#This Row],[Cantidad]],VENTAS[[#This Row],[Total]])</f>
        <v>14.477272727272727</v>
      </c>
      <c r="L247" s="6">
        <f>VENTAS[[#This Row],[Total]]-VENTAS[[#This Row],[Comisión 10%]]-VENTAS[[#This Row],[Costo SIN Comision]]</f>
        <v>10.522727272727273</v>
      </c>
      <c r="M247" s="6"/>
    </row>
    <row r="248" spans="1:13" ht="14" x14ac:dyDescent="0.15">
      <c r="A248" s="23">
        <v>45083</v>
      </c>
      <c r="C248" s="4" t="s">
        <v>988</v>
      </c>
      <c r="D248" s="4"/>
      <c r="E248" s="4" t="s">
        <v>634</v>
      </c>
      <c r="F248" s="2" t="str">
        <f>IFERROR(VLOOKUP(VENTAS[[#This Row],[Código del producto Vendido]],STOCK[],5,FALSE),"-")</f>
        <v>Vestido camiseta bajo con abertura</v>
      </c>
      <c r="G248" s="2">
        <v>1</v>
      </c>
      <c r="H248" s="6">
        <v>22</v>
      </c>
      <c r="I248" s="6">
        <f>VENTAS[[#This Row],[Cantidad]]*VENTAS[[#This Row],[Precio Venta]]</f>
        <v>22</v>
      </c>
      <c r="J248" s="6">
        <f>IF(VENTAS[[#This Row],[Nombre del Gestor]]&gt;1,  VENTAS[[#This Row],[Total]]*10%, 0)</f>
        <v>0</v>
      </c>
      <c r="K248" s="6">
        <f>IFERROR(VLOOKUP(VENTAS[[#This Row],[Código del producto Vendido]],STOCK[],16,FALSE)*VENTAS[[#This Row],[Cantidad]] + VLOOKUP(VENTAS[[#This Row],[Código del producto Vendido]],STOCK[],19,FALSE)*VENTAS[[#This Row],[Cantidad]],VENTAS[[#This Row],[Total]])</f>
        <v>13.388888888888889</v>
      </c>
      <c r="L248" s="6">
        <f>VENTAS[[#This Row],[Total]]-VENTAS[[#This Row],[Comisión 10%]]-VENTAS[[#This Row],[Costo SIN Comision]]</f>
        <v>8.6111111111111107</v>
      </c>
      <c r="M248" s="6"/>
    </row>
    <row r="249" spans="1:13" ht="14" x14ac:dyDescent="0.15">
      <c r="A249" s="23">
        <v>45085</v>
      </c>
      <c r="C249" s="4" t="s">
        <v>990</v>
      </c>
      <c r="D249" s="4"/>
      <c r="E249" s="4" t="s">
        <v>792</v>
      </c>
      <c r="F249" s="2" t="str">
        <f>IFERROR(VLOOKUP(VENTAS[[#This Row],[Código del producto Vendido]],STOCK[],5,FALSE),"-")</f>
        <v>Sandalias Rojas</v>
      </c>
      <c r="G249" s="2">
        <v>1</v>
      </c>
      <c r="H249" s="6">
        <v>35</v>
      </c>
      <c r="I249" s="6">
        <f>VENTAS[[#This Row],[Cantidad]]*VENTAS[[#This Row],[Precio Venta]]</f>
        <v>35</v>
      </c>
      <c r="J249" s="6">
        <f>IF(VENTAS[[#This Row],[Nombre del Gestor]]&gt;1,  VENTAS[[#This Row],[Total]]*10%, 0)</f>
        <v>0</v>
      </c>
      <c r="K249" s="6">
        <f>IFERROR(VLOOKUP(VENTAS[[#This Row],[Código del producto Vendido]],STOCK[],16,FALSE)*VENTAS[[#This Row],[Cantidad]] + VLOOKUP(VENTAS[[#This Row],[Código del producto Vendido]],STOCK[],19,FALSE)*VENTAS[[#This Row],[Cantidad]],VENTAS[[#This Row],[Total]])</f>
        <v>25.722222222222221</v>
      </c>
      <c r="L249" s="6">
        <f>VENTAS[[#This Row],[Total]]-VENTAS[[#This Row],[Comisión 10%]]-VENTAS[[#This Row],[Costo SIN Comision]]</f>
        <v>9.2777777777777786</v>
      </c>
      <c r="M249" s="6"/>
    </row>
    <row r="250" spans="1:13" ht="14" x14ac:dyDescent="0.15">
      <c r="A250" s="23">
        <v>45085</v>
      </c>
      <c r="C250" s="4" t="s">
        <v>990</v>
      </c>
      <c r="D250" s="4"/>
      <c r="E250" s="4" t="s">
        <v>982</v>
      </c>
      <c r="F250" s="2" t="str">
        <f>IFERROR(VLOOKUP(VENTAS[[#This Row],[Código del producto Vendido]],STOCK[],5,FALSE),"-")</f>
        <v>Sandalias de tiras de tacón cuadrado</v>
      </c>
      <c r="G250" s="2">
        <v>1</v>
      </c>
      <c r="H250" s="6">
        <v>45</v>
      </c>
      <c r="I250" s="6">
        <f>VENTAS[[#This Row],[Cantidad]]*VENTAS[[#This Row],[Precio Venta]]</f>
        <v>45</v>
      </c>
      <c r="J250" s="6">
        <f>IF(VENTAS[[#This Row],[Nombre del Gestor]]&gt;1,  VENTAS[[#This Row],[Total]]*10%, 0)</f>
        <v>0</v>
      </c>
      <c r="K250" s="6">
        <f>IFERROR(VLOOKUP(VENTAS[[#This Row],[Código del producto Vendido]],STOCK[],16,FALSE)*VENTAS[[#This Row],[Cantidad]] + VLOOKUP(VENTAS[[#This Row],[Código del producto Vendido]],STOCK[],19,FALSE)*VENTAS[[#This Row],[Cantidad]],VENTAS[[#This Row],[Total]])</f>
        <v>35.361764705882351</v>
      </c>
      <c r="L250" s="6">
        <f>VENTAS[[#This Row],[Total]]-VENTAS[[#This Row],[Comisión 10%]]-VENTAS[[#This Row],[Costo SIN Comision]]</f>
        <v>9.6382352941176492</v>
      </c>
      <c r="M250" s="6"/>
    </row>
    <row r="251" spans="1:13" ht="14" x14ac:dyDescent="0.15">
      <c r="A251" s="23">
        <v>45086</v>
      </c>
      <c r="C251" s="4" t="s">
        <v>989</v>
      </c>
      <c r="D251" s="4"/>
      <c r="E251" s="4" t="s">
        <v>729</v>
      </c>
      <c r="F251" s="2" t="str">
        <f>IFERROR(VLOOKUP(VENTAS[[#This Row],[Código del producto Vendido]],STOCK[],5,FALSE),"-")</f>
        <v>Shorts de cintura con cordón</v>
      </c>
      <c r="G251" s="2">
        <v>1</v>
      </c>
      <c r="H251" s="6">
        <v>19</v>
      </c>
      <c r="I251" s="6">
        <f>VENTAS[[#This Row],[Cantidad]]*VENTAS[[#This Row],[Precio Venta]]</f>
        <v>19</v>
      </c>
      <c r="J251" s="6">
        <f>IF(VENTAS[[#This Row],[Nombre del Gestor]]&gt;1,  VENTAS[[#This Row],[Total]]*10%, 0)</f>
        <v>0</v>
      </c>
      <c r="K251" s="6">
        <f>IFERROR(VLOOKUP(VENTAS[[#This Row],[Código del producto Vendido]],STOCK[],16,FALSE)*VENTAS[[#This Row],[Cantidad]] + VLOOKUP(VENTAS[[#This Row],[Código del producto Vendido]],STOCK[],19,FALSE)*VENTAS[[#This Row],[Cantidad]],VENTAS[[#This Row],[Total]])</f>
        <v>6.6655555555555566</v>
      </c>
      <c r="L251" s="6">
        <f>VENTAS[[#This Row],[Total]]-VENTAS[[#This Row],[Comisión 10%]]-VENTAS[[#This Row],[Costo SIN Comision]]</f>
        <v>12.334444444444443</v>
      </c>
      <c r="M251" s="6"/>
    </row>
    <row r="252" spans="1:13" ht="14" x14ac:dyDescent="0.15">
      <c r="A252" s="23">
        <v>45086</v>
      </c>
      <c r="C252" s="4" t="s">
        <v>989</v>
      </c>
      <c r="D252" s="4"/>
      <c r="E252" s="4" t="s">
        <v>707</v>
      </c>
      <c r="F252" s="2" t="str">
        <f>IFERROR(VLOOKUP(VENTAS[[#This Row],[Código del producto Vendido]],STOCK[],5,FALSE),"-")</f>
        <v>Bolsa cartera con manija</v>
      </c>
      <c r="G252" s="2">
        <v>1</v>
      </c>
      <c r="H252" s="6">
        <v>15</v>
      </c>
      <c r="I252" s="6">
        <f>VENTAS[[#This Row],[Cantidad]]*VENTAS[[#This Row],[Precio Venta]]</f>
        <v>15</v>
      </c>
      <c r="J252" s="6">
        <f>IF(VENTAS[[#This Row],[Nombre del Gestor]]&gt;1,  VENTAS[[#This Row],[Total]]*10%, 0)</f>
        <v>0</v>
      </c>
      <c r="K252" s="6">
        <f>IFERROR(VLOOKUP(VENTAS[[#This Row],[Código del producto Vendido]],STOCK[],16,FALSE)*VENTAS[[#This Row],[Cantidad]] + VLOOKUP(VENTAS[[#This Row],[Código del producto Vendido]],STOCK[],19,FALSE)*VENTAS[[#This Row],[Cantidad]],VENTAS[[#This Row],[Total]])</f>
        <v>8.8644444444444446</v>
      </c>
      <c r="L252" s="6">
        <f>VENTAS[[#This Row],[Total]]-VENTAS[[#This Row],[Comisión 10%]]-VENTAS[[#This Row],[Costo SIN Comision]]</f>
        <v>6.1355555555555554</v>
      </c>
      <c r="M252" s="6"/>
    </row>
    <row r="253" spans="1:13" ht="14" x14ac:dyDescent="0.15">
      <c r="A253" s="23">
        <v>45086</v>
      </c>
      <c r="C253" s="4" t="s">
        <v>992</v>
      </c>
      <c r="D253" s="4"/>
      <c r="E253" s="4" t="s">
        <v>974</v>
      </c>
      <c r="F253" s="2" t="str">
        <f>IFERROR(VLOOKUP(VENTAS[[#This Row],[Código del producto Vendido]],STOCK[],5,FALSE),"-")</f>
        <v>Brasier de encaje_Negro Unitalla</v>
      </c>
      <c r="G253" s="2">
        <v>1</v>
      </c>
      <c r="H253" s="6">
        <v>7</v>
      </c>
      <c r="I253" s="6">
        <f>VENTAS[[#This Row],[Cantidad]]*VENTAS[[#This Row],[Precio Venta]]</f>
        <v>7</v>
      </c>
      <c r="J253" s="6">
        <f>IF(VENTAS[[#This Row],[Nombre del Gestor]]&gt;1,  VENTAS[[#This Row],[Total]]*10%, 0)</f>
        <v>0</v>
      </c>
      <c r="K253" s="6">
        <f>IFERROR(VLOOKUP(VENTAS[[#This Row],[Código del producto Vendido]],STOCK[],16,FALSE)*VENTAS[[#This Row],[Cantidad]] + VLOOKUP(VENTAS[[#This Row],[Código del producto Vendido]],STOCK[],19,FALSE)*VENTAS[[#This Row],[Cantidad]],VENTAS[[#This Row],[Total]])</f>
        <v>3.7111111111111112</v>
      </c>
      <c r="L253" s="6">
        <f>VENTAS[[#This Row],[Total]]-VENTAS[[#This Row],[Comisión 10%]]-VENTAS[[#This Row],[Costo SIN Comision]]</f>
        <v>3.2888888888888888</v>
      </c>
      <c r="M253" s="6"/>
    </row>
    <row r="254" spans="1:13" ht="14" x14ac:dyDescent="0.15">
      <c r="A254" s="23">
        <v>45086</v>
      </c>
      <c r="C254" s="4" t="s">
        <v>992</v>
      </c>
      <c r="D254" s="4"/>
      <c r="E254" s="4" t="s">
        <v>843</v>
      </c>
      <c r="F254" s="2" t="str">
        <f>IFERROR(VLOOKUP(VENTAS[[#This Row],[Código del producto Vendido]],STOCK[],5,FALSE),"-")</f>
        <v>Brasier de encaje blanco</v>
      </c>
      <c r="G254" s="2">
        <v>1</v>
      </c>
      <c r="H254" s="6">
        <v>7</v>
      </c>
      <c r="I254" s="6">
        <f>VENTAS[[#This Row],[Cantidad]]*VENTAS[[#This Row],[Precio Venta]]</f>
        <v>7</v>
      </c>
      <c r="J254" s="6">
        <f>IF(VENTAS[[#This Row],[Nombre del Gestor]]&gt;1,  VENTAS[[#This Row],[Total]]*10%, 0)</f>
        <v>0</v>
      </c>
      <c r="K254" s="6">
        <f>IFERROR(VLOOKUP(VENTAS[[#This Row],[Código del producto Vendido]],STOCK[],16,FALSE)*VENTAS[[#This Row],[Cantidad]] + VLOOKUP(VENTAS[[#This Row],[Código del producto Vendido]],STOCK[],19,FALSE)*VENTAS[[#This Row],[Cantidad]],VENTAS[[#This Row],[Total]])</f>
        <v>3.7111111111111112</v>
      </c>
      <c r="L254" s="6">
        <f>VENTAS[[#This Row],[Total]]-VENTAS[[#This Row],[Comisión 10%]]-VENTAS[[#This Row],[Costo SIN Comision]]</f>
        <v>3.2888888888888888</v>
      </c>
      <c r="M254" s="6"/>
    </row>
    <row r="255" spans="1:13" ht="14" x14ac:dyDescent="0.15">
      <c r="A255" s="23">
        <v>45086</v>
      </c>
      <c r="C255" s="4" t="s">
        <v>993</v>
      </c>
      <c r="D255" s="4"/>
      <c r="E255" s="4" t="s">
        <v>761</v>
      </c>
      <c r="F255" s="2" t="str">
        <f>IFERROR(VLOOKUP(VENTAS[[#This Row],[Código del producto Vendido]],STOCK[],5,FALSE),"-")</f>
        <v>Top Cruzado negro</v>
      </c>
      <c r="G255" s="2">
        <v>1</v>
      </c>
      <c r="H255" s="6">
        <v>9</v>
      </c>
      <c r="I255" s="6">
        <f>VENTAS[[#This Row],[Cantidad]]*VENTAS[[#This Row],[Precio Venta]]</f>
        <v>9</v>
      </c>
      <c r="J255" s="6">
        <f>IF(VENTAS[[#This Row],[Nombre del Gestor]]&gt;1,  VENTAS[[#This Row],[Total]]*10%, 0)</f>
        <v>0</v>
      </c>
      <c r="K255" s="6">
        <f>IFERROR(VLOOKUP(VENTAS[[#This Row],[Código del producto Vendido]],STOCK[],16,FALSE)*VENTAS[[#This Row],[Cantidad]] + VLOOKUP(VENTAS[[#This Row],[Código del producto Vendido]],STOCK[],19,FALSE)*VENTAS[[#This Row],[Cantidad]],VENTAS[[#This Row],[Total]])</f>
        <v>4.9016666666666673</v>
      </c>
      <c r="L255" s="6">
        <f>VENTAS[[#This Row],[Total]]-VENTAS[[#This Row],[Comisión 10%]]-VENTAS[[#This Row],[Costo SIN Comision]]</f>
        <v>4.0983333333333327</v>
      </c>
      <c r="M255" s="6"/>
    </row>
    <row r="256" spans="1:13" ht="14" x14ac:dyDescent="0.15">
      <c r="A256" s="23">
        <v>45086</v>
      </c>
      <c r="C256" s="4" t="s">
        <v>993</v>
      </c>
      <c r="D256" s="4"/>
      <c r="E256" s="4" t="s">
        <v>735</v>
      </c>
      <c r="F256" s="2" t="str">
        <f>IFERROR(VLOOKUP(VENTAS[[#This Row],[Código del producto Vendido]],STOCK[],5,FALSE),"-")</f>
        <v>Top cruzado naranja</v>
      </c>
      <c r="G256" s="2">
        <v>1</v>
      </c>
      <c r="H256" s="6">
        <v>9</v>
      </c>
      <c r="I256" s="6">
        <f>VENTAS[[#This Row],[Cantidad]]*VENTAS[[#This Row],[Precio Venta]]</f>
        <v>9</v>
      </c>
      <c r="J256" s="6">
        <f>IF(VENTAS[[#This Row],[Nombre del Gestor]]&gt;1,  VENTAS[[#This Row],[Total]]*10%, 0)</f>
        <v>0</v>
      </c>
      <c r="K256" s="6">
        <f>IFERROR(VLOOKUP(VENTAS[[#This Row],[Código del producto Vendido]],STOCK[],16,FALSE)*VENTAS[[#This Row],[Cantidad]] + VLOOKUP(VENTAS[[#This Row],[Código del producto Vendido]],STOCK[],19,FALSE)*VENTAS[[#This Row],[Cantidad]],VENTAS[[#This Row],[Total]])</f>
        <v>5.0683333333333334</v>
      </c>
      <c r="L256" s="6">
        <f>VENTAS[[#This Row],[Total]]-VENTAS[[#This Row],[Comisión 10%]]-VENTAS[[#This Row],[Costo SIN Comision]]</f>
        <v>3.9316666666666666</v>
      </c>
      <c r="M256" s="6"/>
    </row>
    <row r="257" spans="1:13" ht="14" x14ac:dyDescent="0.15">
      <c r="A257" s="23">
        <v>45086</v>
      </c>
      <c r="C257" s="4" t="s">
        <v>994</v>
      </c>
      <c r="D257" s="4"/>
      <c r="E257" s="4" t="s">
        <v>577</v>
      </c>
      <c r="F257" s="2" t="str">
        <f>IFERROR(VLOOKUP(VENTAS[[#This Row],[Código del producto Vendido]],STOCK[],5,FALSE),"-")</f>
        <v>Bikini Mangas Negro</v>
      </c>
      <c r="G257" s="2">
        <v>1</v>
      </c>
      <c r="H257" s="6">
        <v>25</v>
      </c>
      <c r="I257" s="6">
        <f>VENTAS[[#This Row],[Cantidad]]*VENTAS[[#This Row],[Precio Venta]]</f>
        <v>25</v>
      </c>
      <c r="J257" s="6">
        <f>IF(VENTAS[[#This Row],[Nombre del Gestor]]&gt;1,  VENTAS[[#This Row],[Total]]*10%, 0)</f>
        <v>0</v>
      </c>
      <c r="K257" s="6">
        <f>IFERROR(VLOOKUP(VENTAS[[#This Row],[Código del producto Vendido]],STOCK[],16,FALSE)*VENTAS[[#This Row],[Cantidad]] + VLOOKUP(VENTAS[[#This Row],[Código del producto Vendido]],STOCK[],19,FALSE)*VENTAS[[#This Row],[Cantidad]],VENTAS[[#This Row],[Total]])</f>
        <v>14.040555555555555</v>
      </c>
      <c r="L257" s="6">
        <f>VENTAS[[#This Row],[Total]]-VENTAS[[#This Row],[Comisión 10%]]-VENTAS[[#This Row],[Costo SIN Comision]]</f>
        <v>10.959444444444445</v>
      </c>
      <c r="M257" s="6"/>
    </row>
    <row r="258" spans="1:13" ht="14" x14ac:dyDescent="0.15">
      <c r="A258" s="23">
        <v>45086</v>
      </c>
      <c r="C258" s="4" t="s">
        <v>994</v>
      </c>
      <c r="D258" s="4"/>
      <c r="E258" s="4" t="s">
        <v>959</v>
      </c>
      <c r="F258" s="2" t="str">
        <f>IFERROR(VLOOKUP(VENTAS[[#This Row],[Código del producto Vendido]],STOCK[],5,FALSE),"-")</f>
        <v>Babydoll</v>
      </c>
      <c r="G258" s="2">
        <v>1</v>
      </c>
      <c r="H258" s="6">
        <v>12</v>
      </c>
      <c r="I258" s="6">
        <f>VENTAS[[#This Row],[Cantidad]]*VENTAS[[#This Row],[Precio Venta]]</f>
        <v>12</v>
      </c>
      <c r="J258" s="6">
        <f>IF(VENTAS[[#This Row],[Nombre del Gestor]]&gt;1,  VENTAS[[#This Row],[Total]]*10%, 0)</f>
        <v>0</v>
      </c>
      <c r="K258" s="6">
        <f>IFERROR(VLOOKUP(VENTAS[[#This Row],[Código del producto Vendido]],STOCK[],16,FALSE)*VENTAS[[#This Row],[Cantidad]] + VLOOKUP(VENTAS[[#This Row],[Código del producto Vendido]],STOCK[],19,FALSE)*VENTAS[[#This Row],[Cantidad]],VENTAS[[#This Row],[Total]])</f>
        <v>9.579411764705883</v>
      </c>
      <c r="L258" s="6">
        <f>VENTAS[[#This Row],[Total]]-VENTAS[[#This Row],[Comisión 10%]]-VENTAS[[#This Row],[Costo SIN Comision]]</f>
        <v>2.420588235294117</v>
      </c>
      <c r="M258" s="6"/>
    </row>
    <row r="259" spans="1:13" ht="14" x14ac:dyDescent="0.15">
      <c r="A259" s="23"/>
      <c r="C259" s="4"/>
      <c r="D259" s="4"/>
      <c r="E259" s="4"/>
      <c r="F259" s="2" t="str">
        <f>IFERROR(VLOOKUP(VENTAS[[#This Row],[Código del producto Vendido]],STOCK[],5,FALSE),"-")</f>
        <v>-</v>
      </c>
      <c r="I259" s="6">
        <f>VENTAS[[#This Row],[Cantidad]]*VENTAS[[#This Row],[Precio Venta]]</f>
        <v>0</v>
      </c>
      <c r="J259" s="6">
        <f>IF(VENTAS[[#This Row],[Nombre del Gestor]]&gt;1,  VENTAS[[#This Row],[Total]]*10%, 0)</f>
        <v>0</v>
      </c>
      <c r="K259" s="6">
        <f>IFERROR(VLOOKUP(VENTAS[[#This Row],[Código del producto Vendido]],STOCK[],16,FALSE)*VENTAS[[#This Row],[Cantidad]] + VLOOKUP(VENTAS[[#This Row],[Código del producto Vendido]],STOCK[],19,FALSE)*VENTAS[[#This Row],[Cantidad]],VENTAS[[#This Row],[Total]])</f>
        <v>0</v>
      </c>
      <c r="L259" s="6">
        <f>VENTAS[[#This Row],[Total]]-VENTAS[[#This Row],[Comisión 10%]]-VENTAS[[#This Row],[Costo SIN Comision]]</f>
        <v>0</v>
      </c>
      <c r="M259" s="6"/>
    </row>
    <row r="260" spans="1:13" ht="14" x14ac:dyDescent="0.15">
      <c r="A260" s="23">
        <v>45086</v>
      </c>
      <c r="E260" s="4" t="s">
        <v>814</v>
      </c>
      <c r="F260" s="2" t="str">
        <f>IFERROR(VLOOKUP(VENTAS[[#This Row],[Código del producto Vendido]],STOCK[],5,FALSE),"-")</f>
        <v>Bañador a rayas con lazo</v>
      </c>
      <c r="G260" s="2">
        <v>1</v>
      </c>
      <c r="H260" s="6">
        <v>15</v>
      </c>
      <c r="I260" s="6">
        <f>VENTAS[[#This Row],[Cantidad]]*VENTAS[[#This Row],[Precio Venta]]</f>
        <v>15</v>
      </c>
      <c r="J260" s="6">
        <f>IF(VENTAS[[#This Row],[Nombre del Gestor]]&gt;1,  VENTAS[[#This Row],[Total]]*10%, 0)</f>
        <v>0</v>
      </c>
      <c r="K260" s="6">
        <f>IFERROR(VLOOKUP(VENTAS[[#This Row],[Código del producto Vendido]],STOCK[],16,FALSE)*VENTAS[[#This Row],[Cantidad]] + VLOOKUP(VENTAS[[#This Row],[Código del producto Vendido]],STOCK[],19,FALSE)*VENTAS[[#This Row],[Cantidad]],VENTAS[[#This Row],[Total]])</f>
        <v>9.5</v>
      </c>
      <c r="L260" s="6">
        <f>VENTAS[[#This Row],[Total]]-VENTAS[[#This Row],[Comisión 10%]]-VENTAS[[#This Row],[Costo SIN Comision]]</f>
        <v>5.5</v>
      </c>
      <c r="M260" s="6"/>
    </row>
    <row r="261" spans="1:13" ht="14" x14ac:dyDescent="0.15">
      <c r="A261" s="23">
        <v>45086</v>
      </c>
      <c r="E261" s="4" t="s">
        <v>912</v>
      </c>
      <c r="F261" s="2" t="str">
        <f>IFERROR(VLOOKUP(VENTAS[[#This Row],[Código del producto Vendido]],STOCK[],5,FALSE),"-")</f>
        <v>Jenas Ajustados Oscuro</v>
      </c>
      <c r="G261" s="2">
        <v>1</v>
      </c>
      <c r="H261" s="6">
        <v>35</v>
      </c>
      <c r="I261" s="6">
        <f>VENTAS[[#This Row],[Cantidad]]*VENTAS[[#This Row],[Precio Venta]]</f>
        <v>35</v>
      </c>
      <c r="J261" s="6">
        <f>IF(VENTAS[[#This Row],[Nombre del Gestor]]&gt;1,  VENTAS[[#This Row],[Total]]*10%, 0)</f>
        <v>0</v>
      </c>
      <c r="K261" s="6">
        <f>IFERROR(VLOOKUP(VENTAS[[#This Row],[Código del producto Vendido]],STOCK[],16,FALSE)*VENTAS[[#This Row],[Cantidad]] + VLOOKUP(VENTAS[[#This Row],[Código del producto Vendido]],STOCK[],19,FALSE)*VENTAS[[#This Row],[Cantidad]],VENTAS[[#This Row],[Total]])</f>
        <v>24.68181818181818</v>
      </c>
      <c r="L261" s="6">
        <f>VENTAS[[#This Row],[Total]]-VENTAS[[#This Row],[Comisión 10%]]-VENTAS[[#This Row],[Costo SIN Comision]]</f>
        <v>10.31818181818182</v>
      </c>
      <c r="M261" s="6"/>
    </row>
    <row r="262" spans="1:13" ht="14" x14ac:dyDescent="0.15">
      <c r="A262" s="23">
        <v>45088</v>
      </c>
      <c r="E262" s="4" t="s">
        <v>556</v>
      </c>
      <c r="F262" s="2" t="str">
        <f>IFERROR(VLOOKUP(VENTAS[[#This Row],[Código del producto Vendido]],STOCK[],5,FALSE),"-")</f>
        <v>Bikini Floral</v>
      </c>
      <c r="G262" s="2">
        <v>1</v>
      </c>
      <c r="H262" s="6">
        <v>25</v>
      </c>
      <c r="I262" s="6">
        <f>VENTAS[[#This Row],[Cantidad]]*VENTAS[[#This Row],[Precio Venta]]</f>
        <v>25</v>
      </c>
      <c r="J262" s="6">
        <f>IF(VENTAS[[#This Row],[Nombre del Gestor]]&gt;1,  VENTAS[[#This Row],[Total]]*10%, 0)</f>
        <v>0</v>
      </c>
      <c r="K262" s="6">
        <f>IFERROR(VLOOKUP(VENTAS[[#This Row],[Código del producto Vendido]],STOCK[],16,FALSE)*VENTAS[[#This Row],[Cantidad]] + VLOOKUP(VENTAS[[#This Row],[Código del producto Vendido]],STOCK[],19,FALSE)*VENTAS[[#This Row],[Cantidad]],VENTAS[[#This Row],[Total]])</f>
        <v>18.371111111111112</v>
      </c>
      <c r="L262" s="6">
        <f>VENTAS[[#This Row],[Total]]-VENTAS[[#This Row],[Comisión 10%]]-VENTAS[[#This Row],[Costo SIN Comision]]</f>
        <v>6.6288888888888877</v>
      </c>
      <c r="M262" s="6"/>
    </row>
    <row r="263" spans="1:13" ht="14" x14ac:dyDescent="0.15">
      <c r="A263" s="23">
        <v>45088</v>
      </c>
      <c r="E263" s="4" t="s">
        <v>871</v>
      </c>
      <c r="F263" s="2" t="str">
        <f>IFERROR(VLOOKUP(VENTAS[[#This Row],[Código del producto Vendido]],STOCK[],5,FALSE),"-")</f>
        <v>Vestido Tropical</v>
      </c>
      <c r="G263" s="2">
        <v>1</v>
      </c>
      <c r="H263" s="6">
        <v>30</v>
      </c>
      <c r="I263" s="6">
        <f>VENTAS[[#This Row],[Cantidad]]*VENTAS[[#This Row],[Precio Venta]]</f>
        <v>30</v>
      </c>
      <c r="J263" s="6">
        <f>IF(VENTAS[[#This Row],[Nombre del Gestor]]&gt;1,  VENTAS[[#This Row],[Total]]*10%, 0)</f>
        <v>0</v>
      </c>
      <c r="K263" s="6">
        <f>IFERROR(VLOOKUP(VENTAS[[#This Row],[Código del producto Vendido]],STOCK[],16,FALSE)*VENTAS[[#This Row],[Cantidad]] + VLOOKUP(VENTAS[[#This Row],[Código del producto Vendido]],STOCK[],19,FALSE)*VENTAS[[#This Row],[Cantidad]],VENTAS[[#This Row],[Total]])</f>
        <v>19.018636363636364</v>
      </c>
      <c r="L263" s="6">
        <f>VENTAS[[#This Row],[Total]]-VENTAS[[#This Row],[Comisión 10%]]-VENTAS[[#This Row],[Costo SIN Comision]]</f>
        <v>10.981363636363636</v>
      </c>
      <c r="M263" s="6"/>
    </row>
    <row r="264" spans="1:13" ht="14" x14ac:dyDescent="0.15">
      <c r="A264" s="23">
        <v>45089</v>
      </c>
      <c r="E264" s="4" t="s">
        <v>707</v>
      </c>
      <c r="F264" s="2" t="str">
        <f>IFERROR(VLOOKUP(VENTAS[[#This Row],[Código del producto Vendido]],STOCK[],5,FALSE),"-")</f>
        <v>Bolsa cartera con manija</v>
      </c>
      <c r="G264" s="2">
        <v>1</v>
      </c>
      <c r="H264" s="6">
        <v>15</v>
      </c>
      <c r="I264" s="6">
        <f>VENTAS[[#This Row],[Cantidad]]*VENTAS[[#This Row],[Precio Venta]]</f>
        <v>15</v>
      </c>
      <c r="J264" s="6">
        <f>IF(VENTAS[[#This Row],[Nombre del Gestor]]&gt;1,  VENTAS[[#This Row],[Total]]*10%, 0)</f>
        <v>0</v>
      </c>
      <c r="K264" s="6">
        <f>IFERROR(VLOOKUP(VENTAS[[#This Row],[Código del producto Vendido]],STOCK[],16,FALSE)*VENTAS[[#This Row],[Cantidad]] + VLOOKUP(VENTAS[[#This Row],[Código del producto Vendido]],STOCK[],19,FALSE)*VENTAS[[#This Row],[Cantidad]],VENTAS[[#This Row],[Total]])</f>
        <v>8.8644444444444446</v>
      </c>
      <c r="L264" s="6">
        <f>VENTAS[[#This Row],[Total]]-VENTAS[[#This Row],[Comisión 10%]]-VENTAS[[#This Row],[Costo SIN Comision]]</f>
        <v>6.1355555555555554</v>
      </c>
      <c r="M264" s="6"/>
    </row>
    <row r="265" spans="1:13" ht="14" x14ac:dyDescent="0.15">
      <c r="A265" s="23">
        <v>45089</v>
      </c>
      <c r="E265" s="4" t="s">
        <v>913</v>
      </c>
      <c r="F265" s="2" t="str">
        <f>IFERROR(VLOOKUP(VENTAS[[#This Row],[Código del producto Vendido]],STOCK[],5,FALSE),"-")</f>
        <v xml:space="preserve">Falda Fruncida </v>
      </c>
      <c r="G265" s="2">
        <v>1</v>
      </c>
      <c r="H265" s="6">
        <v>25</v>
      </c>
      <c r="I265" s="6">
        <f>VENTAS[[#This Row],[Cantidad]]*VENTAS[[#This Row],[Precio Venta]]</f>
        <v>25</v>
      </c>
      <c r="J265" s="6">
        <f>IF(VENTAS[[#This Row],[Nombre del Gestor]]&gt;1,  VENTAS[[#This Row],[Total]]*10%, 0)</f>
        <v>0</v>
      </c>
      <c r="K265" s="6">
        <f>IFERROR(VLOOKUP(VENTAS[[#This Row],[Código del producto Vendido]],STOCK[],16,FALSE)*VENTAS[[#This Row],[Cantidad]] + VLOOKUP(VENTAS[[#This Row],[Código del producto Vendido]],STOCK[],19,FALSE)*VENTAS[[#This Row],[Cantidad]],VENTAS[[#This Row],[Total]])</f>
        <v>14.625</v>
      </c>
      <c r="L265" s="6">
        <f>VENTAS[[#This Row],[Total]]-VENTAS[[#This Row],[Comisión 10%]]-VENTAS[[#This Row],[Costo SIN Comision]]</f>
        <v>10.375</v>
      </c>
      <c r="M265" s="6"/>
    </row>
    <row r="266" spans="1:13" ht="14" x14ac:dyDescent="0.15">
      <c r="A266" s="23">
        <v>45089</v>
      </c>
      <c r="E266" s="4" t="s">
        <v>878</v>
      </c>
      <c r="F266" s="2" t="str">
        <f>IFERROR(VLOOKUP(VENTAS[[#This Row],[Código del producto Vendido]],STOCK[],5,FALSE),"-")</f>
        <v>Pantalón business básico</v>
      </c>
      <c r="G266" s="2">
        <v>1</v>
      </c>
      <c r="H266" s="6">
        <v>30</v>
      </c>
      <c r="I266" s="6">
        <f>VENTAS[[#This Row],[Cantidad]]*VENTAS[[#This Row],[Precio Venta]]</f>
        <v>30</v>
      </c>
      <c r="J266" s="6">
        <f>IF(VENTAS[[#This Row],[Nombre del Gestor]]&gt;1,  VENTAS[[#This Row],[Total]]*10%, 0)</f>
        <v>0</v>
      </c>
      <c r="K266" s="6">
        <f>IFERROR(VLOOKUP(VENTAS[[#This Row],[Código del producto Vendido]],STOCK[],16,FALSE)*VENTAS[[#This Row],[Cantidad]] + VLOOKUP(VENTAS[[#This Row],[Código del producto Vendido]],STOCK[],19,FALSE)*VENTAS[[#This Row],[Cantidad]],VENTAS[[#This Row],[Total]])</f>
        <v>21.372272727272726</v>
      </c>
      <c r="L266" s="6">
        <f>VENTAS[[#This Row],[Total]]-VENTAS[[#This Row],[Comisión 10%]]-VENTAS[[#This Row],[Costo SIN Comision]]</f>
        <v>8.6277272727272738</v>
      </c>
      <c r="M266" s="6"/>
    </row>
    <row r="267" spans="1:13" ht="14" x14ac:dyDescent="0.15">
      <c r="A267" s="23">
        <v>45088</v>
      </c>
      <c r="E267" s="4" t="s">
        <v>932</v>
      </c>
      <c r="F267" s="2" t="str">
        <f>IFERROR(VLOOKUP(VENTAS[[#This Row],[Código del producto Vendido]],STOCK[],5,FALSE),"-")</f>
        <v>Malla fina Pareo</v>
      </c>
      <c r="G267" s="2">
        <v>1</v>
      </c>
      <c r="H267" s="6">
        <v>12</v>
      </c>
      <c r="I267" s="6">
        <f>VENTAS[[#This Row],[Cantidad]]*VENTAS[[#This Row],[Precio Venta]]</f>
        <v>12</v>
      </c>
      <c r="J267" s="6">
        <f>IF(VENTAS[[#This Row],[Nombre del Gestor]]&gt;1,  VENTAS[[#This Row],[Total]]*10%, 0)</f>
        <v>0</v>
      </c>
      <c r="K267" s="6">
        <f>IFERROR(VLOOKUP(VENTAS[[#This Row],[Código del producto Vendido]],STOCK[],16,FALSE)*VENTAS[[#This Row],[Cantidad]] + VLOOKUP(VENTAS[[#This Row],[Código del producto Vendido]],STOCK[],19,FALSE)*VENTAS[[#This Row],[Cantidad]],VENTAS[[#This Row],[Total]])</f>
        <v>6.9235294117647062</v>
      </c>
      <c r="L267" s="6">
        <f>VENTAS[[#This Row],[Total]]-VENTAS[[#This Row],[Comisión 10%]]-VENTAS[[#This Row],[Costo SIN Comision]]</f>
        <v>5.0764705882352938</v>
      </c>
      <c r="M267" s="6"/>
    </row>
    <row r="268" spans="1:13" ht="14" x14ac:dyDescent="0.15">
      <c r="A268" s="23">
        <v>45089</v>
      </c>
      <c r="E268" s="4" t="s">
        <v>560</v>
      </c>
      <c r="F268" s="2" t="str">
        <f>IFERROR(VLOOKUP(VENTAS[[#This Row],[Código del producto Vendido]],STOCK[],5,FALSE),"-")</f>
        <v>Bikini Mangas Fuccia</v>
      </c>
      <c r="G268" s="2">
        <v>1</v>
      </c>
      <c r="H268" s="6">
        <v>22</v>
      </c>
      <c r="I268" s="6">
        <f>VENTAS[[#This Row],[Cantidad]]*VENTAS[[#This Row],[Precio Venta]]</f>
        <v>22</v>
      </c>
      <c r="J268" s="6">
        <f>IF(VENTAS[[#This Row],[Nombre del Gestor]]&gt;1,  VENTAS[[#This Row],[Total]]*10%, 0)</f>
        <v>0</v>
      </c>
      <c r="K268" s="6">
        <f>IFERROR(VLOOKUP(VENTAS[[#This Row],[Código del producto Vendido]],STOCK[],16,FALSE)*VENTAS[[#This Row],[Cantidad]] + VLOOKUP(VENTAS[[#This Row],[Código del producto Vendido]],STOCK[],19,FALSE)*VENTAS[[#This Row],[Cantidad]],VENTAS[[#This Row],[Total]])</f>
        <v>14.495000000000001</v>
      </c>
      <c r="L268" s="6">
        <f>VENTAS[[#This Row],[Total]]-VENTAS[[#This Row],[Comisión 10%]]-VENTAS[[#This Row],[Costo SIN Comision]]</f>
        <v>7.504999999999999</v>
      </c>
      <c r="M268" s="6"/>
    </row>
    <row r="269" spans="1:13" ht="14" x14ac:dyDescent="0.15">
      <c r="A269" s="23">
        <v>45089</v>
      </c>
      <c r="E269" s="4" t="s">
        <v>683</v>
      </c>
      <c r="F269" s="2" t="str">
        <f>IFERROR(VLOOKUP(VENTAS[[#This Row],[Código del producto Vendido]],STOCK[],5,FALSE),"-")</f>
        <v>Bikini tropical con estampado de hoja</v>
      </c>
      <c r="G269" s="2">
        <v>1</v>
      </c>
      <c r="H269" s="6">
        <v>20</v>
      </c>
      <c r="I269" s="6">
        <f>VENTAS[[#This Row],[Cantidad]]*VENTAS[[#This Row],[Precio Venta]]</f>
        <v>20</v>
      </c>
      <c r="J269" s="6">
        <f>IF(VENTAS[[#This Row],[Nombre del Gestor]]&gt;1,  VENTAS[[#This Row],[Total]]*10%, 0)</f>
        <v>0</v>
      </c>
      <c r="K269" s="6">
        <f>IFERROR(VLOOKUP(VENTAS[[#This Row],[Código del producto Vendido]],STOCK[],16,FALSE)*VENTAS[[#This Row],[Cantidad]] + VLOOKUP(VENTAS[[#This Row],[Código del producto Vendido]],STOCK[],19,FALSE)*VENTAS[[#This Row],[Cantidad]],VENTAS[[#This Row],[Total]])</f>
        <v>13.388888888888889</v>
      </c>
      <c r="L269" s="6">
        <f>VENTAS[[#This Row],[Total]]-VENTAS[[#This Row],[Comisión 10%]]-VENTAS[[#This Row],[Costo SIN Comision]]</f>
        <v>6.6111111111111107</v>
      </c>
      <c r="M269" s="6"/>
    </row>
    <row r="270" spans="1:13" ht="14" x14ac:dyDescent="0.15">
      <c r="A270" s="23">
        <v>45089</v>
      </c>
      <c r="E270" s="4" t="s">
        <v>958</v>
      </c>
      <c r="F270" s="2" t="str">
        <f>IFERROR(VLOOKUP(VENTAS[[#This Row],[Código del producto Vendido]],STOCK[],5,FALSE),"-")</f>
        <v>Vestido rojo asimétrico</v>
      </c>
      <c r="G270" s="2">
        <v>1</v>
      </c>
      <c r="H270" s="6">
        <v>25</v>
      </c>
      <c r="I270" s="6">
        <f>VENTAS[[#This Row],[Cantidad]]*VENTAS[[#This Row],[Precio Venta]]</f>
        <v>25</v>
      </c>
      <c r="J270" s="6">
        <f>IF(VENTAS[[#This Row],[Nombre del Gestor]]&gt;1,  VENTAS[[#This Row],[Total]]*10%, 0)</f>
        <v>0</v>
      </c>
      <c r="K270" s="6">
        <f>IFERROR(VLOOKUP(VENTAS[[#This Row],[Código del producto Vendido]],STOCK[],16,FALSE)*VENTAS[[#This Row],[Cantidad]] + VLOOKUP(VENTAS[[#This Row],[Código del producto Vendido]],STOCK[],19,FALSE)*VENTAS[[#This Row],[Cantidad]],VENTAS[[#This Row],[Total]])</f>
        <v>20.242647058823529</v>
      </c>
      <c r="L270" s="6">
        <f>VENTAS[[#This Row],[Total]]-VENTAS[[#This Row],[Comisión 10%]]-VENTAS[[#This Row],[Costo SIN Comision]]</f>
        <v>4.757352941176471</v>
      </c>
      <c r="M270" s="6"/>
    </row>
    <row r="271" spans="1:13" ht="14" x14ac:dyDescent="0.15">
      <c r="A271" s="23">
        <v>45090</v>
      </c>
      <c r="E271" s="4" t="s">
        <v>949</v>
      </c>
      <c r="F271" s="2" t="str">
        <f>IFERROR(VLOOKUP(VENTAS[[#This Row],[Código del producto Vendido]],STOCK[],5,FALSE),"-")</f>
        <v>Set de lencería de encaje</v>
      </c>
      <c r="G271" s="2">
        <v>1</v>
      </c>
      <c r="H271" s="6">
        <v>15</v>
      </c>
      <c r="I271" s="6">
        <f>VENTAS[[#This Row],[Cantidad]]*VENTAS[[#This Row],[Precio Venta]]</f>
        <v>15</v>
      </c>
      <c r="J271" s="6">
        <f>IF(VENTAS[[#This Row],[Nombre del Gestor]]&gt;1,  VENTAS[[#This Row],[Total]]*10%, 0)</f>
        <v>0</v>
      </c>
      <c r="K271" s="6">
        <f>IFERROR(VLOOKUP(VENTAS[[#This Row],[Código del producto Vendido]],STOCK[],16,FALSE)*VENTAS[[#This Row],[Cantidad]] + VLOOKUP(VENTAS[[#This Row],[Código del producto Vendido]],STOCK[],19,FALSE)*VENTAS[[#This Row],[Cantidad]],VENTAS[[#This Row],[Total]])</f>
        <v>7.1088235294117643</v>
      </c>
      <c r="L271" s="6">
        <f>VENTAS[[#This Row],[Total]]-VENTAS[[#This Row],[Comisión 10%]]-VENTAS[[#This Row],[Costo SIN Comision]]</f>
        <v>7.8911764705882357</v>
      </c>
      <c r="M271" s="6"/>
    </row>
    <row r="272" spans="1:13" ht="14" x14ac:dyDescent="0.15">
      <c r="A272" s="23">
        <v>45090</v>
      </c>
      <c r="E272" s="4" t="s">
        <v>875</v>
      </c>
      <c r="F272" s="2" t="str">
        <f>IFERROR(VLOOKUP(VENTAS[[#This Row],[Código del producto Vendido]],STOCK[],5,FALSE),"-")</f>
        <v xml:space="preserve"> Pantaloneta Verde</v>
      </c>
      <c r="G272" s="2">
        <v>1</v>
      </c>
      <c r="H272" s="6">
        <v>25</v>
      </c>
      <c r="I272" s="6">
        <f>VENTAS[[#This Row],[Cantidad]]*VENTAS[[#This Row],[Precio Venta]]</f>
        <v>25</v>
      </c>
      <c r="J272" s="6">
        <f>IF(VENTAS[[#This Row],[Nombre del Gestor]]&gt;1,  VENTAS[[#This Row],[Total]]*10%, 0)</f>
        <v>0</v>
      </c>
      <c r="K272" s="6">
        <f>IFERROR(VLOOKUP(VENTAS[[#This Row],[Código del producto Vendido]],STOCK[],16,FALSE)*VENTAS[[#This Row],[Cantidad]] + VLOOKUP(VENTAS[[#This Row],[Código del producto Vendido]],STOCK[],19,FALSE)*VENTAS[[#This Row],[Cantidad]],VENTAS[[#This Row],[Total]])</f>
        <v>14.871363636363636</v>
      </c>
      <c r="L272" s="6">
        <f>VENTAS[[#This Row],[Total]]-VENTAS[[#This Row],[Comisión 10%]]-VENTAS[[#This Row],[Costo SIN Comision]]</f>
        <v>10.128636363636364</v>
      </c>
      <c r="M272" s="6"/>
    </row>
    <row r="273" spans="1:13" ht="14" x14ac:dyDescent="0.15">
      <c r="A273" s="23">
        <v>45090</v>
      </c>
      <c r="E273" s="4" t="s">
        <v>847</v>
      </c>
      <c r="F273" s="2" t="str">
        <f>IFERROR(VLOOKUP(VENTAS[[#This Row],[Código del producto Vendido]],STOCK[],5,FALSE),"-")</f>
        <v>Braguitas invisibles</v>
      </c>
      <c r="G273" s="2">
        <v>3</v>
      </c>
      <c r="H273" s="6">
        <v>3.5</v>
      </c>
      <c r="I273" s="6">
        <f>VENTAS[[#This Row],[Cantidad]]*VENTAS[[#This Row],[Precio Venta]]</f>
        <v>10.5</v>
      </c>
      <c r="J273" s="6">
        <f>IF(VENTAS[[#This Row],[Nombre del Gestor]]&gt;1,  VENTAS[[#This Row],[Total]]*10%, 0)</f>
        <v>0</v>
      </c>
      <c r="K273" s="6">
        <f>IFERROR(VLOOKUP(VENTAS[[#This Row],[Código del producto Vendido]],STOCK[],16,FALSE)*VENTAS[[#This Row],[Cantidad]] + VLOOKUP(VENTAS[[#This Row],[Código del producto Vendido]],STOCK[],19,FALSE)*VENTAS[[#This Row],[Cantidad]],VENTAS[[#This Row],[Total]])</f>
        <v>5.9833333333333334</v>
      </c>
      <c r="L273" s="6">
        <f>VENTAS[[#This Row],[Total]]-VENTAS[[#This Row],[Comisión 10%]]-VENTAS[[#This Row],[Costo SIN Comision]]</f>
        <v>4.5166666666666666</v>
      </c>
      <c r="M273" s="6"/>
    </row>
    <row r="274" spans="1:13" ht="14" x14ac:dyDescent="0.15">
      <c r="A274" s="23">
        <v>45090</v>
      </c>
      <c r="E274" s="4" t="s">
        <v>974</v>
      </c>
      <c r="F274" s="2" t="str">
        <f>IFERROR(VLOOKUP(VENTAS[[#This Row],[Código del producto Vendido]],STOCK[],5,FALSE),"-")</f>
        <v>Brasier de encaje_Negro Unitalla</v>
      </c>
      <c r="G274" s="2">
        <v>1</v>
      </c>
      <c r="H274" s="6">
        <v>7</v>
      </c>
      <c r="I274" s="6">
        <f>VENTAS[[#This Row],[Cantidad]]*VENTAS[[#This Row],[Precio Venta]]</f>
        <v>7</v>
      </c>
      <c r="J274" s="6">
        <f>IF(VENTAS[[#This Row],[Nombre del Gestor]]&gt;1,  VENTAS[[#This Row],[Total]]*10%, 0)</f>
        <v>0</v>
      </c>
      <c r="K274" s="6">
        <f>IFERROR(VLOOKUP(VENTAS[[#This Row],[Código del producto Vendido]],STOCK[],16,FALSE)*VENTAS[[#This Row],[Cantidad]] + VLOOKUP(VENTAS[[#This Row],[Código del producto Vendido]],STOCK[],19,FALSE)*VENTAS[[#This Row],[Cantidad]],VENTAS[[#This Row],[Total]])</f>
        <v>3.7111111111111112</v>
      </c>
      <c r="L274" s="6">
        <f>VENTAS[[#This Row],[Total]]-VENTAS[[#This Row],[Comisión 10%]]-VENTAS[[#This Row],[Costo SIN Comision]]</f>
        <v>3.2888888888888888</v>
      </c>
      <c r="M274" s="6"/>
    </row>
    <row r="275" spans="1:13" ht="14" x14ac:dyDescent="0.15">
      <c r="A275" s="23">
        <v>45090</v>
      </c>
      <c r="E275" s="4" t="s">
        <v>907</v>
      </c>
      <c r="F275" s="2" t="str">
        <f>IFERROR(VLOOKUP(VENTAS[[#This Row],[Código del producto Vendido]],STOCK[],5,FALSE),"-")</f>
        <v>Top Dreamer Blanco</v>
      </c>
      <c r="G275" s="2">
        <v>1</v>
      </c>
      <c r="H275" s="6">
        <v>12</v>
      </c>
      <c r="I275" s="6">
        <f>VENTAS[[#This Row],[Cantidad]]*VENTAS[[#This Row],[Precio Venta]]</f>
        <v>12</v>
      </c>
      <c r="J275" s="6">
        <f>IF(VENTAS[[#This Row],[Nombre del Gestor]]&gt;1,  VENTAS[[#This Row],[Total]]*10%, 0)</f>
        <v>0</v>
      </c>
      <c r="K275" s="6">
        <f>IFERROR(VLOOKUP(VENTAS[[#This Row],[Código del producto Vendido]],STOCK[],16,FALSE)*VENTAS[[#This Row],[Cantidad]] + VLOOKUP(VENTAS[[#This Row],[Código del producto Vendido]],STOCK[],19,FALSE)*VENTAS[[#This Row],[Cantidad]],VENTAS[[#This Row],[Total]])</f>
        <v>6.7590909090909079</v>
      </c>
      <c r="L275" s="6">
        <f>VENTAS[[#This Row],[Total]]-VENTAS[[#This Row],[Comisión 10%]]-VENTAS[[#This Row],[Costo SIN Comision]]</f>
        <v>5.2409090909090921</v>
      </c>
      <c r="M275" s="6"/>
    </row>
    <row r="276" spans="1:13" ht="14" x14ac:dyDescent="0.15">
      <c r="A276" s="23">
        <v>45090</v>
      </c>
      <c r="E276" s="4" t="s">
        <v>782</v>
      </c>
      <c r="F276" s="2" t="str">
        <f>IFERROR(VLOOKUP(VENTAS[[#This Row],[Código del producto Vendido]],STOCK[],5,FALSE),"-")</f>
        <v>Vestido de un hombro</v>
      </c>
      <c r="G276" s="2">
        <v>1</v>
      </c>
      <c r="H276" s="6">
        <v>19</v>
      </c>
      <c r="I276" s="6">
        <f>VENTAS[[#This Row],[Cantidad]]*VENTAS[[#This Row],[Precio Venta]]</f>
        <v>19</v>
      </c>
      <c r="J276" s="6">
        <f>IF(VENTAS[[#This Row],[Nombre del Gestor]]&gt;1,  VENTAS[[#This Row],[Total]]*10%, 0)</f>
        <v>0</v>
      </c>
      <c r="K276" s="6">
        <f>IFERROR(VLOOKUP(VENTAS[[#This Row],[Código del producto Vendido]],STOCK[],16,FALSE)*VENTAS[[#This Row],[Cantidad]] + VLOOKUP(VENTAS[[#This Row],[Código del producto Vendido]],STOCK[],19,FALSE)*VENTAS[[#This Row],[Cantidad]],VENTAS[[#This Row],[Total]])</f>
        <v>11.944444444444445</v>
      </c>
      <c r="L276" s="6">
        <f>VENTAS[[#This Row],[Total]]-VENTAS[[#This Row],[Comisión 10%]]-VENTAS[[#This Row],[Costo SIN Comision]]</f>
        <v>7.0555555555555554</v>
      </c>
      <c r="M276" s="6"/>
    </row>
    <row r="277" spans="1:13" ht="20" customHeight="1" x14ac:dyDescent="0.15">
      <c r="A277" s="48">
        <v>45090</v>
      </c>
      <c r="B277" s="43" t="s">
        <v>1130</v>
      </c>
      <c r="C277" s="44"/>
      <c r="D277" s="44"/>
      <c r="E277" s="43" t="s">
        <v>717</v>
      </c>
      <c r="F277" s="46" t="str">
        <f>IFERROR(VLOOKUP(VENTAS[[#This Row],[Código del producto Vendido]],STOCK[],5,FALSE),"-")</f>
        <v>Calcetines unicolor</v>
      </c>
      <c r="G277" s="46">
        <v>2</v>
      </c>
      <c r="H277" s="47">
        <v>1.5</v>
      </c>
      <c r="I277" s="47">
        <f>VENTAS[[#This Row],[Cantidad]]*VENTAS[[#This Row],[Precio Venta]]</f>
        <v>3</v>
      </c>
      <c r="J277" s="47">
        <f>IF(VENTAS[[#This Row],[Nombre del Gestor]]&gt;1,  VENTAS[[#This Row],[Total]]*10%, 0)</f>
        <v>0</v>
      </c>
      <c r="K277" s="6">
        <f>IFERROR(VLOOKUP(VENTAS[[#This Row],[Código del producto Vendido]],STOCK[],16,FALSE)*VENTAS[[#This Row],[Cantidad]] + VLOOKUP(VENTAS[[#This Row],[Código del producto Vendido]],STOCK[],19,FALSE)*VENTAS[[#This Row],[Cantidad]],VENTAS[[#This Row],[Total]])</f>
        <v>1.6888888888888889</v>
      </c>
      <c r="L277" s="6">
        <f>VENTAS[[#This Row],[Total]]-VENTAS[[#This Row],[Comisión 10%]]-VENTAS[[#This Row],[Costo SIN Comision]]</f>
        <v>1.3111111111111111</v>
      </c>
      <c r="M277" s="6"/>
    </row>
    <row r="278" spans="1:13" ht="14" x14ac:dyDescent="0.15">
      <c r="A278" s="22" t="s">
        <v>23</v>
      </c>
      <c r="E278" s="4" t="s">
        <v>848</v>
      </c>
      <c r="F278" s="2" t="str">
        <f>IFERROR(VLOOKUP(VENTAS[[#This Row],[Código del producto Vendido]],STOCK[],5,FALSE),"-")</f>
        <v>Top Cuello encaje y mangas abombadas</v>
      </c>
      <c r="G278" s="2">
        <v>1</v>
      </c>
      <c r="H278" s="6">
        <v>7</v>
      </c>
      <c r="I278" s="6">
        <f>VENTAS[[#This Row],[Cantidad]]*VENTAS[[#This Row],[Precio Venta]]</f>
        <v>7</v>
      </c>
      <c r="J278" s="6">
        <f>IF(VENTAS[[#This Row],[Nombre del Gestor]]&gt;1,  VENTAS[[#This Row],[Total]]*10%, 0)</f>
        <v>0</v>
      </c>
      <c r="K278" s="6">
        <f>IFERROR(VLOOKUP(VENTAS[[#This Row],[Código del producto Vendido]],STOCK[],16,FALSE)*VENTAS[[#This Row],[Cantidad]] + VLOOKUP(VENTAS[[#This Row],[Código del producto Vendido]],STOCK[],19,FALSE)*VENTAS[[#This Row],[Cantidad]],VENTAS[[#This Row],[Total]])</f>
        <v>6.3581818181818175</v>
      </c>
      <c r="L278" s="6">
        <f>VENTAS[[#This Row],[Total]]-VENTAS[[#This Row],[Comisión 10%]]-VENTAS[[#This Row],[Costo SIN Comision]]</f>
        <v>0.64181818181818251</v>
      </c>
      <c r="M278" s="6"/>
    </row>
    <row r="279" spans="1:13" ht="14" x14ac:dyDescent="0.15">
      <c r="A279" s="22" t="s">
        <v>23</v>
      </c>
      <c r="E279" s="4" t="s">
        <v>974</v>
      </c>
      <c r="F279" s="2" t="str">
        <f>IFERROR(VLOOKUP(VENTAS[[#This Row],[Código del producto Vendido]],STOCK[],5,FALSE),"-")</f>
        <v>Brasier de encaje_Negro Unitalla</v>
      </c>
      <c r="G279" s="2">
        <v>1</v>
      </c>
      <c r="H279" s="6">
        <v>4</v>
      </c>
      <c r="I279" s="6">
        <f>VENTAS[[#This Row],[Cantidad]]*VENTAS[[#This Row],[Precio Venta]]</f>
        <v>4</v>
      </c>
      <c r="J279" s="6">
        <f>IF(VENTAS[[#This Row],[Nombre del Gestor]]&gt;1,  VENTAS[[#This Row],[Total]]*10%, 0)</f>
        <v>0</v>
      </c>
      <c r="K279" s="6">
        <f>IFERROR(VLOOKUP(VENTAS[[#This Row],[Código del producto Vendido]],STOCK[],16,FALSE)*VENTAS[[#This Row],[Cantidad]] + VLOOKUP(VENTAS[[#This Row],[Código del producto Vendido]],STOCK[],19,FALSE)*VENTAS[[#This Row],[Cantidad]],VENTAS[[#This Row],[Total]])</f>
        <v>3.7111111111111112</v>
      </c>
      <c r="L279" s="6">
        <f>VENTAS[[#This Row],[Total]]-VENTAS[[#This Row],[Comisión 10%]]-VENTAS[[#This Row],[Costo SIN Comision]]</f>
        <v>0.28888888888888875</v>
      </c>
      <c r="M279" s="6"/>
    </row>
    <row r="280" spans="1:13" ht="14" x14ac:dyDescent="0.15">
      <c r="A280" s="23">
        <v>45093</v>
      </c>
      <c r="E280" s="4" t="s">
        <v>594</v>
      </c>
      <c r="F280" s="2" t="str">
        <f>IFERROR(VLOOKUP(VENTAS[[#This Row],[Código del producto Vendido]],STOCK[],5,FALSE),"-")</f>
        <v>Vestido cruzado con abertura con nudo delantero</v>
      </c>
      <c r="G280" s="2">
        <v>1</v>
      </c>
      <c r="H280" s="6">
        <v>25</v>
      </c>
      <c r="I280" s="6">
        <f>VENTAS[[#This Row],[Cantidad]]*VENTAS[[#This Row],[Precio Venta]]</f>
        <v>25</v>
      </c>
      <c r="J280" s="6">
        <f>IF(VENTAS[[#This Row],[Nombre del Gestor]]&gt;1,  VENTAS[[#This Row],[Total]]*10%, 0)</f>
        <v>0</v>
      </c>
      <c r="K280" s="6">
        <f>IFERROR(VLOOKUP(VENTAS[[#This Row],[Código del producto Vendido]],STOCK[],16,FALSE)*VENTAS[[#This Row],[Cantidad]] + VLOOKUP(VENTAS[[#This Row],[Código del producto Vendido]],STOCK[],19,FALSE)*VENTAS[[#This Row],[Cantidad]],VENTAS[[#This Row],[Total]])</f>
        <v>16.768888888888888</v>
      </c>
      <c r="L280" s="6">
        <f>VENTAS[[#This Row],[Total]]-VENTAS[[#This Row],[Comisión 10%]]-VENTAS[[#This Row],[Costo SIN Comision]]</f>
        <v>8.2311111111111117</v>
      </c>
      <c r="M280" s="6"/>
    </row>
    <row r="281" spans="1:13" ht="14" x14ac:dyDescent="0.15">
      <c r="A281" s="23">
        <v>45093</v>
      </c>
      <c r="E281" s="4" t="s">
        <v>457</v>
      </c>
      <c r="F281" s="2" t="str">
        <f>IFERROR(VLOOKUP(VENTAS[[#This Row],[Código del producto Vendido]],STOCK[],5,FALSE),"-")</f>
        <v>Jeans Elastizados Pierna Ancha</v>
      </c>
      <c r="G281" s="2">
        <v>1</v>
      </c>
      <c r="H281" s="6">
        <v>35</v>
      </c>
      <c r="I281" s="6">
        <f>VENTAS[[#This Row],[Cantidad]]*VENTAS[[#This Row],[Precio Venta]]</f>
        <v>35</v>
      </c>
      <c r="J281" s="6">
        <f>IF(VENTAS[[#This Row],[Nombre del Gestor]]&gt;1,  VENTAS[[#This Row],[Total]]*10%, 0)</f>
        <v>0</v>
      </c>
      <c r="K281" s="6">
        <f>IFERROR(VLOOKUP(VENTAS[[#This Row],[Código del producto Vendido]],STOCK[],16,FALSE)*VENTAS[[#This Row],[Cantidad]] + VLOOKUP(VENTAS[[#This Row],[Código del producto Vendido]],STOCK[],19,FALSE)*VENTAS[[#This Row],[Cantidad]],VENTAS[[#This Row],[Total]])</f>
        <v>27.52272727272727</v>
      </c>
      <c r="L281" s="6">
        <f>VENTAS[[#This Row],[Total]]-VENTAS[[#This Row],[Comisión 10%]]-VENTAS[[#This Row],[Costo SIN Comision]]</f>
        <v>7.4772727272727302</v>
      </c>
      <c r="M281" s="6"/>
    </row>
    <row r="282" spans="1:13" ht="14" x14ac:dyDescent="0.15">
      <c r="A282" s="23">
        <v>45093</v>
      </c>
      <c r="E282" s="4" t="s">
        <v>631</v>
      </c>
      <c r="F282" s="2" t="str">
        <f>IFERROR(VLOOKUP(VENTAS[[#This Row],[Código del producto Vendido]],STOCK[],5,FALSE),"-")</f>
        <v>Vestido Malla en contraste Lunares Elegante</v>
      </c>
      <c r="G282" s="2">
        <v>1</v>
      </c>
      <c r="H282" s="6">
        <v>25</v>
      </c>
      <c r="I282" s="6">
        <f>VENTAS[[#This Row],[Cantidad]]*VENTAS[[#This Row],[Precio Venta]]</f>
        <v>25</v>
      </c>
      <c r="J282" s="6">
        <f>IF(VENTAS[[#This Row],[Nombre del Gestor]]&gt;1,  VENTAS[[#This Row],[Total]]*10%, 0)</f>
        <v>0</v>
      </c>
      <c r="K282" s="6">
        <f>IFERROR(VLOOKUP(VENTAS[[#This Row],[Código del producto Vendido]],STOCK[],16,FALSE)*VENTAS[[#This Row],[Cantidad]] + VLOOKUP(VENTAS[[#This Row],[Código del producto Vendido]],STOCK[],19,FALSE)*VENTAS[[#This Row],[Cantidad]],VENTAS[[#This Row],[Total]])</f>
        <v>13.111111111111111</v>
      </c>
      <c r="L282" s="6">
        <f>VENTAS[[#This Row],[Total]]-VENTAS[[#This Row],[Comisión 10%]]-VENTAS[[#This Row],[Costo SIN Comision]]</f>
        <v>11.888888888888889</v>
      </c>
      <c r="M282" s="6"/>
    </row>
    <row r="283" spans="1:13" ht="14" x14ac:dyDescent="0.15">
      <c r="A283" s="23">
        <v>45093</v>
      </c>
      <c r="E283" s="4" t="s">
        <v>619</v>
      </c>
      <c r="F283" s="2" t="str">
        <f>IFERROR(VLOOKUP(VENTAS[[#This Row],[Código del producto Vendido]],STOCK[],5,FALSE),"-")</f>
        <v>Vestido de cuello cuadrado de espalda abierta</v>
      </c>
      <c r="G283" s="2">
        <v>1</v>
      </c>
      <c r="H283" s="6">
        <v>20</v>
      </c>
      <c r="I283" s="6">
        <f>VENTAS[[#This Row],[Cantidad]]*VENTAS[[#This Row],[Precio Venta]]</f>
        <v>20</v>
      </c>
      <c r="J283" s="6">
        <f>IF(VENTAS[[#This Row],[Nombre del Gestor]]&gt;1,  VENTAS[[#This Row],[Total]]*10%, 0)</f>
        <v>0</v>
      </c>
      <c r="K283" s="6">
        <f>IFERROR(VLOOKUP(VENTAS[[#This Row],[Código del producto Vendido]],STOCK[],16,FALSE)*VENTAS[[#This Row],[Cantidad]] + VLOOKUP(VENTAS[[#This Row],[Código del producto Vendido]],STOCK[],19,FALSE)*VENTAS[[#This Row],[Cantidad]],VENTAS[[#This Row],[Total]])</f>
        <v>11.875555555555556</v>
      </c>
      <c r="L283" s="6">
        <f>VENTAS[[#This Row],[Total]]-VENTAS[[#This Row],[Comisión 10%]]-VENTAS[[#This Row],[Costo SIN Comision]]</f>
        <v>8.1244444444444444</v>
      </c>
      <c r="M283" s="6"/>
    </row>
    <row r="284" spans="1:13" ht="14" x14ac:dyDescent="0.15">
      <c r="A284" s="23">
        <v>45093</v>
      </c>
      <c r="E284" s="4" t="s">
        <v>612</v>
      </c>
      <c r="F284" s="2" t="str">
        <f>IFERROR(VLOOKUP(VENTAS[[#This Row],[Código del producto Vendido]],STOCK[],5,FALSE),"-")</f>
        <v>Vestido ajustado de tirantes con abertura</v>
      </c>
      <c r="G284" s="2">
        <v>1</v>
      </c>
      <c r="H284" s="6">
        <v>18</v>
      </c>
      <c r="I284" s="6">
        <f>VENTAS[[#This Row],[Cantidad]]*VENTAS[[#This Row],[Precio Venta]]</f>
        <v>18</v>
      </c>
      <c r="J284" s="6">
        <f>IF(VENTAS[[#This Row],[Nombre del Gestor]]&gt;1,  VENTAS[[#This Row],[Total]]*10%, 0)</f>
        <v>0</v>
      </c>
      <c r="K284" s="6">
        <f>IFERROR(VLOOKUP(VENTAS[[#This Row],[Código del producto Vendido]],STOCK[],16,FALSE)*VENTAS[[#This Row],[Cantidad]] + VLOOKUP(VENTAS[[#This Row],[Código del producto Vendido]],STOCK[],19,FALSE)*VENTAS[[#This Row],[Cantidad]],VENTAS[[#This Row],[Total]])</f>
        <v>9.18</v>
      </c>
      <c r="L284" s="6">
        <f>VENTAS[[#This Row],[Total]]-VENTAS[[#This Row],[Comisión 10%]]-VENTAS[[#This Row],[Costo SIN Comision]]</f>
        <v>8.82</v>
      </c>
      <c r="M284" s="6"/>
    </row>
    <row r="285" spans="1:13" ht="14" x14ac:dyDescent="0.15">
      <c r="A285" s="23">
        <v>45093</v>
      </c>
      <c r="E285" s="4" t="s">
        <v>592</v>
      </c>
      <c r="F285" s="2" t="str">
        <f>IFERROR(VLOOKUP(VENTAS[[#This Row],[Código del producto Vendido]],STOCK[],5,FALSE),"-")</f>
        <v>Vestido con estampado floral con abertura alta</v>
      </c>
      <c r="G285" s="2">
        <v>1</v>
      </c>
      <c r="H285" s="6">
        <v>30</v>
      </c>
      <c r="I285" s="6">
        <f>VENTAS[[#This Row],[Cantidad]]*VENTAS[[#This Row],[Precio Venta]]</f>
        <v>30</v>
      </c>
      <c r="J285" s="6">
        <f>IF(VENTAS[[#This Row],[Nombre del Gestor]]&gt;1,  VENTAS[[#This Row],[Total]]*10%, 0)</f>
        <v>0</v>
      </c>
      <c r="K285" s="6">
        <f>IFERROR(VLOOKUP(VENTAS[[#This Row],[Código del producto Vendido]],STOCK[],16,FALSE)*VENTAS[[#This Row],[Cantidad]] + VLOOKUP(VENTAS[[#This Row],[Código del producto Vendido]],STOCK[],19,FALSE)*VENTAS[[#This Row],[Cantidad]],VENTAS[[#This Row],[Total]])</f>
        <v>20.855555555555558</v>
      </c>
      <c r="L285" s="6">
        <f>VENTAS[[#This Row],[Total]]-VENTAS[[#This Row],[Comisión 10%]]-VENTAS[[#This Row],[Costo SIN Comision]]</f>
        <v>9.1444444444444422</v>
      </c>
      <c r="M285" s="6"/>
    </row>
    <row r="286" spans="1:13" ht="14" x14ac:dyDescent="0.15">
      <c r="A286" s="23">
        <v>45093</v>
      </c>
      <c r="E286" s="4" t="s">
        <v>624</v>
      </c>
      <c r="F286" s="2" t="str">
        <f>IFERROR(VLOOKUP(VENTAS[[#This Row],[Código del producto Vendido]],STOCK[],5,FALSE),"-")</f>
        <v>Vestido con abertura con botón floral de margarita</v>
      </c>
      <c r="G286" s="2">
        <v>1</v>
      </c>
      <c r="H286" s="6">
        <v>25</v>
      </c>
      <c r="I286" s="6">
        <f>VENTAS[[#This Row],[Cantidad]]*VENTAS[[#This Row],[Precio Venta]]</f>
        <v>25</v>
      </c>
      <c r="J286" s="6">
        <f>IF(VENTAS[[#This Row],[Nombre del Gestor]]&gt;1,  VENTAS[[#This Row],[Total]]*10%, 0)</f>
        <v>0</v>
      </c>
      <c r="K286" s="6">
        <f>IFERROR(VLOOKUP(VENTAS[[#This Row],[Código del producto Vendido]],STOCK[],16,FALSE)*VENTAS[[#This Row],[Cantidad]] + VLOOKUP(VENTAS[[#This Row],[Código del producto Vendido]],STOCK[],19,FALSE)*VENTAS[[#This Row],[Cantidad]],VENTAS[[#This Row],[Total]])</f>
        <v>16.8</v>
      </c>
      <c r="L286" s="6">
        <f>VENTAS[[#This Row],[Total]]-VENTAS[[#This Row],[Comisión 10%]]-VENTAS[[#This Row],[Costo SIN Comision]]</f>
        <v>8.1999999999999993</v>
      </c>
      <c r="M286" s="6"/>
    </row>
    <row r="287" spans="1:13" ht="14" x14ac:dyDescent="0.15">
      <c r="A287" s="23">
        <v>45093</v>
      </c>
      <c r="E287" s="4" t="s">
        <v>757</v>
      </c>
      <c r="F287" s="2" t="str">
        <f>IFERROR(VLOOKUP(VENTAS[[#This Row],[Código del producto Vendido]],STOCK[],5,FALSE),"-")</f>
        <v>Vestido con estampado jungla</v>
      </c>
      <c r="G287" s="2">
        <v>1</v>
      </c>
      <c r="H287" s="6">
        <v>17</v>
      </c>
      <c r="I287" s="6">
        <f>VENTAS[[#This Row],[Cantidad]]*VENTAS[[#This Row],[Precio Venta]]</f>
        <v>17</v>
      </c>
      <c r="J287" s="6">
        <f>IF(VENTAS[[#This Row],[Nombre del Gestor]]&gt;1,  VENTAS[[#This Row],[Total]]*10%, 0)</f>
        <v>0</v>
      </c>
      <c r="K287" s="6">
        <f>IFERROR(VLOOKUP(VENTAS[[#This Row],[Código del producto Vendido]],STOCK[],16,FALSE)*VENTAS[[#This Row],[Cantidad]] + VLOOKUP(VENTAS[[#This Row],[Código del producto Vendido]],STOCK[],19,FALSE)*VENTAS[[#This Row],[Cantidad]],VENTAS[[#This Row],[Total]])</f>
        <v>10.722222222222221</v>
      </c>
      <c r="L287" s="6">
        <f>VENTAS[[#This Row],[Total]]-VENTAS[[#This Row],[Comisión 10%]]-VENTAS[[#This Row],[Costo SIN Comision]]</f>
        <v>6.2777777777777786</v>
      </c>
      <c r="M287" s="6"/>
    </row>
    <row r="288" spans="1:13" ht="14" x14ac:dyDescent="0.15">
      <c r="A288" s="23">
        <v>45093</v>
      </c>
      <c r="E288" s="4" t="s">
        <v>836</v>
      </c>
      <c r="F288" s="2" t="str">
        <f>IFERROR(VLOOKUP(VENTAS[[#This Row],[Código del producto Vendido]],STOCK[],5,FALSE),"-")</f>
        <v>Vestido Ajustado brillo</v>
      </c>
      <c r="G288" s="2">
        <v>1</v>
      </c>
      <c r="H288" s="6">
        <v>17</v>
      </c>
      <c r="I288" s="6">
        <f>VENTAS[[#This Row],[Cantidad]]*VENTAS[[#This Row],[Precio Venta]]</f>
        <v>17</v>
      </c>
      <c r="J288" s="6">
        <f>IF(VENTAS[[#This Row],[Nombre del Gestor]]&gt;1,  VENTAS[[#This Row],[Total]]*10%, 0)</f>
        <v>0</v>
      </c>
      <c r="K288" s="6">
        <f>IFERROR(VLOOKUP(VENTAS[[#This Row],[Código del producto Vendido]],STOCK[],16,FALSE)*VENTAS[[#This Row],[Cantidad]] + VLOOKUP(VENTAS[[#This Row],[Código del producto Vendido]],STOCK[],19,FALSE)*VENTAS[[#This Row],[Cantidad]],VENTAS[[#This Row],[Total]])</f>
        <v>9.1111111111111107</v>
      </c>
      <c r="L288" s="6">
        <f>VENTAS[[#This Row],[Total]]-VENTAS[[#This Row],[Comisión 10%]]-VENTAS[[#This Row],[Costo SIN Comision]]</f>
        <v>7.8888888888888893</v>
      </c>
      <c r="M288" s="6"/>
    </row>
    <row r="289" spans="1:13" ht="14" x14ac:dyDescent="0.15">
      <c r="A289" s="23">
        <v>45093</v>
      </c>
      <c r="E289" s="4" t="s">
        <v>918</v>
      </c>
      <c r="F289" s="2" t="str">
        <f>IFERROR(VLOOKUP(VENTAS[[#This Row],[Código del producto Vendido]],STOCK[],5,FALSE),"-")</f>
        <v>Jeans Ajustados Claro</v>
      </c>
      <c r="G289" s="2">
        <v>1</v>
      </c>
      <c r="H289" s="6">
        <v>35</v>
      </c>
      <c r="I289" s="6">
        <f>VENTAS[[#This Row],[Cantidad]]*VENTAS[[#This Row],[Precio Venta]]</f>
        <v>35</v>
      </c>
      <c r="J289" s="6">
        <f>IF(VENTAS[[#This Row],[Nombre del Gestor]]&gt;1,  VENTAS[[#This Row],[Total]]*10%, 0)</f>
        <v>0</v>
      </c>
      <c r="K289" s="6">
        <f>IFERROR(VLOOKUP(VENTAS[[#This Row],[Código del producto Vendido]],STOCK[],16,FALSE)*VENTAS[[#This Row],[Cantidad]] + VLOOKUP(VENTAS[[#This Row],[Código del producto Vendido]],STOCK[],19,FALSE)*VENTAS[[#This Row],[Cantidad]],VENTAS[[#This Row],[Total]])</f>
        <v>25.818181818181817</v>
      </c>
      <c r="L289" s="6">
        <f>VENTAS[[#This Row],[Total]]-VENTAS[[#This Row],[Comisión 10%]]-VENTAS[[#This Row],[Costo SIN Comision]]</f>
        <v>9.1818181818181834</v>
      </c>
      <c r="M289" s="6"/>
    </row>
    <row r="290" spans="1:13" ht="14" x14ac:dyDescent="0.15">
      <c r="A290" s="23">
        <v>45093</v>
      </c>
      <c r="E290" s="4" t="s">
        <v>912</v>
      </c>
      <c r="F290" s="2" t="str">
        <f>IFERROR(VLOOKUP(VENTAS[[#This Row],[Código del producto Vendido]],STOCK[],5,FALSE),"-")</f>
        <v>Jenas Ajustados Oscuro</v>
      </c>
      <c r="G290" s="2">
        <v>1</v>
      </c>
      <c r="H290" s="6">
        <v>35</v>
      </c>
      <c r="I290" s="6">
        <f>VENTAS[[#This Row],[Cantidad]]*VENTAS[[#This Row],[Precio Venta]]</f>
        <v>35</v>
      </c>
      <c r="J290" s="6">
        <f>IF(VENTAS[[#This Row],[Nombre del Gestor]]&gt;1,  VENTAS[[#This Row],[Total]]*10%, 0)</f>
        <v>0</v>
      </c>
      <c r="K290" s="6">
        <f>IFERROR(VLOOKUP(VENTAS[[#This Row],[Código del producto Vendido]],STOCK[],16,FALSE)*VENTAS[[#This Row],[Cantidad]] + VLOOKUP(VENTAS[[#This Row],[Código del producto Vendido]],STOCK[],19,FALSE)*VENTAS[[#This Row],[Cantidad]],VENTAS[[#This Row],[Total]])</f>
        <v>24.68181818181818</v>
      </c>
      <c r="L290" s="6">
        <f>VENTAS[[#This Row],[Total]]-VENTAS[[#This Row],[Comisión 10%]]-VENTAS[[#This Row],[Costo SIN Comision]]</f>
        <v>10.31818181818182</v>
      </c>
      <c r="M290" s="6"/>
    </row>
    <row r="291" spans="1:13" ht="14" x14ac:dyDescent="0.15">
      <c r="A291" s="23">
        <v>45094</v>
      </c>
      <c r="E291" s="4" t="s">
        <v>927</v>
      </c>
      <c r="F291" s="2" t="str">
        <f>IFERROR(VLOOKUP(VENTAS[[#This Row],[Código del producto Vendido]],STOCK[],5,FALSE),"-")</f>
        <v>Jean con roto sencillo</v>
      </c>
      <c r="G291" s="2">
        <v>1</v>
      </c>
      <c r="H291" s="6">
        <v>40</v>
      </c>
      <c r="I291" s="6">
        <f>VENTAS[[#This Row],[Cantidad]]*VENTAS[[#This Row],[Precio Venta]]</f>
        <v>40</v>
      </c>
      <c r="J291" s="6">
        <f>IF(VENTAS[[#This Row],[Nombre del Gestor]]&gt;1,  VENTAS[[#This Row],[Total]]*10%, 0)</f>
        <v>0</v>
      </c>
      <c r="K291" s="6">
        <f>IFERROR(VLOOKUP(VENTAS[[#This Row],[Código del producto Vendido]],STOCK[],16,FALSE)*VENTAS[[#This Row],[Cantidad]] + VLOOKUP(VENTAS[[#This Row],[Código del producto Vendido]],STOCK[],19,FALSE)*VENTAS[[#This Row],[Cantidad]],VENTAS[[#This Row],[Total]])</f>
        <v>32.264705882352942</v>
      </c>
      <c r="L291" s="6">
        <f>VENTAS[[#This Row],[Total]]-VENTAS[[#This Row],[Comisión 10%]]-VENTAS[[#This Row],[Costo SIN Comision]]</f>
        <v>7.735294117647058</v>
      </c>
      <c r="M291" s="6"/>
    </row>
    <row r="292" spans="1:13" ht="14" x14ac:dyDescent="0.15">
      <c r="A292" s="23">
        <v>45094</v>
      </c>
      <c r="E292" s="4" t="s">
        <v>911</v>
      </c>
      <c r="F292" s="2" t="str">
        <f>IFERROR(VLOOKUP(VENTAS[[#This Row],[Código del producto Vendido]],STOCK[],5,FALSE),"-")</f>
        <v>Jenas Ajustados Oscuro</v>
      </c>
      <c r="G292" s="2">
        <v>1</v>
      </c>
      <c r="H292" s="6">
        <v>35</v>
      </c>
      <c r="I292" s="6">
        <f>VENTAS[[#This Row],[Cantidad]]*VENTAS[[#This Row],[Precio Venta]]</f>
        <v>35</v>
      </c>
      <c r="J292" s="6">
        <f>IF(VENTAS[[#This Row],[Nombre del Gestor]]&gt;1,  VENTAS[[#This Row],[Total]]*10%, 0)</f>
        <v>0</v>
      </c>
      <c r="K292" s="6">
        <f>IFERROR(VLOOKUP(VENTAS[[#This Row],[Código del producto Vendido]],STOCK[],16,FALSE)*VENTAS[[#This Row],[Cantidad]] + VLOOKUP(VENTAS[[#This Row],[Código del producto Vendido]],STOCK[],19,FALSE)*VENTAS[[#This Row],[Cantidad]],VENTAS[[#This Row],[Total]])</f>
        <v>24.68181818181818</v>
      </c>
      <c r="L292" s="6">
        <f>VENTAS[[#This Row],[Total]]-VENTAS[[#This Row],[Comisión 10%]]-VENTAS[[#This Row],[Costo SIN Comision]]</f>
        <v>10.31818181818182</v>
      </c>
      <c r="M292" s="6"/>
    </row>
    <row r="293" spans="1:13" ht="14" x14ac:dyDescent="0.15">
      <c r="A293" s="23">
        <v>45094</v>
      </c>
      <c r="E293" s="4" t="s">
        <v>915</v>
      </c>
      <c r="F293" s="2" t="str">
        <f>IFERROR(VLOOKUP(VENTAS[[#This Row],[Código del producto Vendido]],STOCK[],5,FALSE),"-")</f>
        <v>Jeans Elastizados Pierna Ancha</v>
      </c>
      <c r="G293" s="2">
        <v>1</v>
      </c>
      <c r="H293" s="6">
        <v>35</v>
      </c>
      <c r="I293" s="6">
        <f>VENTAS[[#This Row],[Cantidad]]*VENTAS[[#This Row],[Precio Venta]]</f>
        <v>35</v>
      </c>
      <c r="J293" s="6">
        <f>IF(VENTAS[[#This Row],[Nombre del Gestor]]&gt;1,  VENTAS[[#This Row],[Total]]*10%, 0)</f>
        <v>0</v>
      </c>
      <c r="K293" s="6">
        <f>IFERROR(VLOOKUP(VENTAS[[#This Row],[Código del producto Vendido]],STOCK[],16,FALSE)*VENTAS[[#This Row],[Cantidad]] + VLOOKUP(VENTAS[[#This Row],[Código del producto Vendido]],STOCK[],19,FALSE)*VENTAS[[#This Row],[Cantidad]],VENTAS[[#This Row],[Total]])</f>
        <v>27.52272727272727</v>
      </c>
      <c r="L293" s="6">
        <f>VENTAS[[#This Row],[Total]]-VENTAS[[#This Row],[Comisión 10%]]-VENTAS[[#This Row],[Costo SIN Comision]]</f>
        <v>7.4772727272727302</v>
      </c>
      <c r="M293" s="6"/>
    </row>
    <row r="294" spans="1:13" ht="14" x14ac:dyDescent="0.15">
      <c r="A294" s="23">
        <v>45094</v>
      </c>
      <c r="E294" s="4" t="s">
        <v>587</v>
      </c>
      <c r="F294" s="2" t="str">
        <f>IFERROR(VLOOKUP(VENTAS[[#This Row],[Código del producto Vendido]],STOCK[],5,FALSE),"-")</f>
        <v>Jeans de pierna recta desgarro</v>
      </c>
      <c r="G294" s="2">
        <v>1</v>
      </c>
      <c r="H294" s="6">
        <v>30</v>
      </c>
      <c r="I294" s="6">
        <f>VENTAS[[#This Row],[Cantidad]]*VENTAS[[#This Row],[Precio Venta]]</f>
        <v>30</v>
      </c>
      <c r="J294" s="6">
        <f>IF(VENTAS[[#This Row],[Nombre del Gestor]]&gt;1,  VENTAS[[#This Row],[Total]]*10%, 0)</f>
        <v>0</v>
      </c>
      <c r="K294" s="6">
        <f>IFERROR(VLOOKUP(VENTAS[[#This Row],[Código del producto Vendido]],STOCK[],16,FALSE)*VENTAS[[#This Row],[Cantidad]] + VLOOKUP(VENTAS[[#This Row],[Código del producto Vendido]],STOCK[],19,FALSE)*VENTAS[[#This Row],[Cantidad]],VENTAS[[#This Row],[Total]])</f>
        <v>18.686666666666667</v>
      </c>
      <c r="L294" s="6">
        <f>VENTAS[[#This Row],[Total]]-VENTAS[[#This Row],[Comisión 10%]]-VENTAS[[#This Row],[Costo SIN Comision]]</f>
        <v>11.313333333333333</v>
      </c>
      <c r="M294" s="6"/>
    </row>
    <row r="295" spans="1:13" ht="14" x14ac:dyDescent="0.15">
      <c r="A295" s="23">
        <v>45094</v>
      </c>
      <c r="E295" s="4" t="s">
        <v>595</v>
      </c>
      <c r="F295" s="2" t="str">
        <f>IFERROR(VLOOKUP(VENTAS[[#This Row],[Código del producto Vendido]],STOCK[],5,FALSE),"-")</f>
        <v>Top de manga farol con abertura en espalda</v>
      </c>
      <c r="G295" s="2">
        <v>1</v>
      </c>
      <c r="H295" s="6">
        <v>14</v>
      </c>
      <c r="I295" s="6">
        <f>VENTAS[[#This Row],[Cantidad]]*VENTAS[[#This Row],[Precio Venta]]</f>
        <v>14</v>
      </c>
      <c r="J295" s="6">
        <f>IF(VENTAS[[#This Row],[Nombre del Gestor]]&gt;1,  VENTAS[[#This Row],[Total]]*10%, 0)</f>
        <v>0</v>
      </c>
      <c r="K295" s="6">
        <f>IFERROR(VLOOKUP(VENTAS[[#This Row],[Código del producto Vendido]],STOCK[],16,FALSE)*VENTAS[[#This Row],[Cantidad]] + VLOOKUP(VENTAS[[#This Row],[Código del producto Vendido]],STOCK[],19,FALSE)*VENTAS[[#This Row],[Cantidad]],VENTAS[[#This Row],[Total]])</f>
        <v>8.8577777777777769</v>
      </c>
      <c r="L295" s="6">
        <f>VENTAS[[#This Row],[Total]]-VENTAS[[#This Row],[Comisión 10%]]-VENTAS[[#This Row],[Costo SIN Comision]]</f>
        <v>5.1422222222222231</v>
      </c>
      <c r="M295" s="6"/>
    </row>
    <row r="296" spans="1:13" ht="14" x14ac:dyDescent="0.15">
      <c r="A296" s="23">
        <v>45095</v>
      </c>
      <c r="C296" s="4" t="s">
        <v>996</v>
      </c>
      <c r="D296" s="4"/>
      <c r="E296" s="4" t="s">
        <v>600</v>
      </c>
      <c r="F296" s="2" t="str">
        <f>IFERROR(VLOOKUP(VENTAS[[#This Row],[Código del producto Vendido]],STOCK[],5,FALSE),"-")</f>
        <v>Pantalones de pierna ancha de talle alto con abertura</v>
      </c>
      <c r="G296" s="2">
        <v>1</v>
      </c>
      <c r="H296" s="6">
        <v>0</v>
      </c>
      <c r="I296" s="6">
        <f>VENTAS[[#This Row],[Cantidad]]*VENTAS[[#This Row],[Precio Venta]]</f>
        <v>0</v>
      </c>
      <c r="J296" s="6">
        <f>IF(VENTAS[[#This Row],[Nombre del Gestor]]&gt;1,  VENTAS[[#This Row],[Total]]*10%, 0)</f>
        <v>0</v>
      </c>
      <c r="K296" s="6">
        <f>IFERROR(VLOOKUP(VENTAS[[#This Row],[Código del producto Vendido]],STOCK[],16,FALSE)*VENTAS[[#This Row],[Cantidad]] + VLOOKUP(VENTAS[[#This Row],[Código del producto Vendido]],STOCK[],19,FALSE)*VENTAS[[#This Row],[Cantidad]],VENTAS[[#This Row],[Total]])</f>
        <v>13.15111111111111</v>
      </c>
      <c r="L296" s="6">
        <f>VENTAS[[#This Row],[Total]]-VENTAS[[#This Row],[Comisión 10%]]-VENTAS[[#This Row],[Costo SIN Comision]]</f>
        <v>-13.15111111111111</v>
      </c>
      <c r="M296" s="6"/>
    </row>
    <row r="297" spans="1:13" ht="14" x14ac:dyDescent="0.15">
      <c r="A297" s="23">
        <v>45096</v>
      </c>
      <c r="E297" s="4" t="s">
        <v>983</v>
      </c>
      <c r="F297" s="2" t="str">
        <f>IFERROR(VLOOKUP(VENTAS[[#This Row],[Código del producto Vendido]],STOCK[],5,FALSE),"-")</f>
        <v>Top negro tipo cami</v>
      </c>
      <c r="G297" s="2">
        <v>1</v>
      </c>
      <c r="H297" s="6">
        <v>12</v>
      </c>
      <c r="I297" s="6">
        <f>VENTAS[[#This Row],[Cantidad]]*VENTAS[[#This Row],[Precio Venta]]</f>
        <v>12</v>
      </c>
      <c r="J297" s="6">
        <f>IF(VENTAS[[#This Row],[Nombre del Gestor]]&gt;1,  VENTAS[[#This Row],[Total]]*10%, 0)</f>
        <v>0</v>
      </c>
      <c r="K297" s="6">
        <f>IFERROR(VLOOKUP(VENTAS[[#This Row],[Código del producto Vendido]],STOCK[],16,FALSE)*VENTAS[[#This Row],[Cantidad]] + VLOOKUP(VENTAS[[#This Row],[Código del producto Vendido]],STOCK[],19,FALSE)*VENTAS[[#This Row],[Cantidad]],VENTAS[[#This Row],[Total]])</f>
        <v>7</v>
      </c>
      <c r="L297" s="6">
        <f>VENTAS[[#This Row],[Total]]-VENTAS[[#This Row],[Comisión 10%]]-VENTAS[[#This Row],[Costo SIN Comision]]</f>
        <v>5</v>
      </c>
      <c r="M297" s="6"/>
    </row>
    <row r="298" spans="1:13" ht="14" x14ac:dyDescent="0.15">
      <c r="A298" s="23">
        <v>45096</v>
      </c>
      <c r="E298" s="4" t="s">
        <v>953</v>
      </c>
      <c r="F298" s="2" t="str">
        <f>IFERROR(VLOOKUP(VENTAS[[#This Row],[Código del producto Vendido]],STOCK[],5,FALSE),"-")</f>
        <v>Blusa elegante de cuello blanco</v>
      </c>
      <c r="G298" s="2">
        <v>1</v>
      </c>
      <c r="H298" s="6">
        <v>15</v>
      </c>
      <c r="I298" s="6">
        <f>VENTAS[[#This Row],[Cantidad]]*VENTAS[[#This Row],[Precio Venta]]</f>
        <v>15</v>
      </c>
      <c r="J298" s="6">
        <f>IF(VENTAS[[#This Row],[Nombre del Gestor]]&gt;1,  VENTAS[[#This Row],[Total]]*10%, 0)</f>
        <v>0</v>
      </c>
      <c r="K298" s="6">
        <f>IFERROR(VLOOKUP(VENTAS[[#This Row],[Código del producto Vendido]],STOCK[],16,FALSE)*VENTAS[[#This Row],[Cantidad]] + VLOOKUP(VENTAS[[#This Row],[Código del producto Vendido]],STOCK[],19,FALSE)*VENTAS[[#This Row],[Cantidad]],VENTAS[[#This Row],[Total]])</f>
        <v>11.976470588235294</v>
      </c>
      <c r="L298" s="6">
        <f>VENTAS[[#This Row],[Total]]-VENTAS[[#This Row],[Comisión 10%]]-VENTAS[[#This Row],[Costo SIN Comision]]</f>
        <v>3.0235294117647058</v>
      </c>
      <c r="M298" s="6"/>
    </row>
    <row r="299" spans="1:13" ht="14" x14ac:dyDescent="0.15">
      <c r="A299" s="23">
        <v>45097</v>
      </c>
      <c r="E299" s="4" t="s">
        <v>560</v>
      </c>
      <c r="F299" s="2" t="str">
        <f>IFERROR(VLOOKUP(VENTAS[[#This Row],[Código del producto Vendido]],STOCK[],5,FALSE),"-")</f>
        <v>Bikini Mangas Fuccia</v>
      </c>
      <c r="G299" s="2">
        <v>1</v>
      </c>
      <c r="H299" s="6">
        <v>22</v>
      </c>
      <c r="I299" s="6">
        <f>VENTAS[[#This Row],[Cantidad]]*VENTAS[[#This Row],[Precio Venta]]</f>
        <v>22</v>
      </c>
      <c r="J299" s="6">
        <f>IF(VENTAS[[#This Row],[Nombre del Gestor]]&gt;1,  VENTAS[[#This Row],[Total]]*10%, 0)</f>
        <v>0</v>
      </c>
      <c r="K299" s="6">
        <f>IFERROR(VLOOKUP(VENTAS[[#This Row],[Código del producto Vendido]],STOCK[],16,FALSE)*VENTAS[[#This Row],[Cantidad]] + VLOOKUP(VENTAS[[#This Row],[Código del producto Vendido]],STOCK[],19,FALSE)*VENTAS[[#This Row],[Cantidad]],VENTAS[[#This Row],[Total]])</f>
        <v>14.495000000000001</v>
      </c>
      <c r="L299" s="6">
        <f>VENTAS[[#This Row],[Total]]-VENTAS[[#This Row],[Comisión 10%]]-VENTAS[[#This Row],[Costo SIN Comision]]</f>
        <v>7.504999999999999</v>
      </c>
      <c r="M299" s="6"/>
    </row>
    <row r="300" spans="1:13" ht="14" x14ac:dyDescent="0.15">
      <c r="A300" s="23">
        <v>45097</v>
      </c>
      <c r="E300" s="4" t="s">
        <v>916</v>
      </c>
      <c r="F300" s="2" t="str">
        <f>IFERROR(VLOOKUP(VENTAS[[#This Row],[Código del producto Vendido]],STOCK[],5,FALSE),"-")</f>
        <v>Jeans Elastizados Pierna Ancha</v>
      </c>
      <c r="G300" s="2">
        <v>1</v>
      </c>
      <c r="H300" s="6">
        <v>35</v>
      </c>
      <c r="I300" s="6">
        <f>VENTAS[[#This Row],[Cantidad]]*VENTAS[[#This Row],[Precio Venta]]</f>
        <v>35</v>
      </c>
      <c r="J300" s="6">
        <f>IF(VENTAS[[#This Row],[Nombre del Gestor]]&gt;1,  VENTAS[[#This Row],[Total]]*10%, 0)</f>
        <v>0</v>
      </c>
      <c r="K300" s="6">
        <f>IFERROR(VLOOKUP(VENTAS[[#This Row],[Código del producto Vendido]],STOCK[],16,FALSE)*VENTAS[[#This Row],[Cantidad]] + VLOOKUP(VENTAS[[#This Row],[Código del producto Vendido]],STOCK[],19,FALSE)*VENTAS[[#This Row],[Cantidad]],VENTAS[[#This Row],[Total]])</f>
        <v>27.52272727272727</v>
      </c>
      <c r="L300" s="6">
        <f>VENTAS[[#This Row],[Total]]-VENTAS[[#This Row],[Comisión 10%]]-VENTAS[[#This Row],[Costo SIN Comision]]</f>
        <v>7.4772727272727302</v>
      </c>
      <c r="M300" s="6"/>
    </row>
    <row r="301" spans="1:13" ht="14" x14ac:dyDescent="0.15">
      <c r="A301" s="23">
        <v>45097</v>
      </c>
      <c r="E301" s="4" t="s">
        <v>898</v>
      </c>
      <c r="F301" s="2" t="str">
        <f>IFERROR(VLOOKUP(VENTAS[[#This Row],[Código del producto Vendido]],STOCK[],5,FALSE),"-")</f>
        <v>Bañador una pieza con estampado de planta cremallera</v>
      </c>
      <c r="G301" s="2">
        <v>1</v>
      </c>
      <c r="H301" s="6">
        <v>25</v>
      </c>
      <c r="I301" s="6">
        <f>VENTAS[[#This Row],[Cantidad]]*VENTAS[[#This Row],[Precio Venta]]</f>
        <v>25</v>
      </c>
      <c r="J301" s="6">
        <f>IF(VENTAS[[#This Row],[Nombre del Gestor]]&gt;1,  VENTAS[[#This Row],[Total]]*10%, 0)</f>
        <v>0</v>
      </c>
      <c r="K301" s="6">
        <f>IFERROR(VLOOKUP(VENTAS[[#This Row],[Código del producto Vendido]],STOCK[],16,FALSE)*VENTAS[[#This Row],[Cantidad]] + VLOOKUP(VENTAS[[#This Row],[Código del producto Vendido]],STOCK[],19,FALSE)*VENTAS[[#This Row],[Cantidad]],VENTAS[[#This Row],[Total]])</f>
        <v>14.645454545454545</v>
      </c>
      <c r="L301" s="6">
        <f>VENTAS[[#This Row],[Total]]-VENTAS[[#This Row],[Comisión 10%]]-VENTAS[[#This Row],[Costo SIN Comision]]</f>
        <v>10.354545454545455</v>
      </c>
      <c r="M301" s="6"/>
    </row>
    <row r="302" spans="1:13" ht="14" x14ac:dyDescent="0.15">
      <c r="A302" s="23">
        <v>45097</v>
      </c>
      <c r="E302" s="4" t="s">
        <v>828</v>
      </c>
      <c r="F302" s="2" t="str">
        <f>IFERROR(VLOOKUP(VENTAS[[#This Row],[Código del producto Vendido]],STOCK[],5,FALSE),"-")</f>
        <v>Pareo corazón</v>
      </c>
      <c r="G302" s="2">
        <v>1</v>
      </c>
      <c r="H302" s="6">
        <v>10</v>
      </c>
      <c r="I302" s="6">
        <f>VENTAS[[#This Row],[Cantidad]]*VENTAS[[#This Row],[Precio Venta]]</f>
        <v>10</v>
      </c>
      <c r="J302" s="6">
        <f>IF(VENTAS[[#This Row],[Nombre del Gestor]]&gt;1,  VENTAS[[#This Row],[Total]]*10%, 0)</f>
        <v>0</v>
      </c>
      <c r="K302" s="6">
        <f>IFERROR(VLOOKUP(VENTAS[[#This Row],[Código del producto Vendido]],STOCK[],16,FALSE)*VENTAS[[#This Row],[Cantidad]] + VLOOKUP(VENTAS[[#This Row],[Código del producto Vendido]],STOCK[],19,FALSE)*VENTAS[[#This Row],[Cantidad]],VENTAS[[#This Row],[Total]])</f>
        <v>3.6777777777777776</v>
      </c>
      <c r="L302" s="6">
        <f>VENTAS[[#This Row],[Total]]-VENTAS[[#This Row],[Comisión 10%]]-VENTAS[[#This Row],[Costo SIN Comision]]</f>
        <v>6.3222222222222229</v>
      </c>
      <c r="M302" s="6"/>
    </row>
    <row r="303" spans="1:13" s="14" customFormat="1" ht="14" x14ac:dyDescent="0.15">
      <c r="A303" s="26">
        <v>45097</v>
      </c>
      <c r="B303" s="13"/>
      <c r="E303" s="13" t="s">
        <v>793</v>
      </c>
      <c r="F303" s="15" t="str">
        <f>IFERROR(VLOOKUP(VENTAS[[#This Row],[Código del producto Vendido]],STOCK[],5,FALSE),"-")</f>
        <v>Sandalias Trenzadas</v>
      </c>
      <c r="G303" s="15">
        <v>1</v>
      </c>
      <c r="H303" s="16">
        <v>35</v>
      </c>
      <c r="I303" s="16">
        <f>VENTAS[[#This Row],[Cantidad]]*VENTAS[[#This Row],[Precio Venta]]</f>
        <v>35</v>
      </c>
      <c r="J303" s="16">
        <f>IF(VENTAS[[#This Row],[Nombre del Gestor]]&gt;1,  VENTAS[[#This Row],[Total]]*10%, 0)</f>
        <v>0</v>
      </c>
      <c r="K303" s="6">
        <f>IFERROR(VLOOKUP(VENTAS[[#This Row],[Código del producto Vendido]],STOCK[],16,FALSE)*VENTAS[[#This Row],[Cantidad]] + VLOOKUP(VENTAS[[#This Row],[Código del producto Vendido]],STOCK[],19,FALSE)*VENTAS[[#This Row],[Cantidad]],VENTAS[[#This Row],[Total]])</f>
        <v>27</v>
      </c>
      <c r="L303" s="6">
        <f>VENTAS[[#This Row],[Total]]-VENTAS[[#This Row],[Comisión 10%]]-VENTAS[[#This Row],[Costo SIN Comision]]</f>
        <v>8</v>
      </c>
      <c r="M303" s="16"/>
    </row>
    <row r="304" spans="1:13" ht="14" x14ac:dyDescent="0.15">
      <c r="A304" s="26">
        <v>45100</v>
      </c>
      <c r="B304" s="13" t="s">
        <v>998</v>
      </c>
      <c r="C304" s="13" t="s">
        <v>1133</v>
      </c>
      <c r="D304" s="13"/>
      <c r="E304" s="13" t="s">
        <v>587</v>
      </c>
      <c r="F304" s="15" t="str">
        <f>IFERROR(VLOOKUP(VENTAS[[#This Row],[Código del producto Vendido]],STOCK[],5,FALSE),"-")</f>
        <v>Jeans de pierna recta desgarro</v>
      </c>
      <c r="G304" s="15">
        <v>1</v>
      </c>
      <c r="H304" s="16">
        <v>30</v>
      </c>
      <c r="I304" s="16">
        <f>VENTAS[[#This Row],[Cantidad]]*VENTAS[[#This Row],[Precio Venta]]</f>
        <v>30</v>
      </c>
      <c r="J304" s="16">
        <f>IF(VENTAS[[#This Row],[Nombre del Gestor]]&gt;1,  VENTAS[[#This Row],[Total]]*10%, 0)</f>
        <v>0</v>
      </c>
      <c r="K304" s="6">
        <f>IFERROR(VLOOKUP(VENTAS[[#This Row],[Código del producto Vendido]],STOCK[],16,FALSE)*VENTAS[[#This Row],[Cantidad]] + VLOOKUP(VENTAS[[#This Row],[Código del producto Vendido]],STOCK[],19,FALSE)*VENTAS[[#This Row],[Cantidad]],VENTAS[[#This Row],[Total]])</f>
        <v>18.686666666666667</v>
      </c>
      <c r="L304" s="6">
        <f>VENTAS[[#This Row],[Total]]-VENTAS[[#This Row],[Comisión 10%]]-VENTAS[[#This Row],[Costo SIN Comision]]</f>
        <v>11.313333333333333</v>
      </c>
      <c r="M304" s="6"/>
    </row>
    <row r="305" spans="1:13" ht="14" x14ac:dyDescent="0.15">
      <c r="A305" s="23">
        <v>45106</v>
      </c>
      <c r="E305" s="4" t="s">
        <v>917</v>
      </c>
      <c r="F305" s="2" t="str">
        <f>IFERROR(VLOOKUP(VENTAS[[#This Row],[Código del producto Vendido]],STOCK[],5,FALSE),"-")</f>
        <v>Jeans Ajustados Claro</v>
      </c>
      <c r="G305" s="2">
        <v>1</v>
      </c>
      <c r="H305" s="6">
        <v>35</v>
      </c>
      <c r="I305" s="6">
        <f>VENTAS[[#This Row],[Cantidad]]*VENTAS[[#This Row],[Precio Venta]]</f>
        <v>35</v>
      </c>
      <c r="J305" s="6">
        <f>IF(VENTAS[[#This Row],[Nombre del Gestor]]&gt;1,  VENTAS[[#This Row],[Total]]*10%, 0)</f>
        <v>0</v>
      </c>
      <c r="K305" s="6">
        <f>IFERROR(VLOOKUP(VENTAS[[#This Row],[Código del producto Vendido]],STOCK[],16,FALSE)*VENTAS[[#This Row],[Cantidad]] + VLOOKUP(VENTAS[[#This Row],[Código del producto Vendido]],STOCK[],19,FALSE)*VENTAS[[#This Row],[Cantidad]],VENTAS[[#This Row],[Total]])</f>
        <v>25.818181818181817</v>
      </c>
      <c r="L305" s="6">
        <f>VENTAS[[#This Row],[Total]]-VENTAS[[#This Row],[Comisión 10%]]-VENTAS[[#This Row],[Costo SIN Comision]]</f>
        <v>9.1818181818181834</v>
      </c>
      <c r="M305" s="6"/>
    </row>
    <row r="306" spans="1:13" ht="14" x14ac:dyDescent="0.15">
      <c r="A306" s="23">
        <v>45106</v>
      </c>
      <c r="E306" s="4" t="s">
        <v>775</v>
      </c>
      <c r="F306" s="2" t="str">
        <f>IFERROR(VLOOKUP(VENTAS[[#This Row],[Código del producto Vendido]],STOCK[],5,FALSE),"-")</f>
        <v>Top bandeau</v>
      </c>
      <c r="G306" s="2">
        <v>1</v>
      </c>
      <c r="H306" s="6">
        <v>15</v>
      </c>
      <c r="I306" s="6">
        <f>VENTAS[[#This Row],[Cantidad]]*VENTAS[[#This Row],[Precio Venta]]</f>
        <v>15</v>
      </c>
      <c r="J306" s="6">
        <f>IF(VENTAS[[#This Row],[Nombre del Gestor]]&gt;1,  VENTAS[[#This Row],[Total]]*10%, 0)</f>
        <v>0</v>
      </c>
      <c r="K306" s="6">
        <f>IFERROR(VLOOKUP(VENTAS[[#This Row],[Código del producto Vendido]],STOCK[],16,FALSE)*VENTAS[[#This Row],[Cantidad]] + VLOOKUP(VENTAS[[#This Row],[Código del producto Vendido]],STOCK[],19,FALSE)*VENTAS[[#This Row],[Cantidad]],VENTAS[[#This Row],[Total]])</f>
        <v>11.4</v>
      </c>
      <c r="L306" s="6">
        <f>VENTAS[[#This Row],[Total]]-VENTAS[[#This Row],[Comisión 10%]]-VENTAS[[#This Row],[Costo SIN Comision]]</f>
        <v>3.5999999999999996</v>
      </c>
      <c r="M306" s="6"/>
    </row>
    <row r="307" spans="1:13" ht="14" x14ac:dyDescent="0.15">
      <c r="A307" s="23">
        <v>45107</v>
      </c>
      <c r="E307" s="4" t="s">
        <v>929</v>
      </c>
      <c r="F307" s="2" t="str">
        <f>IFERROR(VLOOKUP(VENTAS[[#This Row],[Código del producto Vendido]],STOCK[],5,FALSE),"-")</f>
        <v>Vestido floreado a un hombro</v>
      </c>
      <c r="G307" s="2">
        <v>1</v>
      </c>
      <c r="H307" s="6">
        <v>35</v>
      </c>
      <c r="I307" s="6">
        <f>VENTAS[[#This Row],[Cantidad]]*VENTAS[[#This Row],[Precio Venta]]</f>
        <v>35</v>
      </c>
      <c r="J307" s="6">
        <f>IF(VENTAS[[#This Row],[Nombre del Gestor]]&gt;1,  VENTAS[[#This Row],[Total]]*10%, 0)</f>
        <v>0</v>
      </c>
      <c r="K307" s="6">
        <f>IFERROR(VLOOKUP(VENTAS[[#This Row],[Código del producto Vendido]],STOCK[],16,FALSE)*VENTAS[[#This Row],[Cantidad]] + VLOOKUP(VENTAS[[#This Row],[Código del producto Vendido]],STOCK[],19,FALSE)*VENTAS[[#This Row],[Cantidad]],VENTAS[[#This Row],[Total]])</f>
        <v>22.301470588235293</v>
      </c>
      <c r="L307" s="6">
        <f>VENTAS[[#This Row],[Total]]-VENTAS[[#This Row],[Comisión 10%]]-VENTAS[[#This Row],[Costo SIN Comision]]</f>
        <v>12.698529411764707</v>
      </c>
      <c r="M307" s="6"/>
    </row>
    <row r="308" spans="1:13" ht="14" x14ac:dyDescent="0.15">
      <c r="A308" s="23">
        <v>45107</v>
      </c>
      <c r="E308" s="4" t="s">
        <v>888</v>
      </c>
      <c r="F308" s="2" t="str">
        <f>IFERROR(VLOOKUP(VENTAS[[#This Row],[Código del producto Vendido]],STOCK[],5,FALSE),"-")</f>
        <v>Vestido con abertura</v>
      </c>
      <c r="G308" s="2">
        <v>1</v>
      </c>
      <c r="H308" s="6">
        <v>22</v>
      </c>
      <c r="I308" s="6">
        <f>VENTAS[[#This Row],[Cantidad]]*VENTAS[[#This Row],[Precio Venta]]</f>
        <v>22</v>
      </c>
      <c r="J308" s="6">
        <f>IF(VENTAS[[#This Row],[Nombre del Gestor]]&gt;1,  VENTAS[[#This Row],[Total]]*10%, 0)</f>
        <v>0</v>
      </c>
      <c r="K308" s="6">
        <f>IFERROR(VLOOKUP(VENTAS[[#This Row],[Código del producto Vendido]],STOCK[],16,FALSE)*VENTAS[[#This Row],[Cantidad]] + VLOOKUP(VENTAS[[#This Row],[Código del producto Vendido]],STOCK[],19,FALSE)*VENTAS[[#This Row],[Cantidad]],VENTAS[[#This Row],[Total]])</f>
        <v>15.527727272727272</v>
      </c>
      <c r="L308" s="6">
        <f>VENTAS[[#This Row],[Total]]-VENTAS[[#This Row],[Comisión 10%]]-VENTAS[[#This Row],[Costo SIN Comision]]</f>
        <v>6.4722727272727276</v>
      </c>
      <c r="M308" s="6"/>
    </row>
    <row r="309" spans="1:13" ht="14" x14ac:dyDescent="0.15">
      <c r="A309" s="23">
        <v>45103</v>
      </c>
      <c r="E309" s="4" t="s">
        <v>876</v>
      </c>
      <c r="F309" s="2" t="str">
        <f>IFERROR(VLOOKUP(VENTAS[[#This Row],[Código del producto Vendido]],STOCK[],5,FALSE),"-")</f>
        <v xml:space="preserve"> Pantaloneta Verde</v>
      </c>
      <c r="G309" s="2">
        <v>1</v>
      </c>
      <c r="H309" s="6">
        <v>25</v>
      </c>
      <c r="I309" s="6">
        <f>VENTAS[[#This Row],[Cantidad]]*VENTAS[[#This Row],[Precio Venta]]</f>
        <v>25</v>
      </c>
      <c r="J309" s="6">
        <f>IF(VENTAS[[#This Row],[Nombre del Gestor]]&gt;1,  VENTAS[[#This Row],[Total]]*10%, 0)</f>
        <v>0</v>
      </c>
      <c r="K309" s="6">
        <f>IFERROR(VLOOKUP(VENTAS[[#This Row],[Código del producto Vendido]],STOCK[],16,FALSE)*VENTAS[[#This Row],[Cantidad]] + VLOOKUP(VENTAS[[#This Row],[Código del producto Vendido]],STOCK[],19,FALSE)*VENTAS[[#This Row],[Cantidad]],VENTAS[[#This Row],[Total]])</f>
        <v>14.871363636363636</v>
      </c>
      <c r="L309" s="6">
        <f>VENTAS[[#This Row],[Total]]-VENTAS[[#This Row],[Comisión 10%]]-VENTAS[[#This Row],[Costo SIN Comision]]</f>
        <v>10.128636363636364</v>
      </c>
      <c r="M309" s="6"/>
    </row>
    <row r="310" spans="1:13" ht="14" x14ac:dyDescent="0.15">
      <c r="A310" s="23">
        <v>45100</v>
      </c>
      <c r="E310" s="4" t="s">
        <v>851</v>
      </c>
      <c r="F310" s="2" t="str">
        <f>IFERROR(VLOOKUP(VENTAS[[#This Row],[Código del producto Vendido]],STOCK[],5,FALSE),"-")</f>
        <v>Bañador con adorno de malla</v>
      </c>
      <c r="G310" s="2">
        <v>1</v>
      </c>
      <c r="H310" s="6">
        <v>25</v>
      </c>
      <c r="I310" s="6">
        <f>VENTAS[[#This Row],[Cantidad]]*VENTAS[[#This Row],[Precio Venta]]</f>
        <v>25</v>
      </c>
      <c r="J310" s="6">
        <f>IF(VENTAS[[#This Row],[Nombre del Gestor]]&gt;1,  VENTAS[[#This Row],[Total]]*10%, 0)</f>
        <v>0</v>
      </c>
      <c r="K310" s="6">
        <f>IFERROR(VLOOKUP(VENTAS[[#This Row],[Código del producto Vendido]],STOCK[],16,FALSE)*VENTAS[[#This Row],[Cantidad]] + VLOOKUP(VENTAS[[#This Row],[Código del producto Vendido]],STOCK[],19,FALSE)*VENTAS[[#This Row],[Cantidad]],VENTAS[[#This Row],[Total]])</f>
        <v>15.329545454545453</v>
      </c>
      <c r="L310" s="6">
        <f>VENTAS[[#This Row],[Total]]-VENTAS[[#This Row],[Comisión 10%]]-VENTAS[[#This Row],[Costo SIN Comision]]</f>
        <v>9.6704545454545467</v>
      </c>
      <c r="M310" s="6"/>
    </row>
    <row r="311" spans="1:13" ht="14" x14ac:dyDescent="0.15">
      <c r="A311" s="22">
        <v>45103</v>
      </c>
      <c r="E311" s="4" t="s">
        <v>856</v>
      </c>
      <c r="F311" s="2" t="str">
        <f>IFERROR(VLOOKUP(VENTAS[[#This Row],[Código del producto Vendido]],STOCK[],5,FALSE),"-")</f>
        <v>Bikini Floral</v>
      </c>
      <c r="G311" s="2">
        <v>1</v>
      </c>
      <c r="H311" s="6">
        <v>28</v>
      </c>
      <c r="I311" s="6">
        <f>VENTAS[[#This Row],[Cantidad]]*VENTAS[[#This Row],[Precio Venta]]</f>
        <v>28</v>
      </c>
      <c r="J311" s="6">
        <f>IF(VENTAS[[#This Row],[Nombre del Gestor]]&gt;1,  VENTAS[[#This Row],[Total]]*10%, 0)</f>
        <v>0</v>
      </c>
      <c r="K311" s="6">
        <f>IFERROR(VLOOKUP(VENTAS[[#This Row],[Código del producto Vendido]],STOCK[],16,FALSE)*VENTAS[[#This Row],[Cantidad]] + VLOOKUP(VENTAS[[#This Row],[Código del producto Vendido]],STOCK[],19,FALSE)*VENTAS[[#This Row],[Cantidad]],VENTAS[[#This Row],[Total]])</f>
        <v>17.512727272727272</v>
      </c>
      <c r="L311" s="6">
        <f>VENTAS[[#This Row],[Total]]-VENTAS[[#This Row],[Comisión 10%]]-VENTAS[[#This Row],[Costo SIN Comision]]</f>
        <v>10.487272727272728</v>
      </c>
      <c r="M311" s="6"/>
    </row>
    <row r="312" spans="1:13" ht="14" x14ac:dyDescent="0.15">
      <c r="A312" s="23">
        <v>45100</v>
      </c>
      <c r="E312" s="4" t="s">
        <v>933</v>
      </c>
      <c r="F312" s="2" t="str">
        <f>IFERROR(VLOOKUP(VENTAS[[#This Row],[Código del producto Vendido]],STOCK[],5,FALSE),"-")</f>
        <v>Bikini Short con cordón de ajuste</v>
      </c>
      <c r="G312" s="2">
        <v>1</v>
      </c>
      <c r="H312" s="6">
        <v>28</v>
      </c>
      <c r="I312" s="6">
        <f>VENTAS[[#This Row],[Cantidad]]*VENTAS[[#This Row],[Precio Venta]]</f>
        <v>28</v>
      </c>
      <c r="J312" s="6">
        <f>IF(VENTAS[[#This Row],[Nombre del Gestor]]&gt;1,  VENTAS[[#This Row],[Total]]*10%, 0)</f>
        <v>0</v>
      </c>
      <c r="K312" s="6">
        <f>IFERROR(VLOOKUP(VENTAS[[#This Row],[Código del producto Vendido]],STOCK[],16,FALSE)*VENTAS[[#This Row],[Cantidad]] + VLOOKUP(VENTAS[[#This Row],[Código del producto Vendido]],STOCK[],19,FALSE)*VENTAS[[#This Row],[Cantidad]],VENTAS[[#This Row],[Total]])</f>
        <v>20.479411764705883</v>
      </c>
      <c r="L312" s="6">
        <f>VENTAS[[#This Row],[Total]]-VENTAS[[#This Row],[Comisión 10%]]-VENTAS[[#This Row],[Costo SIN Comision]]</f>
        <v>7.5205882352941167</v>
      </c>
      <c r="M312" s="6"/>
    </row>
    <row r="313" spans="1:13" ht="14" x14ac:dyDescent="0.15">
      <c r="A313" s="23">
        <v>45103</v>
      </c>
      <c r="E313" s="4" t="s">
        <v>934</v>
      </c>
      <c r="F313" s="2" t="str">
        <f>IFERROR(VLOOKUP(VENTAS[[#This Row],[Código del producto Vendido]],STOCK[],5,FALSE),"-")</f>
        <v>Bikini Short con cordón de ajuste</v>
      </c>
      <c r="G313" s="2">
        <v>1</v>
      </c>
      <c r="H313" s="6">
        <v>28</v>
      </c>
      <c r="I313" s="6">
        <f>VENTAS[[#This Row],[Cantidad]]*VENTAS[[#This Row],[Precio Venta]]</f>
        <v>28</v>
      </c>
      <c r="J313" s="6">
        <f>IF(VENTAS[[#This Row],[Nombre del Gestor]]&gt;1,  VENTAS[[#This Row],[Total]]*10%, 0)</f>
        <v>0</v>
      </c>
      <c r="K313" s="6">
        <f>IFERROR(VLOOKUP(VENTAS[[#This Row],[Código del producto Vendido]],STOCK[],16,FALSE)*VENTAS[[#This Row],[Cantidad]] + VLOOKUP(VENTAS[[#This Row],[Código del producto Vendido]],STOCK[],19,FALSE)*VENTAS[[#This Row],[Cantidad]],VENTAS[[#This Row],[Total]])</f>
        <v>20.479411764705883</v>
      </c>
      <c r="L313" s="6">
        <f>VENTAS[[#This Row],[Total]]-VENTAS[[#This Row],[Comisión 10%]]-VENTAS[[#This Row],[Costo SIN Comision]]</f>
        <v>7.5205882352941167</v>
      </c>
      <c r="M313" s="6"/>
    </row>
    <row r="314" spans="1:13" ht="14" x14ac:dyDescent="0.15">
      <c r="A314" s="23">
        <v>45100</v>
      </c>
      <c r="E314" s="4" t="s">
        <v>935</v>
      </c>
      <c r="F314" s="2" t="str">
        <f>IFERROR(VLOOKUP(VENTAS[[#This Row],[Código del producto Vendido]],STOCK[],5,FALSE),"-")</f>
        <v>Bañador en contraste azul</v>
      </c>
      <c r="G314" s="2">
        <v>1</v>
      </c>
      <c r="H314" s="6">
        <v>28</v>
      </c>
      <c r="I314" s="6">
        <f>VENTAS[[#This Row],[Cantidad]]*VENTAS[[#This Row],[Precio Venta]]</f>
        <v>28</v>
      </c>
      <c r="J314" s="6">
        <f>IF(VENTAS[[#This Row],[Nombre del Gestor]]&gt;1,  VENTAS[[#This Row],[Total]]*10%, 0)</f>
        <v>0</v>
      </c>
      <c r="K314" s="6">
        <f>IFERROR(VLOOKUP(VENTAS[[#This Row],[Código del producto Vendido]],STOCK[],16,FALSE)*VENTAS[[#This Row],[Cantidad]] + VLOOKUP(VENTAS[[#This Row],[Código del producto Vendido]],STOCK[],19,FALSE)*VENTAS[[#This Row],[Cantidad]],VENTAS[[#This Row],[Total]])</f>
        <v>19.338970588235291</v>
      </c>
      <c r="L314" s="6">
        <f>VENTAS[[#This Row],[Total]]-VENTAS[[#This Row],[Comisión 10%]]-VENTAS[[#This Row],[Costo SIN Comision]]</f>
        <v>8.6610294117647086</v>
      </c>
      <c r="M314" s="6"/>
    </row>
    <row r="315" spans="1:13" ht="14" x14ac:dyDescent="0.15">
      <c r="A315" s="23">
        <v>45100</v>
      </c>
      <c r="E315" s="4" t="s">
        <v>955</v>
      </c>
      <c r="F315" s="2" t="str">
        <f>IFERROR(VLOOKUP(VENTAS[[#This Row],[Código del producto Vendido]],STOCK[],5,FALSE),"-")</f>
        <v>Maxi Vestido espalda corrida</v>
      </c>
      <c r="G315" s="2">
        <v>1</v>
      </c>
      <c r="H315" s="6">
        <v>30</v>
      </c>
      <c r="I315" s="6">
        <f>VENTAS[[#This Row],[Cantidad]]*VENTAS[[#This Row],[Precio Venta]]</f>
        <v>30</v>
      </c>
      <c r="J315" s="6">
        <f>IF(VENTAS[[#This Row],[Nombre del Gestor]]&gt;1,  VENTAS[[#This Row],[Total]]*10%, 0)</f>
        <v>0</v>
      </c>
      <c r="K315" s="6">
        <f>IFERROR(VLOOKUP(VENTAS[[#This Row],[Código del producto Vendido]],STOCK[],16,FALSE)*VENTAS[[#This Row],[Cantidad]] + VLOOKUP(VENTAS[[#This Row],[Código del producto Vendido]],STOCK[],19,FALSE)*VENTAS[[#This Row],[Cantidad]],VENTAS[[#This Row],[Total]])</f>
        <v>23.654411764705884</v>
      </c>
      <c r="L315" s="6">
        <f>VENTAS[[#This Row],[Total]]-VENTAS[[#This Row],[Comisión 10%]]-VENTAS[[#This Row],[Costo SIN Comision]]</f>
        <v>6.345588235294116</v>
      </c>
      <c r="M315" s="6"/>
    </row>
    <row r="316" spans="1:13" ht="14" x14ac:dyDescent="0.15">
      <c r="A316" s="23">
        <v>45100</v>
      </c>
      <c r="E316" s="4" t="s">
        <v>858</v>
      </c>
      <c r="F316" s="2" t="str">
        <f>IFERROR(VLOOKUP(VENTAS[[#This Row],[Código del producto Vendido]],STOCK[],5,FALSE),"-")</f>
        <v>Bikini Floral</v>
      </c>
      <c r="G316" s="2">
        <v>1</v>
      </c>
      <c r="H316" s="6">
        <v>28</v>
      </c>
      <c r="I316" s="6">
        <f>VENTAS[[#This Row],[Cantidad]]*VENTAS[[#This Row],[Precio Venta]]</f>
        <v>28</v>
      </c>
      <c r="J316" s="6">
        <f>IF(VENTAS[[#This Row],[Nombre del Gestor]]&gt;1,  VENTAS[[#This Row],[Total]]*10%, 0)</f>
        <v>0</v>
      </c>
      <c r="K316" s="6">
        <f>IFERROR(VLOOKUP(VENTAS[[#This Row],[Código del producto Vendido]],STOCK[],16,FALSE)*VENTAS[[#This Row],[Cantidad]] + VLOOKUP(VENTAS[[#This Row],[Código del producto Vendido]],STOCK[],19,FALSE)*VENTAS[[#This Row],[Cantidad]],VENTAS[[#This Row],[Total]])</f>
        <v>17.512727272727272</v>
      </c>
      <c r="L316" s="6">
        <f>VENTAS[[#This Row],[Total]]-VENTAS[[#This Row],[Comisión 10%]]-VENTAS[[#This Row],[Costo SIN Comision]]</f>
        <v>10.487272727272728</v>
      </c>
      <c r="M316" s="6"/>
    </row>
    <row r="317" spans="1:13" ht="14" x14ac:dyDescent="0.15">
      <c r="A317" s="22">
        <v>45133</v>
      </c>
      <c r="E317" s="4" t="s">
        <v>637</v>
      </c>
      <c r="F317" s="2" t="str">
        <f>IFERROR(VLOOKUP(VENTAS[[#This Row],[Código del producto Vendido]],STOCK[],5,FALSE),"-")</f>
        <v>Top de cuello V media manga</v>
      </c>
      <c r="G317" s="2">
        <v>1</v>
      </c>
      <c r="H317" s="6">
        <v>14</v>
      </c>
      <c r="I317" s="6">
        <f>VENTAS[[#This Row],[Cantidad]]*VENTAS[[#This Row],[Precio Venta]]</f>
        <v>14</v>
      </c>
      <c r="J317" s="6">
        <f>IF(VENTAS[[#This Row],[Nombre del Gestor]]&gt;1,  VENTAS[[#This Row],[Total]]*10%, 0)</f>
        <v>0</v>
      </c>
      <c r="K317" s="6">
        <f>IFERROR(VLOOKUP(VENTAS[[#This Row],[Código del producto Vendido]],STOCK[],16,FALSE)*VENTAS[[#This Row],[Cantidad]] + VLOOKUP(VENTAS[[#This Row],[Código del producto Vendido]],STOCK[],19,FALSE)*VENTAS[[#This Row],[Cantidad]],VENTAS[[#This Row],[Total]])</f>
        <v>6.9955555555555549</v>
      </c>
      <c r="L317" s="6">
        <f>VENTAS[[#This Row],[Total]]-VENTAS[[#This Row],[Comisión 10%]]-VENTAS[[#This Row],[Costo SIN Comision]]</f>
        <v>7.0044444444444451</v>
      </c>
      <c r="M317" s="6"/>
    </row>
    <row r="318" spans="1:13" ht="14" x14ac:dyDescent="0.15">
      <c r="A318" s="25">
        <v>45133</v>
      </c>
      <c r="E318" s="4" t="s">
        <v>616</v>
      </c>
      <c r="F318" s="2" t="str">
        <f>IFERROR(VLOOKUP(VENTAS[[#This Row],[Código del producto Vendido]],STOCK[],5,FALSE),"-")</f>
        <v>Top de cuello con cordón de lunares</v>
      </c>
      <c r="G318" s="2">
        <v>1</v>
      </c>
      <c r="H318" s="6">
        <v>12</v>
      </c>
      <c r="I318" s="6">
        <f>VENTAS[[#This Row],[Cantidad]]*VENTAS[[#This Row],[Precio Venta]]</f>
        <v>12</v>
      </c>
      <c r="J318" s="6">
        <f>IF(VENTAS[[#This Row],[Nombre del Gestor]]&gt;1,  VENTAS[[#This Row],[Total]]*10%, 0)</f>
        <v>0</v>
      </c>
      <c r="K318" s="6">
        <f>IFERROR(VLOOKUP(VENTAS[[#This Row],[Código del producto Vendido]],STOCK[],16,FALSE)*VENTAS[[#This Row],[Cantidad]] + VLOOKUP(VENTAS[[#This Row],[Código del producto Vendido]],STOCK[],19,FALSE)*VENTAS[[#This Row],[Cantidad]],VENTAS[[#This Row],[Total]])</f>
        <v>7.9044444444444446</v>
      </c>
      <c r="L318" s="6">
        <f>VENTAS[[#This Row],[Total]]-VENTAS[[#This Row],[Comisión 10%]]-VENTAS[[#This Row],[Costo SIN Comision]]</f>
        <v>4.0955555555555554</v>
      </c>
      <c r="M318" s="6"/>
    </row>
    <row r="319" spans="1:13" ht="14" x14ac:dyDescent="0.15">
      <c r="A319" s="23">
        <v>45108</v>
      </c>
      <c r="E319" s="4" t="s">
        <v>599</v>
      </c>
      <c r="F319" s="2" t="str">
        <f>IFERROR(VLOOKUP(VENTAS[[#This Row],[Código del producto Vendido]],STOCK[],5,FALSE),"-")</f>
        <v>Pantalones de pierna ancha de talle alto con abertura</v>
      </c>
      <c r="G319" s="2">
        <v>1</v>
      </c>
      <c r="H319" s="6">
        <v>22</v>
      </c>
      <c r="I319" s="6">
        <f>VENTAS[[#This Row],[Cantidad]]*VENTAS[[#This Row],[Precio Venta]]</f>
        <v>22</v>
      </c>
      <c r="J319" s="6">
        <f>IF(VENTAS[[#This Row],[Nombre del Gestor]]&gt;1,  VENTAS[[#This Row],[Total]]*10%, 0)</f>
        <v>0</v>
      </c>
      <c r="K319" s="6">
        <f>IFERROR(VLOOKUP(VENTAS[[#This Row],[Código del producto Vendido]],STOCK[],16,FALSE)*VENTAS[[#This Row],[Cantidad]] + VLOOKUP(VENTAS[[#This Row],[Código del producto Vendido]],STOCK[],19,FALSE)*VENTAS[[#This Row],[Cantidad]],VENTAS[[#This Row],[Total]])</f>
        <v>13.15111111111111</v>
      </c>
      <c r="L319" s="6">
        <f>VENTAS[[#This Row],[Total]]-VENTAS[[#This Row],[Comisión 10%]]-VENTAS[[#This Row],[Costo SIN Comision]]</f>
        <v>8.8488888888888901</v>
      </c>
      <c r="M319" s="6"/>
    </row>
    <row r="320" spans="1:13" ht="17" customHeight="1" x14ac:dyDescent="0.15">
      <c r="A320" s="23">
        <v>45107</v>
      </c>
      <c r="E320" s="4" t="s">
        <v>555</v>
      </c>
      <c r="F320" s="2" t="str">
        <f>IFERROR(VLOOKUP(VENTAS[[#This Row],[Código del producto Vendido]],STOCK[],5,FALSE),"-")</f>
        <v xml:space="preserve">Pareo falda </v>
      </c>
      <c r="G320" s="2">
        <v>1</v>
      </c>
      <c r="H320" s="6">
        <v>8</v>
      </c>
      <c r="I320" s="6">
        <f>VENTAS[[#This Row],[Cantidad]]*VENTAS[[#This Row],[Precio Venta]]</f>
        <v>8</v>
      </c>
      <c r="J320" s="6">
        <f>IF(VENTAS[[#This Row],[Nombre del Gestor]]&gt;1,  VENTAS[[#This Row],[Total]]*10%, 0)</f>
        <v>0</v>
      </c>
      <c r="K320" s="6">
        <f>IFERROR(VLOOKUP(VENTAS[[#This Row],[Código del producto Vendido]],STOCK[],16,FALSE)*VENTAS[[#This Row],[Cantidad]] + VLOOKUP(VENTAS[[#This Row],[Código del producto Vendido]],STOCK[],19,FALSE)*VENTAS[[#This Row],[Cantidad]],VENTAS[[#This Row],[Total]])</f>
        <v>4.3372222222222225</v>
      </c>
      <c r="L320" s="6">
        <f>VENTAS[[#This Row],[Total]]-VENTAS[[#This Row],[Comisión 10%]]-VENTAS[[#This Row],[Costo SIN Comision]]</f>
        <v>3.6627777777777775</v>
      </c>
      <c r="M320" s="6"/>
    </row>
    <row r="321" spans="1:13" ht="14" x14ac:dyDescent="0.15">
      <c r="A321" s="23">
        <v>45108</v>
      </c>
      <c r="E321" s="4" t="s">
        <v>848</v>
      </c>
      <c r="F321" s="2" t="str">
        <f>IFERROR(VLOOKUP(VENTAS[[#This Row],[Código del producto Vendido]],STOCK[],5,FALSE),"-")</f>
        <v>Top Cuello encaje y mangas abombadas</v>
      </c>
      <c r="G321" s="2">
        <v>1</v>
      </c>
      <c r="H321" s="6">
        <v>12</v>
      </c>
      <c r="I321" s="6">
        <f>VENTAS[[#This Row],[Cantidad]]*VENTAS[[#This Row],[Precio Venta]]</f>
        <v>12</v>
      </c>
      <c r="J321" s="6">
        <f>IF(VENTAS[[#This Row],[Nombre del Gestor]]&gt;1,  VENTAS[[#This Row],[Total]]*10%, 0)</f>
        <v>0</v>
      </c>
      <c r="K321" s="6">
        <f>IFERROR(VLOOKUP(VENTAS[[#This Row],[Código del producto Vendido]],STOCK[],16,FALSE)*VENTAS[[#This Row],[Cantidad]] + VLOOKUP(VENTAS[[#This Row],[Código del producto Vendido]],STOCK[],19,FALSE)*VENTAS[[#This Row],[Cantidad]],VENTAS[[#This Row],[Total]])</f>
        <v>6.3581818181818175</v>
      </c>
      <c r="L321" s="6">
        <f>VENTAS[[#This Row],[Total]]-VENTAS[[#This Row],[Comisión 10%]]-VENTAS[[#This Row],[Costo SIN Comision]]</f>
        <v>5.6418181818181825</v>
      </c>
      <c r="M321" s="6"/>
    </row>
    <row r="322" spans="1:13" ht="14" x14ac:dyDescent="0.15">
      <c r="A322" s="23">
        <v>45107</v>
      </c>
      <c r="E322" s="4" t="s">
        <v>860</v>
      </c>
      <c r="F322" s="2" t="str">
        <f>IFERROR(VLOOKUP(VENTAS[[#This Row],[Código del producto Vendido]],STOCK[],5,FALSE),"-")</f>
        <v>Bañador de pierna alta</v>
      </c>
      <c r="G322" s="2">
        <v>1</v>
      </c>
      <c r="H322" s="6">
        <v>28</v>
      </c>
      <c r="I322" s="6">
        <f>VENTAS[[#This Row],[Cantidad]]*VENTAS[[#This Row],[Precio Venta]]</f>
        <v>28</v>
      </c>
      <c r="J322" s="6">
        <f>IF(VENTAS[[#This Row],[Nombre del Gestor]]&gt;1,  VENTAS[[#This Row],[Total]]*10%, 0)</f>
        <v>0</v>
      </c>
      <c r="K322" s="6">
        <f>IFERROR(VLOOKUP(VENTAS[[#This Row],[Código del producto Vendido]],STOCK[],16,FALSE)*VENTAS[[#This Row],[Cantidad]] + VLOOKUP(VENTAS[[#This Row],[Código del producto Vendido]],STOCK[],19,FALSE)*VENTAS[[#This Row],[Cantidad]],VENTAS[[#This Row],[Total]])</f>
        <v>15.893181818181816</v>
      </c>
      <c r="L322" s="6">
        <f>VENTAS[[#This Row],[Total]]-VENTAS[[#This Row],[Comisión 10%]]-VENTAS[[#This Row],[Costo SIN Comision]]</f>
        <v>12.106818181818184</v>
      </c>
      <c r="M322" s="6"/>
    </row>
    <row r="323" spans="1:13" ht="14" x14ac:dyDescent="0.15">
      <c r="A323" s="23">
        <v>45133</v>
      </c>
      <c r="E323" s="4" t="s">
        <v>628</v>
      </c>
      <c r="F323" s="2" t="str">
        <f>IFERROR(VLOOKUP(VENTAS[[#This Row],[Código del producto Vendido]],STOCK[],5,FALSE),"-")</f>
        <v>Blusas Botón Floral Casual</v>
      </c>
      <c r="G323" s="2">
        <v>1</v>
      </c>
      <c r="H323" s="6">
        <v>14</v>
      </c>
      <c r="I323" s="6">
        <f>VENTAS[[#This Row],[Cantidad]]*VENTAS[[#This Row],[Precio Venta]]</f>
        <v>14</v>
      </c>
      <c r="J323" s="6">
        <f>IF(VENTAS[[#This Row],[Nombre del Gestor]]&gt;1,  VENTAS[[#This Row],[Total]]*10%, 0)</f>
        <v>0</v>
      </c>
      <c r="K323" s="6">
        <f>IFERROR(VLOOKUP(VENTAS[[#This Row],[Código del producto Vendido]],STOCK[],16,FALSE)*VENTAS[[#This Row],[Cantidad]] + VLOOKUP(VENTAS[[#This Row],[Código del producto Vendido]],STOCK[],19,FALSE)*VENTAS[[#This Row],[Cantidad]],VENTAS[[#This Row],[Total]])</f>
        <v>8.1022222222222222</v>
      </c>
      <c r="L323" s="6">
        <f>VENTAS[[#This Row],[Total]]-VENTAS[[#This Row],[Comisión 10%]]-VENTAS[[#This Row],[Costo SIN Comision]]</f>
        <v>5.8977777777777778</v>
      </c>
      <c r="M323" s="6"/>
    </row>
    <row r="324" spans="1:13" ht="14" x14ac:dyDescent="0.15">
      <c r="A324" s="23">
        <v>45103</v>
      </c>
      <c r="E324" s="4" t="s">
        <v>909</v>
      </c>
      <c r="F324" s="2" t="str">
        <f>IFERROR(VLOOKUP(VENTAS[[#This Row],[Código del producto Vendido]],STOCK[],5,FALSE),"-")</f>
        <v>Top cuello V Blanco</v>
      </c>
      <c r="G324" s="2">
        <v>1</v>
      </c>
      <c r="H324" s="6">
        <v>12</v>
      </c>
      <c r="I324" s="6">
        <f>VENTAS[[#This Row],[Cantidad]]*VENTAS[[#This Row],[Precio Venta]]</f>
        <v>12</v>
      </c>
      <c r="J324" s="6">
        <f>IF(VENTAS[[#This Row],[Nombre del Gestor]]&gt;1,  VENTAS[[#This Row],[Total]]*10%, 0)</f>
        <v>0</v>
      </c>
      <c r="K324" s="6">
        <f>IFERROR(VLOOKUP(VENTAS[[#This Row],[Código del producto Vendido]],STOCK[],16,FALSE)*VENTAS[[#This Row],[Cantidad]] + VLOOKUP(VENTAS[[#This Row],[Código del producto Vendido]],STOCK[],19,FALSE)*VENTAS[[#This Row],[Cantidad]],VENTAS[[#This Row],[Total]])</f>
        <v>7.7556818181818175</v>
      </c>
      <c r="L324" s="6">
        <f>VENTAS[[#This Row],[Total]]-VENTAS[[#This Row],[Comisión 10%]]-VENTAS[[#This Row],[Costo SIN Comision]]</f>
        <v>4.2443181818181825</v>
      </c>
      <c r="M324" s="6"/>
    </row>
    <row r="325" spans="1:13" ht="14" x14ac:dyDescent="0.15">
      <c r="A325" s="23">
        <v>45108</v>
      </c>
      <c r="E325" s="4" t="s">
        <v>875</v>
      </c>
      <c r="F325" s="2" t="str">
        <f>IFERROR(VLOOKUP(VENTAS[[#This Row],[Código del producto Vendido]],STOCK[],5,FALSE),"-")</f>
        <v xml:space="preserve"> Pantaloneta Verde</v>
      </c>
      <c r="G325" s="2">
        <v>1</v>
      </c>
      <c r="H325" s="6">
        <v>25</v>
      </c>
      <c r="I325" s="6">
        <f>VENTAS[[#This Row],[Cantidad]]*VENTAS[[#This Row],[Precio Venta]]</f>
        <v>25</v>
      </c>
      <c r="J325" s="6">
        <f>IF(VENTAS[[#This Row],[Nombre del Gestor]]&gt;1,  VENTAS[[#This Row],[Total]]*10%, 0)</f>
        <v>0</v>
      </c>
      <c r="K325" s="6">
        <f>IFERROR(VLOOKUP(VENTAS[[#This Row],[Código del producto Vendido]],STOCK[],16,FALSE)*VENTAS[[#This Row],[Cantidad]] + VLOOKUP(VENTAS[[#This Row],[Código del producto Vendido]],STOCK[],19,FALSE)*VENTAS[[#This Row],[Cantidad]],VENTAS[[#This Row],[Total]])</f>
        <v>14.871363636363636</v>
      </c>
      <c r="L325" s="6">
        <f>VENTAS[[#This Row],[Total]]-VENTAS[[#This Row],[Comisión 10%]]-VENTAS[[#This Row],[Costo SIN Comision]]</f>
        <v>10.128636363636364</v>
      </c>
      <c r="M325" s="6"/>
    </row>
    <row r="326" spans="1:13" ht="14" x14ac:dyDescent="0.15">
      <c r="A326" s="23">
        <v>45110</v>
      </c>
      <c r="E326" s="4" t="s">
        <v>934</v>
      </c>
      <c r="F326" s="2" t="str">
        <f>IFERROR(VLOOKUP(VENTAS[[#This Row],[Código del producto Vendido]],STOCK[],5,FALSE),"-")</f>
        <v>Bikini Short con cordón de ajuste</v>
      </c>
      <c r="G326" s="2">
        <v>1</v>
      </c>
      <c r="H326" s="6">
        <v>28</v>
      </c>
      <c r="I326" s="6">
        <f>VENTAS[[#This Row],[Cantidad]]*VENTAS[[#This Row],[Precio Venta]]</f>
        <v>28</v>
      </c>
      <c r="J326" s="6">
        <f>IF(VENTAS[[#This Row],[Nombre del Gestor]]&gt;1,  VENTAS[[#This Row],[Total]]*10%, 0)</f>
        <v>0</v>
      </c>
      <c r="K326" s="6">
        <f>IFERROR(VLOOKUP(VENTAS[[#This Row],[Código del producto Vendido]],STOCK[],16,FALSE)*VENTAS[[#This Row],[Cantidad]] + VLOOKUP(VENTAS[[#This Row],[Código del producto Vendido]],STOCK[],19,FALSE)*VENTAS[[#This Row],[Cantidad]],VENTAS[[#This Row],[Total]])</f>
        <v>20.479411764705883</v>
      </c>
      <c r="L326" s="6">
        <f>VENTAS[[#This Row],[Total]]-VENTAS[[#This Row],[Comisión 10%]]-VENTAS[[#This Row],[Costo SIN Comision]]</f>
        <v>7.5205882352941167</v>
      </c>
      <c r="M326" s="6"/>
    </row>
    <row r="327" spans="1:13" ht="14" x14ac:dyDescent="0.15">
      <c r="A327" s="22">
        <v>45113</v>
      </c>
      <c r="E327" s="4" t="s">
        <v>919</v>
      </c>
      <c r="F327" s="2" t="str">
        <f>IFERROR(VLOOKUP(VENTAS[[#This Row],[Código del producto Vendido]],STOCK[],5,FALSE),"-")</f>
        <v>Pantaloneta Camel</v>
      </c>
      <c r="G327" s="2">
        <v>1</v>
      </c>
      <c r="H327" s="6">
        <v>30</v>
      </c>
      <c r="I327" s="6">
        <f>VENTAS[[#This Row],[Cantidad]]*VENTAS[[#This Row],[Precio Venta]]</f>
        <v>30</v>
      </c>
      <c r="J327" s="6">
        <f>IF(VENTAS[[#This Row],[Nombre del Gestor]]&gt;1,  VENTAS[[#This Row],[Total]]*10%, 0)</f>
        <v>0</v>
      </c>
      <c r="K327" s="6">
        <f>IFERROR(VLOOKUP(VENTAS[[#This Row],[Código del producto Vendido]],STOCK[],16,FALSE)*VENTAS[[#This Row],[Cantidad]] + VLOOKUP(VENTAS[[#This Row],[Código del producto Vendido]],STOCK[],19,FALSE)*VENTAS[[#This Row],[Cantidad]],VENTAS[[#This Row],[Total]])</f>
        <v>18.647727272727273</v>
      </c>
      <c r="L327" s="6">
        <f>VENTAS[[#This Row],[Total]]-VENTAS[[#This Row],[Comisión 10%]]-VENTAS[[#This Row],[Costo SIN Comision]]</f>
        <v>11.352272727272727</v>
      </c>
      <c r="M327" s="6"/>
    </row>
    <row r="328" spans="1:13" ht="14" x14ac:dyDescent="0.15">
      <c r="A328" s="23">
        <v>45113</v>
      </c>
      <c r="E328" s="4" t="s">
        <v>858</v>
      </c>
      <c r="F328" s="2" t="str">
        <f>IFERROR(VLOOKUP(VENTAS[[#This Row],[Código del producto Vendido]],STOCK[],5,FALSE),"-")</f>
        <v>Bikini Floral</v>
      </c>
      <c r="G328" s="2">
        <v>1</v>
      </c>
      <c r="H328" s="6">
        <v>28</v>
      </c>
      <c r="I328" s="6">
        <f>VENTAS[[#This Row],[Cantidad]]*VENTAS[[#This Row],[Precio Venta]]</f>
        <v>28</v>
      </c>
      <c r="J328" s="6">
        <f>IF(VENTAS[[#This Row],[Nombre del Gestor]]&gt;1,  VENTAS[[#This Row],[Total]]*10%, 0)</f>
        <v>0</v>
      </c>
      <c r="K328" s="6">
        <f>IFERROR(VLOOKUP(VENTAS[[#This Row],[Código del producto Vendido]],STOCK[],16,FALSE)*VENTAS[[#This Row],[Cantidad]] + VLOOKUP(VENTAS[[#This Row],[Código del producto Vendido]],STOCK[],19,FALSE)*VENTAS[[#This Row],[Cantidad]],VENTAS[[#This Row],[Total]])</f>
        <v>17.512727272727272</v>
      </c>
      <c r="L328" s="6">
        <f>VENTAS[[#This Row],[Total]]-VENTAS[[#This Row],[Comisión 10%]]-VENTAS[[#This Row],[Costo SIN Comision]]</f>
        <v>10.487272727272728</v>
      </c>
      <c r="M328" s="6"/>
    </row>
    <row r="329" spans="1:13" ht="14" x14ac:dyDescent="0.15">
      <c r="A329" s="23">
        <v>45114</v>
      </c>
      <c r="E329" s="4" t="s">
        <v>936</v>
      </c>
      <c r="F329" s="2" t="str">
        <f>IFERROR(VLOOKUP(VENTAS[[#This Row],[Código del producto Vendido]],STOCK[],5,FALSE),"-")</f>
        <v>Bañador en contraste azul</v>
      </c>
      <c r="G329" s="2">
        <v>1</v>
      </c>
      <c r="H329" s="6">
        <v>28</v>
      </c>
      <c r="I329" s="6">
        <f>VENTAS[[#This Row],[Cantidad]]*VENTAS[[#This Row],[Precio Venta]]</f>
        <v>28</v>
      </c>
      <c r="J329" s="6">
        <f>IF(VENTAS[[#This Row],[Nombre del Gestor]]&gt;1,  VENTAS[[#This Row],[Total]]*10%, 0)</f>
        <v>0</v>
      </c>
      <c r="K329" s="6">
        <f>IFERROR(VLOOKUP(VENTAS[[#This Row],[Código del producto Vendido]],STOCK[],16,FALSE)*VENTAS[[#This Row],[Cantidad]] + VLOOKUP(VENTAS[[#This Row],[Código del producto Vendido]],STOCK[],19,FALSE)*VENTAS[[#This Row],[Cantidad]],VENTAS[[#This Row],[Total]])</f>
        <v>19.338970588235291</v>
      </c>
      <c r="L329" s="6">
        <f>VENTAS[[#This Row],[Total]]-VENTAS[[#This Row],[Comisión 10%]]-VENTAS[[#This Row],[Costo SIN Comision]]</f>
        <v>8.6610294117647086</v>
      </c>
      <c r="M329" s="6"/>
    </row>
    <row r="330" spans="1:13" ht="14" x14ac:dyDescent="0.15">
      <c r="A330" s="23">
        <v>45111</v>
      </c>
      <c r="E330" s="4" t="s">
        <v>620</v>
      </c>
      <c r="F330" s="2" t="str">
        <f>IFERROR(VLOOKUP(VENTAS[[#This Row],[Código del producto Vendido]],STOCK[],5,FALSE),"-")</f>
        <v>Blusa de manga mariposa escote V</v>
      </c>
      <c r="G330" s="2">
        <v>1</v>
      </c>
      <c r="H330" s="6">
        <v>14</v>
      </c>
      <c r="I330" s="6">
        <f>VENTAS[[#This Row],[Cantidad]]*VENTAS[[#This Row],[Precio Venta]]</f>
        <v>14</v>
      </c>
      <c r="J330" s="6">
        <f>IF(VENTAS[[#This Row],[Nombre del Gestor]]&gt;1,  VENTAS[[#This Row],[Total]]*10%, 0)</f>
        <v>0</v>
      </c>
      <c r="K330" s="6">
        <f>IFERROR(VLOOKUP(VENTAS[[#This Row],[Código del producto Vendido]],STOCK[],16,FALSE)*VENTAS[[#This Row],[Cantidad]] + VLOOKUP(VENTAS[[#This Row],[Código del producto Vendido]],STOCK[],19,FALSE)*VENTAS[[#This Row],[Cantidad]],VENTAS[[#This Row],[Total]])</f>
        <v>9.1044444444444448</v>
      </c>
      <c r="L330" s="6">
        <f>VENTAS[[#This Row],[Total]]-VENTAS[[#This Row],[Comisión 10%]]-VENTAS[[#This Row],[Costo SIN Comision]]</f>
        <v>4.8955555555555552</v>
      </c>
      <c r="M330" s="6"/>
    </row>
    <row r="331" spans="1:13" ht="14" x14ac:dyDescent="0.15">
      <c r="A331" s="23">
        <v>45116</v>
      </c>
      <c r="E331" s="4" t="s">
        <v>561</v>
      </c>
      <c r="F331" s="2" t="str">
        <f>IFERROR(VLOOKUP(VENTAS[[#This Row],[Código del producto Vendido]],STOCK[],5,FALSE),"-")</f>
        <v>Bikini Mangas Fuccia</v>
      </c>
      <c r="G331" s="2">
        <v>1</v>
      </c>
      <c r="H331" s="6">
        <v>22</v>
      </c>
      <c r="I331" s="6">
        <f>VENTAS[[#This Row],[Cantidad]]*VENTAS[[#This Row],[Precio Venta]]</f>
        <v>22</v>
      </c>
      <c r="J331" s="6">
        <f>IF(VENTAS[[#This Row],[Nombre del Gestor]]&gt;1,  VENTAS[[#This Row],[Total]]*10%, 0)</f>
        <v>0</v>
      </c>
      <c r="K331" s="6">
        <f>IFERROR(VLOOKUP(VENTAS[[#This Row],[Código del producto Vendido]],STOCK[],16,FALSE)*VENTAS[[#This Row],[Cantidad]] + VLOOKUP(VENTAS[[#This Row],[Código del producto Vendido]],STOCK[],19,FALSE)*VENTAS[[#This Row],[Cantidad]],VENTAS[[#This Row],[Total]])</f>
        <v>14.495000000000001</v>
      </c>
      <c r="L331" s="6">
        <f>VENTAS[[#This Row],[Total]]-VENTAS[[#This Row],[Comisión 10%]]-VENTAS[[#This Row],[Costo SIN Comision]]</f>
        <v>7.504999999999999</v>
      </c>
      <c r="M331" s="6"/>
    </row>
    <row r="332" spans="1:13" ht="14" x14ac:dyDescent="0.15">
      <c r="A332" s="23">
        <v>45111</v>
      </c>
      <c r="E332" s="4" t="s">
        <v>678</v>
      </c>
      <c r="F332" s="2" t="str">
        <f>IFERROR(VLOOKUP(VENTAS[[#This Row],[Código del producto Vendido]],STOCK[],5,FALSE),"-")</f>
        <v xml:space="preserve">Bañador una pieza de color combinado </v>
      </c>
      <c r="G332" s="2">
        <v>1</v>
      </c>
      <c r="H332" s="6">
        <v>20</v>
      </c>
      <c r="I332" s="6">
        <f>VENTAS[[#This Row],[Cantidad]]*VENTAS[[#This Row],[Precio Venta]]</f>
        <v>20</v>
      </c>
      <c r="J332" s="6">
        <f>IF(VENTAS[[#This Row],[Nombre del Gestor]]&gt;1,  VENTAS[[#This Row],[Total]]*10%, 0)</f>
        <v>0</v>
      </c>
      <c r="K332" s="6">
        <f>IFERROR(VLOOKUP(VENTAS[[#This Row],[Código del producto Vendido]],STOCK[],16,FALSE)*VENTAS[[#This Row],[Cantidad]] + VLOOKUP(VENTAS[[#This Row],[Código del producto Vendido]],STOCK[],19,FALSE)*VENTAS[[#This Row],[Cantidad]],VENTAS[[#This Row],[Total]])</f>
        <v>9.6666666666666679</v>
      </c>
      <c r="L332" s="6">
        <f>VENTAS[[#This Row],[Total]]-VENTAS[[#This Row],[Comisión 10%]]-VENTAS[[#This Row],[Costo SIN Comision]]</f>
        <v>10.333333333333332</v>
      </c>
      <c r="M332" s="6"/>
    </row>
    <row r="333" spans="1:13" ht="14" x14ac:dyDescent="0.15">
      <c r="A333" s="23">
        <v>45111</v>
      </c>
      <c r="E333" s="4" t="s">
        <v>933</v>
      </c>
      <c r="F333" s="2" t="str">
        <f>IFERROR(VLOOKUP(VENTAS[[#This Row],[Código del producto Vendido]],STOCK[],5,FALSE),"-")</f>
        <v>Bikini Short con cordón de ajuste</v>
      </c>
      <c r="G333" s="2">
        <v>1</v>
      </c>
      <c r="H333" s="6">
        <v>28</v>
      </c>
      <c r="I333" s="6">
        <f>VENTAS[[#This Row],[Cantidad]]*VENTAS[[#This Row],[Precio Venta]]</f>
        <v>28</v>
      </c>
      <c r="J333" s="6">
        <f>IF(VENTAS[[#This Row],[Nombre del Gestor]]&gt;1,  VENTAS[[#This Row],[Total]]*10%, 0)</f>
        <v>0</v>
      </c>
      <c r="K333" s="6">
        <f>IFERROR(VLOOKUP(VENTAS[[#This Row],[Código del producto Vendido]],STOCK[],16,FALSE)*VENTAS[[#This Row],[Cantidad]] + VLOOKUP(VENTAS[[#This Row],[Código del producto Vendido]],STOCK[],19,FALSE)*VENTAS[[#This Row],[Cantidad]],VENTAS[[#This Row],[Total]])</f>
        <v>20.479411764705883</v>
      </c>
      <c r="L333" s="6">
        <f>VENTAS[[#This Row],[Total]]-VENTAS[[#This Row],[Comisión 10%]]-VENTAS[[#This Row],[Costo SIN Comision]]</f>
        <v>7.5205882352941167</v>
      </c>
      <c r="M333" s="6"/>
    </row>
    <row r="334" spans="1:13" ht="14" x14ac:dyDescent="0.15">
      <c r="A334" s="23">
        <v>45111</v>
      </c>
      <c r="E334" s="4" t="s">
        <v>869</v>
      </c>
      <c r="F334" s="2" t="str">
        <f>IFERROR(VLOOKUP(VENTAS[[#This Row],[Código del producto Vendido]],STOCK[],5,FALSE),"-")</f>
        <v>Bañador con zíper de pierna alta</v>
      </c>
      <c r="G334" s="2">
        <v>1</v>
      </c>
      <c r="H334" s="6">
        <v>28</v>
      </c>
      <c r="I334" s="6">
        <f>VENTAS[[#This Row],[Cantidad]]*VENTAS[[#This Row],[Precio Venta]]</f>
        <v>28</v>
      </c>
      <c r="J334" s="6">
        <f>IF(VENTAS[[#This Row],[Nombre del Gestor]]&gt;1,  VENTAS[[#This Row],[Total]]*10%, 0)</f>
        <v>0</v>
      </c>
      <c r="K334" s="6">
        <f>IFERROR(VLOOKUP(VENTAS[[#This Row],[Código del producto Vendido]],STOCK[],16,FALSE)*VENTAS[[#This Row],[Cantidad]] + VLOOKUP(VENTAS[[#This Row],[Código del producto Vendido]],STOCK[],19,FALSE)*VENTAS[[#This Row],[Cantidad]],VENTAS[[#This Row],[Total]])</f>
        <v>14.023181818181817</v>
      </c>
      <c r="L334" s="6">
        <f>VENTAS[[#This Row],[Total]]-VENTAS[[#This Row],[Comisión 10%]]-VENTAS[[#This Row],[Costo SIN Comision]]</f>
        <v>13.976818181818183</v>
      </c>
      <c r="M334" s="6"/>
    </row>
    <row r="335" spans="1:13" ht="14" x14ac:dyDescent="0.15">
      <c r="A335" s="23">
        <v>45111</v>
      </c>
      <c r="E335" s="4" t="s">
        <v>939</v>
      </c>
      <c r="F335" s="2" t="str">
        <f>IFERROR(VLOOKUP(VENTAS[[#This Row],[Código del producto Vendido]],STOCK[],5,FALSE),"-")</f>
        <v>Sandalias crema</v>
      </c>
      <c r="G335" s="2">
        <v>1</v>
      </c>
      <c r="H335" s="6">
        <v>40</v>
      </c>
      <c r="I335" s="6">
        <f>VENTAS[[#This Row],[Cantidad]]*VENTAS[[#This Row],[Precio Venta]]</f>
        <v>40</v>
      </c>
      <c r="J335" s="6">
        <f>IF(VENTAS[[#This Row],[Nombre del Gestor]]&gt;1,  VENTAS[[#This Row],[Total]]*10%, 0)</f>
        <v>0</v>
      </c>
      <c r="K335" s="6">
        <f>IFERROR(VLOOKUP(VENTAS[[#This Row],[Código del producto Vendido]],STOCK[],16,FALSE)*VENTAS[[#This Row],[Cantidad]] + VLOOKUP(VENTAS[[#This Row],[Código del producto Vendido]],STOCK[],19,FALSE)*VENTAS[[#This Row],[Cantidad]],VENTAS[[#This Row],[Total]])</f>
        <v>26.852941176470587</v>
      </c>
      <c r="L335" s="6">
        <f>VENTAS[[#This Row],[Total]]-VENTAS[[#This Row],[Comisión 10%]]-VENTAS[[#This Row],[Costo SIN Comision]]</f>
        <v>13.147058823529413</v>
      </c>
      <c r="M335" s="6"/>
    </row>
    <row r="336" spans="1:13" ht="14" x14ac:dyDescent="0.15">
      <c r="A336" s="23">
        <v>45115</v>
      </c>
      <c r="E336" s="4" t="s">
        <v>868</v>
      </c>
      <c r="F336" s="2" t="str">
        <f>IFERROR(VLOOKUP(VENTAS[[#This Row],[Código del producto Vendido]],STOCK[],5,FALSE),"-")</f>
        <v>Bañador de pierna alta</v>
      </c>
      <c r="G336" s="2">
        <v>1</v>
      </c>
      <c r="H336" s="6">
        <v>28</v>
      </c>
      <c r="I336" s="6">
        <f>VENTAS[[#This Row],[Cantidad]]*VENTAS[[#This Row],[Precio Venta]]</f>
        <v>28</v>
      </c>
      <c r="J336" s="6">
        <f>IF(VENTAS[[#This Row],[Nombre del Gestor]]&gt;1,  VENTAS[[#This Row],[Total]]*10%, 0)</f>
        <v>0</v>
      </c>
      <c r="K336" s="6">
        <f>IFERROR(VLOOKUP(VENTAS[[#This Row],[Código del producto Vendido]],STOCK[],16,FALSE)*VENTAS[[#This Row],[Cantidad]] + VLOOKUP(VENTAS[[#This Row],[Código del producto Vendido]],STOCK[],19,FALSE)*VENTAS[[#This Row],[Cantidad]],VENTAS[[#This Row],[Total]])</f>
        <v>14.023181818181817</v>
      </c>
      <c r="L336" s="6">
        <f>VENTAS[[#This Row],[Total]]-VENTAS[[#This Row],[Comisión 10%]]-VENTAS[[#This Row],[Costo SIN Comision]]</f>
        <v>13.976818181818183</v>
      </c>
      <c r="M336" s="6"/>
    </row>
    <row r="337" spans="1:13" ht="14" x14ac:dyDescent="0.15">
      <c r="A337" s="23">
        <v>45115</v>
      </c>
      <c r="E337" s="4" t="s">
        <v>869</v>
      </c>
      <c r="F337" s="2" t="str">
        <f>IFERROR(VLOOKUP(VENTAS[[#This Row],[Código del producto Vendido]],STOCK[],5,FALSE),"-")</f>
        <v>Bañador con zíper de pierna alta</v>
      </c>
      <c r="G337" s="2">
        <v>1</v>
      </c>
      <c r="H337" s="6">
        <v>28</v>
      </c>
      <c r="I337" s="6">
        <f>VENTAS[[#This Row],[Cantidad]]*VENTAS[[#This Row],[Precio Venta]]</f>
        <v>28</v>
      </c>
      <c r="J337" s="6">
        <f>IF(VENTAS[[#This Row],[Nombre del Gestor]]&gt;1,  VENTAS[[#This Row],[Total]]*10%, 0)</f>
        <v>0</v>
      </c>
      <c r="K337" s="6">
        <f>IFERROR(VLOOKUP(VENTAS[[#This Row],[Código del producto Vendido]],STOCK[],16,FALSE)*VENTAS[[#This Row],[Cantidad]] + VLOOKUP(VENTAS[[#This Row],[Código del producto Vendido]],STOCK[],19,FALSE)*VENTAS[[#This Row],[Cantidad]],VENTAS[[#This Row],[Total]])</f>
        <v>14.023181818181817</v>
      </c>
      <c r="L337" s="6">
        <f>VENTAS[[#This Row],[Total]]-VENTAS[[#This Row],[Comisión 10%]]-VENTAS[[#This Row],[Costo SIN Comision]]</f>
        <v>13.976818181818183</v>
      </c>
      <c r="M337" s="6"/>
    </row>
    <row r="338" spans="1:13" ht="14" x14ac:dyDescent="0.15">
      <c r="A338" s="23">
        <v>45115</v>
      </c>
      <c r="E338" s="4" t="s">
        <v>862</v>
      </c>
      <c r="F338" s="2" t="str">
        <f>IFERROR(VLOOKUP(VENTAS[[#This Row],[Código del producto Vendido]],STOCK[],5,FALSE),"-")</f>
        <v xml:space="preserve">Vestido de lunares </v>
      </c>
      <c r="G338" s="2">
        <v>1</v>
      </c>
      <c r="H338" s="6">
        <v>25</v>
      </c>
      <c r="I338" s="6">
        <f>VENTAS[[#This Row],[Cantidad]]*VENTAS[[#This Row],[Precio Venta]]</f>
        <v>25</v>
      </c>
      <c r="J338" s="6">
        <f>IF(VENTAS[[#This Row],[Nombre del Gestor]]&gt;1,  VENTAS[[#This Row],[Total]]*10%, 0)</f>
        <v>0</v>
      </c>
      <c r="K338" s="6">
        <f>IFERROR(VLOOKUP(VENTAS[[#This Row],[Código del producto Vendido]],STOCK[],16,FALSE)*VENTAS[[#This Row],[Cantidad]] + VLOOKUP(VENTAS[[#This Row],[Código del producto Vendido]],STOCK[],19,FALSE)*VENTAS[[#This Row],[Cantidad]],VENTAS[[#This Row],[Total]])</f>
        <v>13.911363636363635</v>
      </c>
      <c r="L338" s="6">
        <f>VENTAS[[#This Row],[Total]]-VENTAS[[#This Row],[Comisión 10%]]-VENTAS[[#This Row],[Costo SIN Comision]]</f>
        <v>11.088636363636365</v>
      </c>
      <c r="M338" s="6"/>
    </row>
    <row r="339" spans="1:13" ht="14" x14ac:dyDescent="0.15">
      <c r="A339" s="23">
        <v>45115</v>
      </c>
      <c r="E339" s="4" t="s">
        <v>876</v>
      </c>
      <c r="F339" s="2" t="str">
        <f>IFERROR(VLOOKUP(VENTAS[[#This Row],[Código del producto Vendido]],STOCK[],5,FALSE),"-")</f>
        <v xml:space="preserve"> Pantaloneta Verde</v>
      </c>
      <c r="G339" s="2">
        <v>1</v>
      </c>
      <c r="H339" s="6">
        <v>25</v>
      </c>
      <c r="I339" s="6">
        <f>VENTAS[[#This Row],[Cantidad]]*VENTAS[[#This Row],[Precio Venta]]</f>
        <v>25</v>
      </c>
      <c r="J339" s="6">
        <f>IF(VENTAS[[#This Row],[Nombre del Gestor]]&gt;1,  VENTAS[[#This Row],[Total]]*10%, 0)</f>
        <v>0</v>
      </c>
      <c r="K339" s="6">
        <f>IFERROR(VLOOKUP(VENTAS[[#This Row],[Código del producto Vendido]],STOCK[],16,FALSE)*VENTAS[[#This Row],[Cantidad]] + VLOOKUP(VENTAS[[#This Row],[Código del producto Vendido]],STOCK[],19,FALSE)*VENTAS[[#This Row],[Cantidad]],VENTAS[[#This Row],[Total]])</f>
        <v>14.871363636363636</v>
      </c>
      <c r="L339" s="6">
        <f>VENTAS[[#This Row],[Total]]-VENTAS[[#This Row],[Comisión 10%]]-VENTAS[[#This Row],[Costo SIN Comision]]</f>
        <v>10.128636363636364</v>
      </c>
      <c r="M339" s="6"/>
    </row>
    <row r="340" spans="1:13" ht="14" x14ac:dyDescent="0.15">
      <c r="A340" s="23">
        <v>45115</v>
      </c>
      <c r="E340" s="4" t="s">
        <v>884</v>
      </c>
      <c r="F340" s="2" t="str">
        <f>IFERROR(VLOOKUP(VENTAS[[#This Row],[Código del producto Vendido]],STOCK[],5,FALSE),"-")</f>
        <v>Bañador Cisne Espalda descubierta</v>
      </c>
      <c r="G340" s="2">
        <v>1</v>
      </c>
      <c r="H340" s="6">
        <v>25</v>
      </c>
      <c r="I340" s="6">
        <f>VENTAS[[#This Row],[Cantidad]]*VENTAS[[#This Row],[Precio Venta]]</f>
        <v>25</v>
      </c>
      <c r="J340" s="6">
        <f>IF(VENTAS[[#This Row],[Nombre del Gestor]]&gt;1,  VENTAS[[#This Row],[Total]]*10%, 0)</f>
        <v>0</v>
      </c>
      <c r="K340" s="6">
        <f>IFERROR(VLOOKUP(VENTAS[[#This Row],[Código del producto Vendido]],STOCK[],16,FALSE)*VENTAS[[#This Row],[Cantidad]] + VLOOKUP(VENTAS[[#This Row],[Código del producto Vendido]],STOCK[],19,FALSE)*VENTAS[[#This Row],[Cantidad]],VENTAS[[#This Row],[Total]])</f>
        <v>15.324999999999999</v>
      </c>
      <c r="L340" s="6">
        <f>VENTAS[[#This Row],[Total]]-VENTAS[[#This Row],[Comisión 10%]]-VENTAS[[#This Row],[Costo SIN Comision]]</f>
        <v>9.6750000000000007</v>
      </c>
      <c r="M340" s="6"/>
    </row>
    <row r="341" spans="1:13" ht="14" x14ac:dyDescent="0.15">
      <c r="A341" s="23">
        <v>45116</v>
      </c>
      <c r="E341" s="4" t="s">
        <v>561</v>
      </c>
      <c r="F341" s="2" t="str">
        <f>IFERROR(VLOOKUP(VENTAS[[#This Row],[Código del producto Vendido]],STOCK[],5,FALSE),"-")</f>
        <v>Bikini Mangas Fuccia</v>
      </c>
      <c r="G341" s="2">
        <v>1</v>
      </c>
      <c r="H341" s="6">
        <v>22</v>
      </c>
      <c r="I341" s="6">
        <f>VENTAS[[#This Row],[Cantidad]]*VENTAS[[#This Row],[Precio Venta]]</f>
        <v>22</v>
      </c>
      <c r="J341" s="6">
        <f>IF(VENTAS[[#This Row],[Nombre del Gestor]]&gt;1,  VENTAS[[#This Row],[Total]]*10%, 0)</f>
        <v>0</v>
      </c>
      <c r="K341" s="6">
        <f>IFERROR(VLOOKUP(VENTAS[[#This Row],[Código del producto Vendido]],STOCK[],16,FALSE)*VENTAS[[#This Row],[Cantidad]] + VLOOKUP(VENTAS[[#This Row],[Código del producto Vendido]],STOCK[],19,FALSE)*VENTAS[[#This Row],[Cantidad]],VENTAS[[#This Row],[Total]])</f>
        <v>14.495000000000001</v>
      </c>
      <c r="L341" s="6">
        <f>VENTAS[[#This Row],[Total]]-VENTAS[[#This Row],[Comisión 10%]]-VENTAS[[#This Row],[Costo SIN Comision]]</f>
        <v>7.504999999999999</v>
      </c>
      <c r="M341" s="6"/>
    </row>
    <row r="342" spans="1:13" ht="14" x14ac:dyDescent="0.15">
      <c r="A342" s="23">
        <v>45116</v>
      </c>
      <c r="E342" s="4" t="s">
        <v>576</v>
      </c>
      <c r="F342" s="2" t="str">
        <f>IFERROR(VLOOKUP(VENTAS[[#This Row],[Código del producto Vendido]],STOCK[],5,FALSE),"-")</f>
        <v>Bikini Floral</v>
      </c>
      <c r="G342" s="2">
        <v>1</v>
      </c>
      <c r="H342" s="6">
        <v>28</v>
      </c>
      <c r="I342" s="6">
        <f>VENTAS[[#This Row],[Cantidad]]*VENTAS[[#This Row],[Precio Venta]]</f>
        <v>28</v>
      </c>
      <c r="J342" s="6">
        <f>IF(VENTAS[[#This Row],[Nombre del Gestor]]&gt;1,  VENTAS[[#This Row],[Total]]*10%, 0)</f>
        <v>0</v>
      </c>
      <c r="K342" s="6">
        <f>IFERROR(VLOOKUP(VENTAS[[#This Row],[Código del producto Vendido]],STOCK[],16,FALSE)*VENTAS[[#This Row],[Cantidad]] + VLOOKUP(VENTAS[[#This Row],[Código del producto Vendido]],STOCK[],19,FALSE)*VENTAS[[#This Row],[Cantidad]],VENTAS[[#This Row],[Total]])</f>
        <v>18.733888888888888</v>
      </c>
      <c r="L342" s="6">
        <f>VENTAS[[#This Row],[Total]]-VENTAS[[#This Row],[Comisión 10%]]-VENTAS[[#This Row],[Costo SIN Comision]]</f>
        <v>9.2661111111111119</v>
      </c>
      <c r="M342" s="6"/>
    </row>
    <row r="343" spans="1:13" ht="14" x14ac:dyDescent="0.15">
      <c r="A343" s="23">
        <v>45116</v>
      </c>
      <c r="E343" s="4" t="s">
        <v>588</v>
      </c>
      <c r="F343" s="2" t="str">
        <f>IFERROR(VLOOKUP(VENTAS[[#This Row],[Código del producto Vendido]],STOCK[],5,FALSE),"-")</f>
        <v>Bañador con estampado floral</v>
      </c>
      <c r="G343" s="2">
        <v>1</v>
      </c>
      <c r="H343" s="6">
        <v>28</v>
      </c>
      <c r="I343" s="6">
        <f>VENTAS[[#This Row],[Cantidad]]*VENTAS[[#This Row],[Precio Venta]]</f>
        <v>28</v>
      </c>
      <c r="J343" s="6">
        <f>IF(VENTAS[[#This Row],[Nombre del Gestor]]&gt;1,  VENTAS[[#This Row],[Total]]*10%, 0)</f>
        <v>0</v>
      </c>
      <c r="K343" s="6">
        <f>IFERROR(VLOOKUP(VENTAS[[#This Row],[Código del producto Vendido]],STOCK[],16,FALSE)*VENTAS[[#This Row],[Cantidad]] + VLOOKUP(VENTAS[[#This Row],[Código del producto Vendido]],STOCK[],19,FALSE)*VENTAS[[#This Row],[Cantidad]],VENTAS[[#This Row],[Total]])</f>
        <v>18.308888888888887</v>
      </c>
      <c r="L343" s="6">
        <f>VENTAS[[#This Row],[Total]]-VENTAS[[#This Row],[Comisión 10%]]-VENTAS[[#This Row],[Costo SIN Comision]]</f>
        <v>9.6911111111111126</v>
      </c>
      <c r="M343" s="6"/>
    </row>
    <row r="344" spans="1:13" ht="14" x14ac:dyDescent="0.15">
      <c r="A344" s="23">
        <v>45116</v>
      </c>
      <c r="E344" s="4" t="s">
        <v>936</v>
      </c>
      <c r="F344" s="2" t="str">
        <f>IFERROR(VLOOKUP(VENTAS[[#This Row],[Código del producto Vendido]],STOCK[],5,FALSE),"-")</f>
        <v>Bañador en contraste azul</v>
      </c>
      <c r="G344" s="2">
        <v>1</v>
      </c>
      <c r="H344" s="6">
        <v>28</v>
      </c>
      <c r="I344" s="6">
        <f>VENTAS[[#This Row],[Cantidad]]*VENTAS[[#This Row],[Precio Venta]]</f>
        <v>28</v>
      </c>
      <c r="J344" s="6">
        <f>IF(VENTAS[[#This Row],[Nombre del Gestor]]&gt;1,  VENTAS[[#This Row],[Total]]*10%, 0)</f>
        <v>0</v>
      </c>
      <c r="K344" s="6">
        <f>IFERROR(VLOOKUP(VENTAS[[#This Row],[Código del producto Vendido]],STOCK[],16,FALSE)*VENTAS[[#This Row],[Cantidad]] + VLOOKUP(VENTAS[[#This Row],[Código del producto Vendido]],STOCK[],19,FALSE)*VENTAS[[#This Row],[Cantidad]],VENTAS[[#This Row],[Total]])</f>
        <v>19.338970588235291</v>
      </c>
      <c r="L344" s="6">
        <f>VENTAS[[#This Row],[Total]]-VENTAS[[#This Row],[Comisión 10%]]-VENTAS[[#This Row],[Costo SIN Comision]]</f>
        <v>8.6610294117647086</v>
      </c>
      <c r="M344" s="6"/>
    </row>
    <row r="345" spans="1:13" ht="14" x14ac:dyDescent="0.15">
      <c r="A345" s="23">
        <v>45116</v>
      </c>
      <c r="E345" s="4" t="s">
        <v>838</v>
      </c>
      <c r="F345" s="2" t="str">
        <f>IFERROR(VLOOKUP(VENTAS[[#This Row],[Código del producto Vendido]],STOCK[],5,FALSE),"-")</f>
        <v>Bikini Rosa canalé</v>
      </c>
      <c r="G345" s="2">
        <v>1</v>
      </c>
      <c r="H345" s="6">
        <v>20</v>
      </c>
      <c r="I345" s="6">
        <f>VENTAS[[#This Row],[Cantidad]]*VENTAS[[#This Row],[Precio Venta]]</f>
        <v>20</v>
      </c>
      <c r="J345" s="6">
        <f>IF(VENTAS[[#This Row],[Nombre del Gestor]]&gt;1,  VENTAS[[#This Row],[Total]]*10%, 0)</f>
        <v>0</v>
      </c>
      <c r="K345" s="6">
        <f>IFERROR(VLOOKUP(VENTAS[[#This Row],[Código del producto Vendido]],STOCK[],16,FALSE)*VENTAS[[#This Row],[Cantidad]] + VLOOKUP(VENTAS[[#This Row],[Código del producto Vendido]],STOCK[],19,FALSE)*VENTAS[[#This Row],[Cantidad]],VENTAS[[#This Row],[Total]])</f>
        <v>13.444444444444445</v>
      </c>
      <c r="L345" s="6">
        <f>VENTAS[[#This Row],[Total]]-VENTAS[[#This Row],[Comisión 10%]]-VENTAS[[#This Row],[Costo SIN Comision]]</f>
        <v>6.5555555555555554</v>
      </c>
      <c r="M345" s="6"/>
    </row>
    <row r="346" spans="1:13" ht="14" x14ac:dyDescent="0.15">
      <c r="A346" s="23">
        <v>45121</v>
      </c>
      <c r="E346" s="4" t="s">
        <v>569</v>
      </c>
      <c r="F346" s="2" t="str">
        <f>IFERROR(VLOOKUP(VENTAS[[#This Row],[Código del producto Vendido]],STOCK[],5,FALSE),"-")</f>
        <v>Enguatada solera sin parte de abajo</v>
      </c>
      <c r="G346" s="2">
        <v>1</v>
      </c>
      <c r="H346" s="6">
        <v>17</v>
      </c>
      <c r="I346" s="6">
        <f>VENTAS[[#This Row],[Cantidad]]*VENTAS[[#This Row],[Precio Venta]]</f>
        <v>17</v>
      </c>
      <c r="J346" s="6">
        <f>IF(VENTAS[[#This Row],[Nombre del Gestor]]&gt;1,  VENTAS[[#This Row],[Total]]*10%, 0)</f>
        <v>0</v>
      </c>
      <c r="K346" s="6">
        <f>IFERROR(VLOOKUP(VENTAS[[#This Row],[Código del producto Vendido]],STOCK[],16,FALSE)*VENTAS[[#This Row],[Cantidad]] + VLOOKUP(VENTAS[[#This Row],[Código del producto Vendido]],STOCK[],19,FALSE)*VENTAS[[#This Row],[Cantidad]],VENTAS[[#This Row],[Total]])</f>
        <v>13.331666666666667</v>
      </c>
      <c r="L346" s="6">
        <f>VENTAS[[#This Row],[Total]]-VENTAS[[#This Row],[Comisión 10%]]-VENTAS[[#This Row],[Costo SIN Comision]]</f>
        <v>3.668333333333333</v>
      </c>
      <c r="M346" s="6"/>
    </row>
    <row r="347" spans="1:13" ht="14" x14ac:dyDescent="0.15">
      <c r="A347" s="23">
        <v>45122</v>
      </c>
      <c r="E347" s="4" t="s">
        <v>627</v>
      </c>
      <c r="F347" s="2" t="str">
        <f>IFERROR(VLOOKUP(VENTAS[[#This Row],[Código del producto Vendido]],STOCK[],5,FALSE),"-")</f>
        <v>Top unicolor de hombros con almohadilla</v>
      </c>
      <c r="G347" s="2">
        <v>1</v>
      </c>
      <c r="H347" s="6">
        <v>14</v>
      </c>
      <c r="I347" s="6">
        <f>VENTAS[[#This Row],[Cantidad]]*VENTAS[[#This Row],[Precio Venta]]</f>
        <v>14</v>
      </c>
      <c r="J347" s="6">
        <f>IF(VENTAS[[#This Row],[Nombre del Gestor]]&gt;1,  VENTAS[[#This Row],[Total]]*10%, 0)</f>
        <v>0</v>
      </c>
      <c r="K347" s="6">
        <f>IFERROR(VLOOKUP(VENTAS[[#This Row],[Código del producto Vendido]],STOCK[],16,FALSE)*VENTAS[[#This Row],[Cantidad]] + VLOOKUP(VENTAS[[#This Row],[Código del producto Vendido]],STOCK[],19,FALSE)*VENTAS[[#This Row],[Cantidad]],VENTAS[[#This Row],[Total]])</f>
        <v>7.5111111111111111</v>
      </c>
      <c r="L347" s="6">
        <f>VENTAS[[#This Row],[Total]]-VENTAS[[#This Row],[Comisión 10%]]-VENTAS[[#This Row],[Costo SIN Comision]]</f>
        <v>6.4888888888888889</v>
      </c>
      <c r="M347" s="6"/>
    </row>
    <row r="348" spans="1:13" ht="14" x14ac:dyDescent="0.15">
      <c r="A348" s="27">
        <v>45121</v>
      </c>
      <c r="E348" s="4" t="s">
        <v>809</v>
      </c>
      <c r="F348" s="2" t="str">
        <f>IFERROR(VLOOKUP(VENTAS[[#This Row],[Código del producto Vendido]],STOCK[],5,FALSE),"-")</f>
        <v>Bañador floreado</v>
      </c>
      <c r="G348" s="2">
        <v>1</v>
      </c>
      <c r="H348" s="6">
        <v>20</v>
      </c>
      <c r="I348" s="6">
        <f>VENTAS[[#This Row],[Cantidad]]*VENTAS[[#This Row],[Precio Venta]]</f>
        <v>20</v>
      </c>
      <c r="J348" s="6">
        <f>IF(VENTAS[[#This Row],[Nombre del Gestor]]&gt;1,  VENTAS[[#This Row],[Total]]*10%, 0)</f>
        <v>0</v>
      </c>
      <c r="K348" s="6">
        <f>IFERROR(VLOOKUP(VENTAS[[#This Row],[Código del producto Vendido]],STOCK[],16,FALSE)*VENTAS[[#This Row],[Cantidad]] + VLOOKUP(VENTAS[[#This Row],[Código del producto Vendido]],STOCK[],19,FALSE)*VENTAS[[#This Row],[Cantidad]],VENTAS[[#This Row],[Total]])</f>
        <v>11.722222222222221</v>
      </c>
      <c r="L348" s="6">
        <f>VENTAS[[#This Row],[Total]]-VENTAS[[#This Row],[Comisión 10%]]-VENTAS[[#This Row],[Costo SIN Comision]]</f>
        <v>8.2777777777777786</v>
      </c>
      <c r="M348" s="6"/>
    </row>
    <row r="349" spans="1:13" ht="14" x14ac:dyDescent="0.15">
      <c r="A349" s="27">
        <v>45122</v>
      </c>
      <c r="E349" s="4" t="s">
        <v>813</v>
      </c>
      <c r="F349" s="2" t="str">
        <f>IFERROR(VLOOKUP(VENTAS[[#This Row],[Código del producto Vendido]],STOCK[],5,FALSE),"-")</f>
        <v xml:space="preserve"> Bañador espalda descubierta</v>
      </c>
      <c r="G349" s="2">
        <v>1</v>
      </c>
      <c r="H349" s="6">
        <v>20</v>
      </c>
      <c r="I349" s="6">
        <f>VENTAS[[#This Row],[Cantidad]]*VENTAS[[#This Row],[Precio Venta]]</f>
        <v>20</v>
      </c>
      <c r="J349" s="6">
        <f>IF(VENTAS[[#This Row],[Nombre del Gestor]]&gt;1,  VENTAS[[#This Row],[Total]]*10%, 0)</f>
        <v>0</v>
      </c>
      <c r="K349" s="6">
        <f>IFERROR(VLOOKUP(VENTAS[[#This Row],[Código del producto Vendido]],STOCK[],16,FALSE)*VENTAS[[#This Row],[Cantidad]] + VLOOKUP(VENTAS[[#This Row],[Código del producto Vendido]],STOCK[],19,FALSE)*VENTAS[[#This Row],[Cantidad]],VENTAS[[#This Row],[Total]])</f>
        <v>15.555555555555555</v>
      </c>
      <c r="L349" s="6">
        <f>VENTAS[[#This Row],[Total]]-VENTAS[[#This Row],[Comisión 10%]]-VENTAS[[#This Row],[Costo SIN Comision]]</f>
        <v>4.4444444444444446</v>
      </c>
      <c r="M349" s="6"/>
    </row>
    <row r="350" spans="1:13" ht="14" x14ac:dyDescent="0.15">
      <c r="A350" s="28">
        <v>45122</v>
      </c>
      <c r="E350" s="4" t="s">
        <v>678</v>
      </c>
      <c r="F350" s="2" t="str">
        <f>IFERROR(VLOOKUP(VENTAS[[#This Row],[Código del producto Vendido]],STOCK[],5,FALSE),"-")</f>
        <v xml:space="preserve">Bañador una pieza de color combinado </v>
      </c>
      <c r="G350" s="2">
        <v>1</v>
      </c>
      <c r="H350" s="6">
        <v>20</v>
      </c>
      <c r="I350" s="6">
        <f>VENTAS[[#This Row],[Cantidad]]*VENTAS[[#This Row],[Precio Venta]]</f>
        <v>20</v>
      </c>
      <c r="J350" s="6">
        <f>IF(VENTAS[[#This Row],[Nombre del Gestor]]&gt;1,  VENTAS[[#This Row],[Total]]*10%, 0)</f>
        <v>0</v>
      </c>
      <c r="K350" s="6">
        <f>IFERROR(VLOOKUP(VENTAS[[#This Row],[Código del producto Vendido]],STOCK[],16,FALSE)*VENTAS[[#This Row],[Cantidad]] + VLOOKUP(VENTAS[[#This Row],[Código del producto Vendido]],STOCK[],19,FALSE)*VENTAS[[#This Row],[Cantidad]],VENTAS[[#This Row],[Total]])</f>
        <v>9.6666666666666679</v>
      </c>
      <c r="L350" s="6">
        <f>VENTAS[[#This Row],[Total]]-VENTAS[[#This Row],[Comisión 10%]]-VENTAS[[#This Row],[Costo SIN Comision]]</f>
        <v>10.333333333333332</v>
      </c>
      <c r="M350" s="6"/>
    </row>
    <row r="351" spans="1:13" ht="14" x14ac:dyDescent="0.15">
      <c r="A351" s="28">
        <v>45122</v>
      </c>
      <c r="E351" s="4" t="s">
        <v>859</v>
      </c>
      <c r="F351" s="2" t="str">
        <f>IFERROR(VLOOKUP(VENTAS[[#This Row],[Código del producto Vendido]],STOCK[],5,FALSE),"-")</f>
        <v xml:space="preserve"> Top Cuello V Verde</v>
      </c>
      <c r="G351" s="2">
        <v>1</v>
      </c>
      <c r="H351" s="6">
        <v>12</v>
      </c>
      <c r="I351" s="6">
        <f>VENTAS[[#This Row],[Cantidad]]*VENTAS[[#This Row],[Precio Venta]]</f>
        <v>12</v>
      </c>
      <c r="J351" s="6">
        <f>IF(VENTAS[[#This Row],[Nombre del Gestor]]&gt;1,  VENTAS[[#This Row],[Total]]*10%, 0)</f>
        <v>0</v>
      </c>
      <c r="K351" s="6">
        <f>IFERROR(VLOOKUP(VENTAS[[#This Row],[Código del producto Vendido]],STOCK[],16,FALSE)*VENTAS[[#This Row],[Cantidad]] + VLOOKUP(VENTAS[[#This Row],[Código del producto Vendido]],STOCK[],19,FALSE)*VENTAS[[#This Row],[Cantidad]],VENTAS[[#This Row],[Total]])</f>
        <v>8.005454545454544</v>
      </c>
      <c r="L351" s="6">
        <f>VENTAS[[#This Row],[Total]]-VENTAS[[#This Row],[Comisión 10%]]-VENTAS[[#This Row],[Costo SIN Comision]]</f>
        <v>3.994545454545456</v>
      </c>
      <c r="M351" s="6"/>
    </row>
    <row r="352" spans="1:13" ht="14" x14ac:dyDescent="0.15">
      <c r="A352" s="28">
        <v>45122</v>
      </c>
      <c r="E352" s="4" t="s">
        <v>909</v>
      </c>
      <c r="F352" s="2" t="str">
        <f>IFERROR(VLOOKUP(VENTAS[[#This Row],[Código del producto Vendido]],STOCK[],5,FALSE),"-")</f>
        <v>Top cuello V Blanco</v>
      </c>
      <c r="G352" s="2">
        <v>1</v>
      </c>
      <c r="H352" s="6">
        <v>12</v>
      </c>
      <c r="I352" s="6">
        <f>VENTAS[[#This Row],[Cantidad]]*VENTAS[[#This Row],[Precio Venta]]</f>
        <v>12</v>
      </c>
      <c r="J352" s="6">
        <f>IF(VENTAS[[#This Row],[Nombre del Gestor]]&gt;1,  VENTAS[[#This Row],[Total]]*10%, 0)</f>
        <v>0</v>
      </c>
      <c r="K352" s="6">
        <f>IFERROR(VLOOKUP(VENTAS[[#This Row],[Código del producto Vendido]],STOCK[],16,FALSE)*VENTAS[[#This Row],[Cantidad]] + VLOOKUP(VENTAS[[#This Row],[Código del producto Vendido]],STOCK[],19,FALSE)*VENTAS[[#This Row],[Cantidad]],VENTAS[[#This Row],[Total]])</f>
        <v>7.7556818181818175</v>
      </c>
      <c r="L352" s="6">
        <f>VENTAS[[#This Row],[Total]]-VENTAS[[#This Row],[Comisión 10%]]-VENTAS[[#This Row],[Costo SIN Comision]]</f>
        <v>4.2443181818181825</v>
      </c>
      <c r="M352" s="6"/>
    </row>
    <row r="353" spans="1:13" ht="14" x14ac:dyDescent="0.15">
      <c r="A353" s="28">
        <v>45124</v>
      </c>
      <c r="E353" s="4" t="s">
        <v>911</v>
      </c>
      <c r="F353" s="2" t="str">
        <f>IFERROR(VLOOKUP(VENTAS[[#This Row],[Código del producto Vendido]],STOCK[],5,FALSE),"-")</f>
        <v>Jenas Ajustados Oscuro</v>
      </c>
      <c r="G353" s="2">
        <v>1</v>
      </c>
      <c r="H353" s="6">
        <v>35</v>
      </c>
      <c r="I353" s="6">
        <f>VENTAS[[#This Row],[Cantidad]]*VENTAS[[#This Row],[Precio Venta]]</f>
        <v>35</v>
      </c>
      <c r="J353" s="6">
        <f>IF(VENTAS[[#This Row],[Nombre del Gestor]]&gt;1,  VENTAS[[#This Row],[Total]]*10%, 0)</f>
        <v>0</v>
      </c>
      <c r="K353" s="6">
        <f>IFERROR(VLOOKUP(VENTAS[[#This Row],[Código del producto Vendido]],STOCK[],16,FALSE)*VENTAS[[#This Row],[Cantidad]] + VLOOKUP(VENTAS[[#This Row],[Código del producto Vendido]],STOCK[],19,FALSE)*VENTAS[[#This Row],[Cantidad]],VENTAS[[#This Row],[Total]])</f>
        <v>24.68181818181818</v>
      </c>
      <c r="L353" s="6">
        <f>VENTAS[[#This Row],[Total]]-VENTAS[[#This Row],[Comisión 10%]]-VENTAS[[#This Row],[Costo SIN Comision]]</f>
        <v>10.31818181818182</v>
      </c>
      <c r="M353" s="6"/>
    </row>
    <row r="354" spans="1:13" ht="14" x14ac:dyDescent="0.15">
      <c r="A354" s="28">
        <v>45124</v>
      </c>
      <c r="E354" s="4" t="s">
        <v>555</v>
      </c>
      <c r="F354" s="2" t="str">
        <f>IFERROR(VLOOKUP(VENTAS[[#This Row],[Código del producto Vendido]],STOCK[],5,FALSE),"-")</f>
        <v xml:space="preserve">Pareo falda </v>
      </c>
      <c r="G354" s="2">
        <v>1</v>
      </c>
      <c r="H354" s="6">
        <v>8</v>
      </c>
      <c r="I354" s="6">
        <f>VENTAS[[#This Row],[Cantidad]]*VENTAS[[#This Row],[Precio Venta]]</f>
        <v>8</v>
      </c>
      <c r="J354" s="6">
        <f>IF(VENTAS[[#This Row],[Nombre del Gestor]]&gt;1,  VENTAS[[#This Row],[Total]]*10%, 0)</f>
        <v>0</v>
      </c>
      <c r="K354" s="6">
        <f>IFERROR(VLOOKUP(VENTAS[[#This Row],[Código del producto Vendido]],STOCK[],16,FALSE)*VENTAS[[#This Row],[Cantidad]] + VLOOKUP(VENTAS[[#This Row],[Código del producto Vendido]],STOCK[],19,FALSE)*VENTAS[[#This Row],[Cantidad]],VENTAS[[#This Row],[Total]])</f>
        <v>4.3372222222222225</v>
      </c>
      <c r="L354" s="6">
        <f>VENTAS[[#This Row],[Total]]-VENTAS[[#This Row],[Comisión 10%]]-VENTAS[[#This Row],[Costo SIN Comision]]</f>
        <v>3.6627777777777775</v>
      </c>
      <c r="M354" s="6"/>
    </row>
    <row r="355" spans="1:13" ht="14" x14ac:dyDescent="0.15">
      <c r="A355" s="28">
        <v>45124</v>
      </c>
      <c r="E355" s="4" t="s">
        <v>694</v>
      </c>
      <c r="F355" s="2" t="str">
        <f>IFERROR(VLOOKUP(VENTAS[[#This Row],[Código del producto Vendido]],STOCK[],5,FALSE),"-")</f>
        <v>Bañador bikini de manga raglán con cordón floral</v>
      </c>
      <c r="G355" s="2">
        <v>1</v>
      </c>
      <c r="H355" s="6">
        <v>25</v>
      </c>
      <c r="I355" s="6">
        <f>VENTAS[[#This Row],[Cantidad]]*VENTAS[[#This Row],[Precio Venta]]</f>
        <v>25</v>
      </c>
      <c r="J355" s="6">
        <f>IF(VENTAS[[#This Row],[Nombre del Gestor]]&gt;1,  VENTAS[[#This Row],[Total]]*10%, 0)</f>
        <v>0</v>
      </c>
      <c r="K355" s="6">
        <f>IFERROR(VLOOKUP(VENTAS[[#This Row],[Código del producto Vendido]],STOCK[],16,FALSE)*VENTAS[[#This Row],[Cantidad]] + VLOOKUP(VENTAS[[#This Row],[Código del producto Vendido]],STOCK[],19,FALSE)*VENTAS[[#This Row],[Cantidad]],VENTAS[[#This Row],[Total]])</f>
        <v>19.794444444444444</v>
      </c>
      <c r="L355" s="6">
        <f>VENTAS[[#This Row],[Total]]-VENTAS[[#This Row],[Comisión 10%]]-VENTAS[[#This Row],[Costo SIN Comision]]</f>
        <v>5.2055555555555557</v>
      </c>
      <c r="M355" s="6"/>
    </row>
    <row r="356" spans="1:13" ht="14" x14ac:dyDescent="0.15">
      <c r="A356" s="28">
        <v>45124</v>
      </c>
      <c r="E356" s="4" t="s">
        <v>574</v>
      </c>
      <c r="F356" s="2" t="str">
        <f>IFERROR(VLOOKUP(VENTAS[[#This Row],[Código del producto Vendido]],STOCK[],5,FALSE),"-")</f>
        <v>Bikini Elegante con Herrajes</v>
      </c>
      <c r="G356" s="2">
        <v>1</v>
      </c>
      <c r="H356" s="6">
        <v>18</v>
      </c>
      <c r="I356" s="6">
        <f>VENTAS[[#This Row],[Cantidad]]*VENTAS[[#This Row],[Precio Venta]]</f>
        <v>18</v>
      </c>
      <c r="J356" s="6">
        <f>IF(VENTAS[[#This Row],[Nombre del Gestor]]&gt;1,  VENTAS[[#This Row],[Total]]*10%, 0)</f>
        <v>0</v>
      </c>
      <c r="K356" s="6">
        <f>IFERROR(VLOOKUP(VENTAS[[#This Row],[Código del producto Vendido]],STOCK[],16,FALSE)*VENTAS[[#This Row],[Cantidad]] + VLOOKUP(VENTAS[[#This Row],[Código del producto Vendido]],STOCK[],19,FALSE)*VENTAS[[#This Row],[Cantidad]],VENTAS[[#This Row],[Total]])</f>
        <v>12.419444444444444</v>
      </c>
      <c r="L356" s="6">
        <f>VENTAS[[#This Row],[Total]]-VENTAS[[#This Row],[Comisión 10%]]-VENTAS[[#This Row],[Costo SIN Comision]]</f>
        <v>5.5805555555555557</v>
      </c>
      <c r="M356" s="6"/>
    </row>
    <row r="357" spans="1:13" ht="14" x14ac:dyDescent="0.15">
      <c r="A357" s="28">
        <v>45125</v>
      </c>
      <c r="E357" s="4" t="s">
        <v>557</v>
      </c>
      <c r="F357" s="2" t="str">
        <f>IFERROR(VLOOKUP(VENTAS[[#This Row],[Código del producto Vendido]],STOCK[],5,FALSE),"-")</f>
        <v>Bikini Floral</v>
      </c>
      <c r="G357" s="2">
        <v>1</v>
      </c>
      <c r="H357" s="6">
        <v>25</v>
      </c>
      <c r="I357" s="6">
        <f>VENTAS[[#This Row],[Cantidad]]*VENTAS[[#This Row],[Precio Venta]]</f>
        <v>25</v>
      </c>
      <c r="J357" s="6">
        <f>IF(VENTAS[[#This Row],[Nombre del Gestor]]&gt;1,  VENTAS[[#This Row],[Total]]*10%, 0)</f>
        <v>0</v>
      </c>
      <c r="K357" s="6">
        <f>IFERROR(VLOOKUP(VENTAS[[#This Row],[Código del producto Vendido]],STOCK[],16,FALSE)*VENTAS[[#This Row],[Cantidad]] + VLOOKUP(VENTAS[[#This Row],[Código del producto Vendido]],STOCK[],19,FALSE)*VENTAS[[#This Row],[Cantidad]],VENTAS[[#This Row],[Total]])</f>
        <v>19.56111111111111</v>
      </c>
      <c r="L357" s="6">
        <f>VENTAS[[#This Row],[Total]]-VENTAS[[#This Row],[Comisión 10%]]-VENTAS[[#This Row],[Costo SIN Comision]]</f>
        <v>5.43888888888889</v>
      </c>
      <c r="M357" s="6"/>
    </row>
    <row r="358" spans="1:13" ht="14" x14ac:dyDescent="0.15">
      <c r="A358" s="28">
        <v>45128</v>
      </c>
      <c r="E358" s="4" t="s">
        <v>557</v>
      </c>
      <c r="F358" s="2" t="str">
        <f>IFERROR(VLOOKUP(VENTAS[[#This Row],[Código del producto Vendido]],STOCK[],5,FALSE),"-")</f>
        <v>Bikini Floral</v>
      </c>
      <c r="G358" s="2">
        <v>1</v>
      </c>
      <c r="H358" s="6">
        <v>25</v>
      </c>
      <c r="I358" s="6">
        <f>VENTAS[[#This Row],[Cantidad]]*VENTAS[[#This Row],[Precio Venta]]</f>
        <v>25</v>
      </c>
      <c r="J358" s="6">
        <f>IF(VENTAS[[#This Row],[Nombre del Gestor]]&gt;1,  VENTAS[[#This Row],[Total]]*10%, 0)</f>
        <v>0</v>
      </c>
      <c r="K358" s="6">
        <f>IFERROR(VLOOKUP(VENTAS[[#This Row],[Código del producto Vendido]],STOCK[],16,FALSE)*VENTAS[[#This Row],[Cantidad]] + VLOOKUP(VENTAS[[#This Row],[Código del producto Vendido]],STOCK[],19,FALSE)*VENTAS[[#This Row],[Cantidad]],VENTAS[[#This Row],[Total]])</f>
        <v>19.56111111111111</v>
      </c>
      <c r="L358" s="6">
        <f>VENTAS[[#This Row],[Total]]-VENTAS[[#This Row],[Comisión 10%]]-VENTAS[[#This Row],[Costo SIN Comision]]</f>
        <v>5.43888888888889</v>
      </c>
      <c r="M358" s="6"/>
    </row>
    <row r="359" spans="1:13" ht="14" x14ac:dyDescent="0.15">
      <c r="A359" s="41">
        <v>45133</v>
      </c>
      <c r="B359" s="13" t="s">
        <v>1132</v>
      </c>
      <c r="C359" s="14"/>
      <c r="D359" s="14"/>
      <c r="E359" s="40" t="s">
        <v>696</v>
      </c>
      <c r="F359" s="15" t="str">
        <f>IFERROR(VLOOKUP(VENTAS[[#This Row],[Código del producto Vendido]],STOCK[],5,FALSE),"-")</f>
        <v>Bikini de manga y short floreado</v>
      </c>
      <c r="G359" s="15">
        <v>1</v>
      </c>
      <c r="H359" s="16">
        <v>25</v>
      </c>
      <c r="I359" s="16">
        <f>VENTAS[[#This Row],[Cantidad]]*VENTAS[[#This Row],[Precio Venta]]</f>
        <v>25</v>
      </c>
      <c r="J359" s="16">
        <f>IF(VENTAS[[#This Row],[Nombre del Gestor]]&gt;1,  VENTAS[[#This Row],[Total]]*10%, 0)</f>
        <v>0</v>
      </c>
      <c r="K359" s="6">
        <f>IFERROR(VLOOKUP(VENTAS[[#This Row],[Código del producto Vendido]],STOCK[],16,FALSE)*VENTAS[[#This Row],[Cantidad]] + VLOOKUP(VENTAS[[#This Row],[Código del producto Vendido]],STOCK[],19,FALSE)*VENTAS[[#This Row],[Cantidad]],VENTAS[[#This Row],[Total]])</f>
        <v>16.644444444444442</v>
      </c>
      <c r="L359" s="6">
        <f>VENTAS[[#This Row],[Total]]-VENTAS[[#This Row],[Comisión 10%]]-VENTAS[[#This Row],[Costo SIN Comision]]</f>
        <v>8.3555555555555578</v>
      </c>
      <c r="M359" s="6"/>
    </row>
    <row r="360" spans="1:13" ht="14" x14ac:dyDescent="0.15">
      <c r="A360" s="28">
        <v>45133</v>
      </c>
      <c r="E360" s="4" t="s">
        <v>578</v>
      </c>
      <c r="F360" s="2" t="str">
        <f>IFERROR(VLOOKUP(VENTAS[[#This Row],[Código del producto Vendido]],STOCK[],5,FALSE),"-")</f>
        <v>Bañador una pieza tropical</v>
      </c>
      <c r="G360" s="2">
        <v>1</v>
      </c>
      <c r="H360" s="6">
        <v>25</v>
      </c>
      <c r="I360" s="6">
        <f>VENTAS[[#This Row],[Cantidad]]*VENTAS[[#This Row],[Precio Venta]]</f>
        <v>25</v>
      </c>
      <c r="J360" s="6">
        <f>IF(VENTAS[[#This Row],[Nombre del Gestor]]&gt;1,  VENTAS[[#This Row],[Total]]*10%, 0)</f>
        <v>0</v>
      </c>
      <c r="K360" s="6">
        <f>IFERROR(VLOOKUP(VENTAS[[#This Row],[Código del producto Vendido]],STOCK[],16,FALSE)*VENTAS[[#This Row],[Cantidad]] + VLOOKUP(VENTAS[[#This Row],[Código del producto Vendido]],STOCK[],19,FALSE)*VENTAS[[#This Row],[Cantidad]],VENTAS[[#This Row],[Total]])</f>
        <v>14.511111111111111</v>
      </c>
      <c r="L360" s="6">
        <f>VENTAS[[#This Row],[Total]]-VENTAS[[#This Row],[Comisión 10%]]-VENTAS[[#This Row],[Costo SIN Comision]]</f>
        <v>10.488888888888889</v>
      </c>
      <c r="M360" s="6"/>
    </row>
    <row r="361" spans="1:13" ht="14" x14ac:dyDescent="0.15">
      <c r="A361" s="28">
        <v>45133</v>
      </c>
      <c r="E361" s="4" t="s">
        <v>1124</v>
      </c>
      <c r="F361" s="2" t="str">
        <f>IFERROR(VLOOKUP(VENTAS[[#This Row],[Código del producto Vendido]],STOCK[],5,FALSE),"-")</f>
        <v>Jumpsuit palazzo de tie dye</v>
      </c>
      <c r="G361" s="2">
        <v>1</v>
      </c>
      <c r="H361" s="6">
        <v>30</v>
      </c>
      <c r="I361" s="6">
        <f>VENTAS[[#This Row],[Cantidad]]*VENTAS[[#This Row],[Precio Venta]]</f>
        <v>30</v>
      </c>
      <c r="J361" s="6">
        <f>IF(VENTAS[[#This Row],[Nombre del Gestor]]&gt;1,  VENTAS[[#This Row],[Total]]*10%, 0)</f>
        <v>0</v>
      </c>
      <c r="K361" s="6">
        <f>IFERROR(VLOOKUP(VENTAS[[#This Row],[Código del producto Vendido]],STOCK[],16,FALSE)*VENTAS[[#This Row],[Cantidad]] + VLOOKUP(VENTAS[[#This Row],[Código del producto Vendido]],STOCK[],19,FALSE)*VENTAS[[#This Row],[Cantidad]],VENTAS[[#This Row],[Total]])</f>
        <v>16.333333333333336</v>
      </c>
      <c r="L361" s="6">
        <f>VENTAS[[#This Row],[Total]]-VENTAS[[#This Row],[Comisión 10%]]-VENTAS[[#This Row],[Costo SIN Comision]]</f>
        <v>13.666666666666664</v>
      </c>
      <c r="M361" s="6"/>
    </row>
    <row r="362" spans="1:13" ht="14" x14ac:dyDescent="0.15">
      <c r="A362" s="28">
        <v>45133</v>
      </c>
      <c r="E362" s="4" t="s">
        <v>1087</v>
      </c>
      <c r="F362" s="2" t="str">
        <f>IFERROR(VLOOKUP(VENTAS[[#This Row],[Código del producto Vendido]],STOCK[],5,FALSE),"-")</f>
        <v>Top asimétrico blanco</v>
      </c>
      <c r="G362" s="2">
        <v>1</v>
      </c>
      <c r="H362" s="6">
        <v>12</v>
      </c>
      <c r="I362" s="6">
        <f>VENTAS[[#This Row],[Cantidad]]*VENTAS[[#This Row],[Precio Venta]]</f>
        <v>12</v>
      </c>
      <c r="J362" s="6">
        <f>IF(VENTAS[[#This Row],[Nombre del Gestor]]&gt;1,  VENTAS[[#This Row],[Total]]*10%, 0)</f>
        <v>0</v>
      </c>
      <c r="K362" s="6">
        <f>IFERROR(VLOOKUP(VENTAS[[#This Row],[Código del producto Vendido]],STOCK[],16,FALSE)*VENTAS[[#This Row],[Cantidad]] + VLOOKUP(VENTAS[[#This Row],[Código del producto Vendido]],STOCK[],19,FALSE)*VENTAS[[#This Row],[Cantidad]],VENTAS[[#This Row],[Total]])</f>
        <v>5.77</v>
      </c>
      <c r="L362" s="6">
        <f>VENTAS[[#This Row],[Total]]-VENTAS[[#This Row],[Comisión 10%]]-VENTAS[[#This Row],[Costo SIN Comision]]</f>
        <v>6.23</v>
      </c>
      <c r="M362" s="6"/>
    </row>
    <row r="363" spans="1:13" ht="14" x14ac:dyDescent="0.15">
      <c r="A363" s="29">
        <v>45133</v>
      </c>
      <c r="E363" s="4" t="s">
        <v>1057</v>
      </c>
      <c r="F363" s="2" t="str">
        <f>IFERROR(VLOOKUP(VENTAS[[#This Row],[Código del producto Vendido]],STOCK[],5,FALSE),"-")</f>
        <v>Cinturón de hebilla dorada</v>
      </c>
      <c r="G363" s="2">
        <v>1</v>
      </c>
      <c r="H363" s="6">
        <v>12</v>
      </c>
      <c r="I363" s="6">
        <f>VENTAS[[#This Row],[Cantidad]]*VENTAS[[#This Row],[Precio Venta]]</f>
        <v>12</v>
      </c>
      <c r="J363" s="6">
        <f>IF(VENTAS[[#This Row],[Nombre del Gestor]]&gt;1,  VENTAS[[#This Row],[Total]]*10%, 0)</f>
        <v>0</v>
      </c>
      <c r="K363" s="6">
        <f>IFERROR(VLOOKUP(VENTAS[[#This Row],[Código del producto Vendido]],STOCK[],16,FALSE)*VENTAS[[#This Row],[Cantidad]] + VLOOKUP(VENTAS[[#This Row],[Código del producto Vendido]],STOCK[],19,FALSE)*VENTAS[[#This Row],[Cantidad]],VENTAS[[#This Row],[Total]])</f>
        <v>4.09</v>
      </c>
      <c r="L363" s="6">
        <f>VENTAS[[#This Row],[Total]]-VENTAS[[#This Row],[Comisión 10%]]-VENTAS[[#This Row],[Costo SIN Comision]]</f>
        <v>7.91</v>
      </c>
      <c r="M363" s="6"/>
    </row>
    <row r="364" spans="1:13" ht="14" x14ac:dyDescent="0.15">
      <c r="A364" s="28">
        <v>45133</v>
      </c>
      <c r="E364" s="4" t="s">
        <v>1035</v>
      </c>
      <c r="F364" s="2" t="str">
        <f>IFERROR(VLOOKUP(VENTAS[[#This Row],[Código del producto Vendido]],STOCK[],5,FALSE),"-")</f>
        <v>Camisa Blanca</v>
      </c>
      <c r="G364" s="2">
        <v>1</v>
      </c>
      <c r="H364" s="6">
        <v>20</v>
      </c>
      <c r="I364" s="6">
        <f>VENTAS[[#This Row],[Cantidad]]*VENTAS[[#This Row],[Precio Venta]]</f>
        <v>20</v>
      </c>
      <c r="J364" s="6">
        <f>IF(VENTAS[[#This Row],[Nombre del Gestor]]&gt;1,  VENTAS[[#This Row],[Total]]*10%, 0)</f>
        <v>0</v>
      </c>
      <c r="K364" s="6">
        <f>IFERROR(VLOOKUP(VENTAS[[#This Row],[Código del producto Vendido]],STOCK[],16,FALSE)*VENTAS[[#This Row],[Cantidad]] + VLOOKUP(VENTAS[[#This Row],[Código del producto Vendido]],STOCK[],19,FALSE)*VENTAS[[#This Row],[Cantidad]],VENTAS[[#This Row],[Total]])</f>
        <v>12.9</v>
      </c>
      <c r="L364" s="6">
        <f>VENTAS[[#This Row],[Total]]-VENTAS[[#This Row],[Comisión 10%]]-VENTAS[[#This Row],[Costo SIN Comision]]</f>
        <v>7.1</v>
      </c>
      <c r="M364" s="6"/>
    </row>
    <row r="365" spans="1:13" ht="14" x14ac:dyDescent="0.15">
      <c r="A365" s="27">
        <v>45133</v>
      </c>
      <c r="E365" s="4" t="s">
        <v>1003</v>
      </c>
      <c r="F365" s="2" t="str">
        <f>IFERROR(VLOOKUP(VENTAS[[#This Row],[Código del producto Vendido]],STOCK[],5,FALSE),"-")</f>
        <v>Short de mezclilla oscura con doblez</v>
      </c>
      <c r="G365" s="2">
        <v>1</v>
      </c>
      <c r="H365" s="6">
        <v>25</v>
      </c>
      <c r="I365" s="6">
        <f>VENTAS[[#This Row],[Cantidad]]*VENTAS[[#This Row],[Precio Venta]]</f>
        <v>25</v>
      </c>
      <c r="J365" s="6">
        <f>IF(VENTAS[[#This Row],[Nombre del Gestor]]&gt;1,  VENTAS[[#This Row],[Total]]*10%, 0)</f>
        <v>0</v>
      </c>
      <c r="K365" s="6">
        <f>IFERROR(VLOOKUP(VENTAS[[#This Row],[Código del producto Vendido]],STOCK[],16,FALSE)*VENTAS[[#This Row],[Cantidad]] + VLOOKUP(VENTAS[[#This Row],[Código del producto Vendido]],STOCK[],19,FALSE)*VENTAS[[#This Row],[Cantidad]],VENTAS[[#This Row],[Total]])</f>
        <v>14.29</v>
      </c>
      <c r="L365" s="6">
        <f>VENTAS[[#This Row],[Total]]-VENTAS[[#This Row],[Comisión 10%]]-VENTAS[[#This Row],[Costo SIN Comision]]</f>
        <v>10.71</v>
      </c>
      <c r="M365" s="6"/>
    </row>
    <row r="366" spans="1:13" ht="14" x14ac:dyDescent="0.15">
      <c r="A366" s="29">
        <v>45133</v>
      </c>
      <c r="E366" s="4" t="s">
        <v>1003</v>
      </c>
      <c r="F366" s="2" t="str">
        <f>IFERROR(VLOOKUP(VENTAS[[#This Row],[Código del producto Vendido]],STOCK[],5,FALSE),"-")</f>
        <v>Short de mezclilla oscura con doblez</v>
      </c>
      <c r="G366" s="2">
        <v>1</v>
      </c>
      <c r="H366" s="6">
        <v>25</v>
      </c>
      <c r="I366" s="6">
        <f>VENTAS[[#This Row],[Cantidad]]*VENTAS[[#This Row],[Precio Venta]]</f>
        <v>25</v>
      </c>
      <c r="J366" s="6">
        <f>IF(VENTAS[[#This Row],[Nombre del Gestor]]&gt;1,  VENTAS[[#This Row],[Total]]*10%, 0)</f>
        <v>0</v>
      </c>
      <c r="K366" s="6">
        <f>IFERROR(VLOOKUP(VENTAS[[#This Row],[Código del producto Vendido]],STOCK[],16,FALSE)*VENTAS[[#This Row],[Cantidad]] + VLOOKUP(VENTAS[[#This Row],[Código del producto Vendido]],STOCK[],19,FALSE)*VENTAS[[#This Row],[Cantidad]],VENTAS[[#This Row],[Total]])</f>
        <v>14.29</v>
      </c>
      <c r="L366" s="6">
        <f>VENTAS[[#This Row],[Total]]-VENTAS[[#This Row],[Comisión 10%]]-VENTAS[[#This Row],[Costo SIN Comision]]</f>
        <v>10.71</v>
      </c>
      <c r="M366" s="6"/>
    </row>
    <row r="367" spans="1:13" ht="14" x14ac:dyDescent="0.15">
      <c r="A367" s="28">
        <v>45133</v>
      </c>
      <c r="E367" s="4" t="s">
        <v>1091</v>
      </c>
      <c r="F367" s="2" t="str">
        <f>IFERROR(VLOOKUP(VENTAS[[#This Row],[Código del producto Vendido]],STOCK[],5,FALSE),"-")</f>
        <v>Top de cuello V con encaje</v>
      </c>
      <c r="G367" s="2">
        <v>1</v>
      </c>
      <c r="H367" s="6">
        <v>12</v>
      </c>
      <c r="I367" s="6">
        <f>VENTAS[[#This Row],[Cantidad]]*VENTAS[[#This Row],[Precio Venta]]</f>
        <v>12</v>
      </c>
      <c r="J367" s="6">
        <f>IF(VENTAS[[#This Row],[Nombre del Gestor]]&gt;1,  VENTAS[[#This Row],[Total]]*10%, 0)</f>
        <v>0</v>
      </c>
      <c r="K367" s="6">
        <f>IFERROR(VLOOKUP(VENTAS[[#This Row],[Código del producto Vendido]],STOCK[],16,FALSE)*VENTAS[[#This Row],[Cantidad]] + VLOOKUP(VENTAS[[#This Row],[Código del producto Vendido]],STOCK[],19,FALSE)*VENTAS[[#This Row],[Cantidad]],VENTAS[[#This Row],[Total]])</f>
        <v>7.97</v>
      </c>
      <c r="L367" s="6">
        <f>VENTAS[[#This Row],[Total]]-VENTAS[[#This Row],[Comisión 10%]]-VENTAS[[#This Row],[Costo SIN Comision]]</f>
        <v>4.03</v>
      </c>
      <c r="M367" s="6"/>
    </row>
    <row r="368" spans="1:13" s="14" customFormat="1" ht="17" customHeight="1" x14ac:dyDescent="0.15">
      <c r="A368" s="42">
        <v>45135</v>
      </c>
      <c r="B368" s="43" t="s">
        <v>1131</v>
      </c>
      <c r="C368" s="44"/>
      <c r="D368" s="44"/>
      <c r="E368" s="45" t="s">
        <v>1053</v>
      </c>
      <c r="F368" s="46" t="str">
        <f>IFERROR(VLOOKUP(VENTAS[[#This Row],[Código del producto Vendido]],STOCK[],5,FALSE),"-")</f>
        <v xml:space="preserve">Short elegante de pierna ancha con doblez </v>
      </c>
      <c r="G368" s="46">
        <v>1</v>
      </c>
      <c r="H368" s="47">
        <v>20</v>
      </c>
      <c r="I368" s="47">
        <f>VENTAS[[#This Row],[Cantidad]]*VENTAS[[#This Row],[Precio Venta]]</f>
        <v>20</v>
      </c>
      <c r="J368" s="47">
        <f>IF(VENTAS[[#This Row],[Nombre del Gestor]]&gt;1,  VENTAS[[#This Row],[Total]]*10%, 0)</f>
        <v>0</v>
      </c>
      <c r="K368" s="6">
        <f>IFERROR(VLOOKUP(VENTAS[[#This Row],[Código del producto Vendido]],STOCK[],16,FALSE)*VENTAS[[#This Row],[Cantidad]] + VLOOKUP(VENTAS[[#This Row],[Código del producto Vendido]],STOCK[],19,FALSE)*VENTAS[[#This Row],[Cantidad]],VENTAS[[#This Row],[Total]])</f>
        <v>14.37</v>
      </c>
      <c r="L368" s="6">
        <f>VENTAS[[#This Row],[Total]]-VENTAS[[#This Row],[Comisión 10%]]-VENTAS[[#This Row],[Costo SIN Comision]]</f>
        <v>5.6300000000000008</v>
      </c>
      <c r="M368" s="16"/>
    </row>
    <row r="369" spans="1:13" ht="14" x14ac:dyDescent="0.15">
      <c r="A369" s="29">
        <v>45135</v>
      </c>
      <c r="E369" s="4" t="s">
        <v>744</v>
      </c>
      <c r="F369" s="2" t="str">
        <f>IFERROR(VLOOKUP(VENTAS[[#This Row],[Código del producto Vendido]],STOCK[],5,FALSE),"-")</f>
        <v>Camiseta corta de manga farol</v>
      </c>
      <c r="G369" s="2">
        <v>1</v>
      </c>
      <c r="H369" s="6">
        <v>10</v>
      </c>
      <c r="I369" s="6">
        <f>VENTAS[[#This Row],[Cantidad]]*VENTAS[[#This Row],[Precio Venta]]</f>
        <v>10</v>
      </c>
      <c r="J369" s="6">
        <f>IF(VENTAS[[#This Row],[Nombre del Gestor]]&gt;1,  VENTAS[[#This Row],[Total]]*10%, 0)</f>
        <v>0</v>
      </c>
      <c r="K369" s="6">
        <f>IFERROR(VLOOKUP(VENTAS[[#This Row],[Código del producto Vendido]],STOCK[],16,FALSE)*VENTAS[[#This Row],[Cantidad]] + VLOOKUP(VENTAS[[#This Row],[Código del producto Vendido]],STOCK[],19,FALSE)*VENTAS[[#This Row],[Cantidad]],VENTAS[[#This Row],[Total]])</f>
        <v>5.7350000000000003</v>
      </c>
      <c r="L369" s="6">
        <f>VENTAS[[#This Row],[Total]]-VENTAS[[#This Row],[Comisión 10%]]-VENTAS[[#This Row],[Costo SIN Comision]]</f>
        <v>4.2649999999999997</v>
      </c>
      <c r="M369" s="6"/>
    </row>
    <row r="370" spans="1:13" ht="14" x14ac:dyDescent="0.15">
      <c r="A370" s="31">
        <v>45135</v>
      </c>
      <c r="E370" s="4" t="s">
        <v>1039</v>
      </c>
      <c r="F370" s="2" t="str">
        <f>IFERROR(VLOOKUP(VENTAS[[#This Row],[Código del producto Vendido]],STOCK[],5,FALSE),"-")</f>
        <v>Pantaloneta roja</v>
      </c>
      <c r="G370" s="2">
        <v>1</v>
      </c>
      <c r="H370" s="6">
        <v>20</v>
      </c>
      <c r="I370" s="6">
        <f>VENTAS[[#This Row],[Cantidad]]*VENTAS[[#This Row],[Precio Venta]]</f>
        <v>20</v>
      </c>
      <c r="J370" s="6">
        <f>IF(VENTAS[[#This Row],[Nombre del Gestor]]&gt;1,  VENTAS[[#This Row],[Total]]*10%, 0)</f>
        <v>0</v>
      </c>
      <c r="K370" s="6">
        <f>IFERROR(VLOOKUP(VENTAS[[#This Row],[Código del producto Vendido]],STOCK[],16,FALSE)*VENTAS[[#This Row],[Cantidad]] + VLOOKUP(VENTAS[[#This Row],[Código del producto Vendido]],STOCK[],19,FALSE)*VENTAS[[#This Row],[Cantidad]],VENTAS[[#This Row],[Total]])</f>
        <v>13.36</v>
      </c>
      <c r="L370" s="6">
        <f>VENTAS[[#This Row],[Total]]-VENTAS[[#This Row],[Comisión 10%]]-VENTAS[[#This Row],[Costo SIN Comision]]</f>
        <v>6.6400000000000006</v>
      </c>
      <c r="M370" s="6"/>
    </row>
    <row r="371" spans="1:13" ht="14" x14ac:dyDescent="0.15">
      <c r="A371" s="31">
        <v>45137</v>
      </c>
      <c r="E371" s="4" t="s">
        <v>780</v>
      </c>
      <c r="F371" s="2" t="str">
        <f>IFERROR(VLOOKUP(VENTAS[[#This Row],[Código del producto Vendido]],STOCK[],5,FALSE),"-")</f>
        <v>Top acanalado sin mangas</v>
      </c>
      <c r="G371" s="2">
        <v>1</v>
      </c>
      <c r="H371" s="6">
        <v>10</v>
      </c>
      <c r="I371" s="6">
        <f>VENTAS[[#This Row],[Cantidad]]*VENTAS[[#This Row],[Precio Venta]]</f>
        <v>10</v>
      </c>
      <c r="J371" s="6">
        <f>IF(VENTAS[[#This Row],[Nombre del Gestor]]&gt;1,  VENTAS[[#This Row],[Total]]*10%, 0)</f>
        <v>0</v>
      </c>
      <c r="K371" s="6">
        <f>IFERROR(VLOOKUP(VENTAS[[#This Row],[Código del producto Vendido]],STOCK[],16,FALSE)*VENTAS[[#This Row],[Cantidad]] + VLOOKUP(VENTAS[[#This Row],[Código del producto Vendido]],STOCK[],19,FALSE)*VENTAS[[#This Row],[Cantidad]],VENTAS[[#This Row],[Total]])</f>
        <v>5.0222222222222221</v>
      </c>
      <c r="L371" s="6">
        <f>VENTAS[[#This Row],[Total]]-VENTAS[[#This Row],[Comisión 10%]]-VENTAS[[#This Row],[Costo SIN Comision]]</f>
        <v>4.9777777777777779</v>
      </c>
      <c r="M371" s="6"/>
    </row>
    <row r="372" spans="1:13" ht="14" x14ac:dyDescent="0.15">
      <c r="A372" s="31">
        <v>45137</v>
      </c>
      <c r="E372" s="4" t="s">
        <v>1001</v>
      </c>
      <c r="F372" s="2" t="str">
        <f>IFERROR(VLOOKUP(VENTAS[[#This Row],[Código del producto Vendido]],STOCK[],5,FALSE),"-")</f>
        <v>Pezoneras de silicona</v>
      </c>
      <c r="G372" s="2">
        <v>2</v>
      </c>
      <c r="H372" s="6">
        <v>6</v>
      </c>
      <c r="I372" s="6">
        <f>VENTAS[[#This Row],[Cantidad]]*VENTAS[[#This Row],[Precio Venta]]</f>
        <v>12</v>
      </c>
      <c r="J372" s="6">
        <f>IF(VENTAS[[#This Row],[Nombre del Gestor]]&gt;1,  VENTAS[[#This Row],[Total]]*10%, 0)</f>
        <v>0</v>
      </c>
      <c r="K372" s="6">
        <f>IFERROR(VLOOKUP(VENTAS[[#This Row],[Código del producto Vendido]],STOCK[],16,FALSE)*VENTAS[[#This Row],[Cantidad]] + VLOOKUP(VENTAS[[#This Row],[Código del producto Vendido]],STOCK[],19,FALSE)*VENTAS[[#This Row],[Cantidad]],VENTAS[[#This Row],[Total]])</f>
        <v>4.0600000000000005</v>
      </c>
      <c r="L372" s="6">
        <f>VENTAS[[#This Row],[Total]]-VENTAS[[#This Row],[Comisión 10%]]-VENTAS[[#This Row],[Costo SIN Comision]]</f>
        <v>7.9399999999999995</v>
      </c>
      <c r="M372" s="6"/>
    </row>
    <row r="373" spans="1:13" ht="14" x14ac:dyDescent="0.15">
      <c r="A373" s="31">
        <v>45137</v>
      </c>
      <c r="E373" s="4" t="s">
        <v>1017</v>
      </c>
      <c r="F373" s="2" t="str">
        <f>IFERROR(VLOOKUP(VENTAS[[#This Row],[Código del producto Vendido]],STOCK[],5,FALSE),"-")</f>
        <v>Short de mezclilla clara con doblez</v>
      </c>
      <c r="G373" s="2">
        <v>1</v>
      </c>
      <c r="H373" s="6">
        <v>25</v>
      </c>
      <c r="I373" s="6">
        <f>VENTAS[[#This Row],[Cantidad]]*VENTAS[[#This Row],[Precio Venta]]</f>
        <v>25</v>
      </c>
      <c r="J373" s="6">
        <f>IF(VENTAS[[#This Row],[Nombre del Gestor]]&gt;1,  VENTAS[[#This Row],[Total]]*10%, 0)</f>
        <v>0</v>
      </c>
      <c r="K373" s="6">
        <f>IFERROR(VLOOKUP(VENTAS[[#This Row],[Código del producto Vendido]],STOCK[],16,FALSE)*VENTAS[[#This Row],[Cantidad]] + VLOOKUP(VENTAS[[#This Row],[Código del producto Vendido]],STOCK[],19,FALSE)*VENTAS[[#This Row],[Cantidad]],VENTAS[[#This Row],[Total]])</f>
        <v>14.29</v>
      </c>
      <c r="L373" s="6">
        <f>VENTAS[[#This Row],[Total]]-VENTAS[[#This Row],[Comisión 10%]]-VENTAS[[#This Row],[Costo SIN Comision]]</f>
        <v>10.71</v>
      </c>
      <c r="M373" s="6"/>
    </row>
    <row r="374" spans="1:13" ht="14" x14ac:dyDescent="0.15">
      <c r="A374" s="31">
        <v>45137</v>
      </c>
      <c r="E374" s="4" t="s">
        <v>1090</v>
      </c>
      <c r="F374" s="2" t="str">
        <f>IFERROR(VLOOKUP(VENTAS[[#This Row],[Código del producto Vendido]],STOCK[],5,FALSE),"-")</f>
        <v>Top blanco cuello V con encaje</v>
      </c>
      <c r="G374" s="2">
        <v>1</v>
      </c>
      <c r="H374" s="6">
        <v>12</v>
      </c>
      <c r="I374" s="6">
        <f>VENTAS[[#This Row],[Cantidad]]*VENTAS[[#This Row],[Precio Venta]]</f>
        <v>12</v>
      </c>
      <c r="J374" s="6">
        <f>IF(VENTAS[[#This Row],[Nombre del Gestor]]&gt;1,  VENTAS[[#This Row],[Total]]*10%, 0)</f>
        <v>0</v>
      </c>
      <c r="K374" s="6">
        <f>IFERROR(VLOOKUP(VENTAS[[#This Row],[Código del producto Vendido]],STOCK[],16,FALSE)*VENTAS[[#This Row],[Cantidad]] + VLOOKUP(VENTAS[[#This Row],[Código del producto Vendido]],STOCK[],19,FALSE)*VENTAS[[#This Row],[Cantidad]],VENTAS[[#This Row],[Total]])</f>
        <v>7.97</v>
      </c>
      <c r="L374" s="6">
        <f>VENTAS[[#This Row],[Total]]-VENTAS[[#This Row],[Comisión 10%]]-VENTAS[[#This Row],[Costo SIN Comision]]</f>
        <v>4.03</v>
      </c>
      <c r="M374" s="6"/>
    </row>
    <row r="375" spans="1:13" ht="15" customHeight="1" x14ac:dyDescent="0.15">
      <c r="A375" s="31">
        <v>45138</v>
      </c>
      <c r="E375" s="4" t="s">
        <v>863</v>
      </c>
      <c r="F375" s="2" t="str">
        <f>IFERROR(VLOOKUP(VENTAS[[#This Row],[Código del producto Vendido]],STOCK[],5,FALSE),"-")</f>
        <v>Vestido de lunares</v>
      </c>
      <c r="G375" s="2">
        <v>1</v>
      </c>
      <c r="H375" s="6">
        <v>22</v>
      </c>
      <c r="I375" s="6">
        <f>VENTAS[[#This Row],[Cantidad]]*VENTAS[[#This Row],[Precio Venta]]</f>
        <v>22</v>
      </c>
      <c r="J375" s="6">
        <f>IF(VENTAS[[#This Row],[Nombre del Gestor]]&gt;1,  VENTAS[[#This Row],[Total]]*10%, 0)</f>
        <v>0</v>
      </c>
      <c r="K375" s="6">
        <f>IFERROR(VLOOKUP(VENTAS[[#This Row],[Código del producto Vendido]],STOCK[],16,FALSE)*VENTAS[[#This Row],[Cantidad]] + VLOOKUP(VENTAS[[#This Row],[Código del producto Vendido]],STOCK[],19,FALSE)*VENTAS[[#This Row],[Cantidad]],VENTAS[[#This Row],[Total]])</f>
        <v>13.911363636363635</v>
      </c>
      <c r="L375" s="6">
        <f>VENTAS[[#This Row],[Total]]-VENTAS[[#This Row],[Comisión 10%]]-VENTAS[[#This Row],[Costo SIN Comision]]</f>
        <v>8.0886363636363647</v>
      </c>
      <c r="M375" s="6"/>
    </row>
    <row r="376" spans="1:13" s="20" customFormat="1" ht="14" x14ac:dyDescent="0.15">
      <c r="A376" s="32"/>
      <c r="B376"/>
      <c r="C376"/>
      <c r="D376"/>
      <c r="E376" s="4" t="s">
        <v>783</v>
      </c>
      <c r="F376" s="2" t="str">
        <f>IFERROR(VLOOKUP(VENTAS[[#This Row],[Código del producto Vendido]],STOCK[],5,FALSE),"-")</f>
        <v>Vestido corto azul real</v>
      </c>
      <c r="G376" s="2">
        <v>1</v>
      </c>
      <c r="H376" s="6">
        <v>19</v>
      </c>
      <c r="I376" s="6">
        <f>VENTAS[[#This Row],[Cantidad]]*VENTAS[[#This Row],[Precio Venta]]</f>
        <v>19</v>
      </c>
      <c r="J376" s="6">
        <f>IF(VENTAS[[#This Row],[Nombre del Gestor]]&gt;1,  VENTAS[[#This Row],[Total]]*10%, 0)</f>
        <v>0</v>
      </c>
      <c r="K376" s="6">
        <f>IFERROR(VLOOKUP(VENTAS[[#This Row],[Código del producto Vendido]],STOCK[],16,FALSE)*VENTAS[[#This Row],[Cantidad]] + VLOOKUP(VENTAS[[#This Row],[Código del producto Vendido]],STOCK[],19,FALSE)*VENTAS[[#This Row],[Cantidad]],VENTAS[[#This Row],[Total]])</f>
        <v>11.944444444444445</v>
      </c>
      <c r="L376" s="6">
        <f>VENTAS[[#This Row],[Total]]-VENTAS[[#This Row],[Comisión 10%]]-VENTAS[[#This Row],[Costo SIN Comision]]</f>
        <v>7.0555555555555554</v>
      </c>
      <c r="M376" s="65"/>
    </row>
    <row r="377" spans="1:13" s="20" customFormat="1" ht="14" x14ac:dyDescent="0.15">
      <c r="A377" s="32"/>
      <c r="B377"/>
      <c r="C377"/>
      <c r="D377"/>
      <c r="E377" s="4" t="s">
        <v>784</v>
      </c>
      <c r="F377" s="2" t="str">
        <f>IFERROR(VLOOKUP(VENTAS[[#This Row],[Código del producto Vendido]],STOCK[],5,FALSE),"-")</f>
        <v>Vestido corto azul real</v>
      </c>
      <c r="G377" s="2">
        <v>1</v>
      </c>
      <c r="H377" s="6">
        <v>18</v>
      </c>
      <c r="I377" s="6">
        <f>VENTAS[[#This Row],[Cantidad]]*VENTAS[[#This Row],[Precio Venta]]</f>
        <v>18</v>
      </c>
      <c r="J377" s="6">
        <f>IF(VENTAS[[#This Row],[Nombre del Gestor]]&gt;1,  VENTAS[[#This Row],[Total]]*10%, 0)</f>
        <v>0</v>
      </c>
      <c r="K377" s="6">
        <f>IFERROR(VLOOKUP(VENTAS[[#This Row],[Código del producto Vendido]],STOCK[],16,FALSE)*VENTAS[[#This Row],[Cantidad]] + VLOOKUP(VENTAS[[#This Row],[Código del producto Vendido]],STOCK[],19,FALSE)*VENTAS[[#This Row],[Cantidad]],VENTAS[[#This Row],[Total]])</f>
        <v>11.944444444444445</v>
      </c>
      <c r="L377" s="6">
        <f>VENTAS[[#This Row],[Total]]-VENTAS[[#This Row],[Comisión 10%]]-VENTAS[[#This Row],[Costo SIN Comision]]</f>
        <v>6.0555555555555554</v>
      </c>
      <c r="M377" s="65"/>
    </row>
    <row r="378" spans="1:13" ht="14" x14ac:dyDescent="0.15">
      <c r="A378" s="32"/>
      <c r="E378" s="4" t="s">
        <v>216</v>
      </c>
      <c r="F378" s="2" t="str">
        <f>IFERROR(VLOOKUP(VENTAS[[#This Row],[Código del producto Vendido]],STOCK[],5,FALSE),"-")</f>
        <v>Top acanalado sin mangas</v>
      </c>
      <c r="G378" s="2">
        <v>1</v>
      </c>
      <c r="H378" s="6">
        <v>12</v>
      </c>
      <c r="I378" s="6">
        <f>VENTAS[[#This Row],[Cantidad]]*VENTAS[[#This Row],[Precio Venta]]</f>
        <v>12</v>
      </c>
      <c r="J378" s="6">
        <f>IF(VENTAS[[#This Row],[Nombre del Gestor]]&gt;1,  VENTAS[[#This Row],[Total]]*10%, 0)</f>
        <v>0</v>
      </c>
      <c r="K378" s="6">
        <f>IFERROR(VLOOKUP(VENTAS[[#This Row],[Código del producto Vendido]],STOCK[],16,FALSE)*VENTAS[[#This Row],[Cantidad]] + VLOOKUP(VENTAS[[#This Row],[Código del producto Vendido]],STOCK[],19,FALSE)*VENTAS[[#This Row],[Cantidad]],VENTAS[[#This Row],[Total]])</f>
        <v>5.0222222222222221</v>
      </c>
      <c r="L378" s="6">
        <f>VENTAS[[#This Row],[Total]]-VENTAS[[#This Row],[Comisión 10%]]-VENTAS[[#This Row],[Costo SIN Comision]]</f>
        <v>6.9777777777777779</v>
      </c>
      <c r="M378" s="6"/>
    </row>
    <row r="379" spans="1:13" s="20" customFormat="1" ht="14" x14ac:dyDescent="0.15">
      <c r="A379" s="31">
        <v>45138</v>
      </c>
      <c r="B379"/>
      <c r="C379"/>
      <c r="D379"/>
      <c r="E379" s="4" t="s">
        <v>1056</v>
      </c>
      <c r="F379" s="2" t="str">
        <f>IFERROR(VLOOKUP(VENTAS[[#This Row],[Código del producto Vendido]],STOCK[],5,FALSE),"-")</f>
        <v>Cinturón negro con hebilla dorada</v>
      </c>
      <c r="G379" s="2">
        <v>1</v>
      </c>
      <c r="H379" s="6">
        <v>18</v>
      </c>
      <c r="I379" s="6">
        <f>VENTAS[[#This Row],[Cantidad]]*VENTAS[[#This Row],[Precio Venta]]</f>
        <v>18</v>
      </c>
      <c r="J379" s="6">
        <f>IF(VENTAS[[#This Row],[Nombre del Gestor]]&gt;1,  VENTAS[[#This Row],[Total]]*10%, 0)</f>
        <v>0</v>
      </c>
      <c r="K379" s="6">
        <f>IFERROR(VLOOKUP(VENTAS[[#This Row],[Código del producto Vendido]],STOCK[],16,FALSE)*VENTAS[[#This Row],[Cantidad]] + VLOOKUP(VENTAS[[#This Row],[Código del producto Vendido]],STOCK[],19,FALSE)*VENTAS[[#This Row],[Cantidad]],VENTAS[[#This Row],[Total]])</f>
        <v>4.6099999999999994</v>
      </c>
      <c r="L379" s="6">
        <f>VENTAS[[#This Row],[Total]]-VENTAS[[#This Row],[Comisión 10%]]-VENTAS[[#This Row],[Costo SIN Comision]]</f>
        <v>13.39</v>
      </c>
      <c r="M379" s="65"/>
    </row>
    <row r="380" spans="1:13" s="20" customFormat="1" ht="14" x14ac:dyDescent="0.15">
      <c r="A380" s="33"/>
      <c r="B380"/>
      <c r="C380"/>
      <c r="D380"/>
      <c r="E380" t="s">
        <v>911</v>
      </c>
      <c r="F380" t="str">
        <f>IFERROR(VLOOKUP(VENTAS[[#This Row],[Código del producto Vendido]],STOCK[],5,FALSE),"-")</f>
        <v>Jenas Ajustados Oscuro</v>
      </c>
      <c r="G380">
        <v>1</v>
      </c>
      <c r="H380" s="6">
        <v>35</v>
      </c>
      <c r="I380" s="6">
        <f>VENTAS[[#This Row],[Cantidad]]*VENTAS[[#This Row],[Precio Venta]]</f>
        <v>35</v>
      </c>
      <c r="J380" s="6">
        <f>IF(VENTAS[[#This Row],[Nombre del Gestor]]&gt;1,  VENTAS[[#This Row],[Total]]*10%, 0)</f>
        <v>0</v>
      </c>
      <c r="K380" s="6">
        <f>IFERROR(VLOOKUP(VENTAS[[#This Row],[Código del producto Vendido]],STOCK[],16,FALSE)*VENTAS[[#This Row],[Cantidad]] + VLOOKUP(VENTAS[[#This Row],[Código del producto Vendido]],STOCK[],19,FALSE)*VENTAS[[#This Row],[Cantidad]],VENTAS[[#This Row],[Total]])</f>
        <v>24.68181818181818</v>
      </c>
      <c r="L380" s="6">
        <f>VENTAS[[#This Row],[Total]]-VENTAS[[#This Row],[Comisión 10%]]-VENTAS[[#This Row],[Costo SIN Comision]]</f>
        <v>10.31818181818182</v>
      </c>
      <c r="M380" s="65"/>
    </row>
    <row r="381" spans="1:13" ht="14" x14ac:dyDescent="0.15">
      <c r="A381" s="33"/>
      <c r="E381" t="s">
        <v>869</v>
      </c>
      <c r="F381" t="str">
        <f>IFERROR(VLOOKUP(VENTAS[[#This Row],[Código del producto Vendido]],STOCK[],5,FALSE),"-")</f>
        <v>Bañador con zíper de pierna alta</v>
      </c>
      <c r="G381">
        <v>1</v>
      </c>
      <c r="H381" s="6">
        <v>28</v>
      </c>
      <c r="I381" s="6">
        <f>VENTAS[[#This Row],[Cantidad]]*VENTAS[[#This Row],[Precio Venta]]</f>
        <v>28</v>
      </c>
      <c r="J381" s="6">
        <f>IF(VENTAS[[#This Row],[Nombre del Gestor]]&gt;1,  VENTAS[[#This Row],[Total]]*10%, 0)</f>
        <v>0</v>
      </c>
      <c r="K381" s="6">
        <f>IFERROR(VLOOKUP(VENTAS[[#This Row],[Código del producto Vendido]],STOCK[],16,FALSE)*VENTAS[[#This Row],[Cantidad]] + VLOOKUP(VENTAS[[#This Row],[Código del producto Vendido]],STOCK[],19,FALSE)*VENTAS[[#This Row],[Cantidad]],VENTAS[[#This Row],[Total]])</f>
        <v>14.023181818181817</v>
      </c>
      <c r="L381" s="6">
        <f>VENTAS[[#This Row],[Total]]-VENTAS[[#This Row],[Comisión 10%]]-VENTAS[[#This Row],[Costo SIN Comision]]</f>
        <v>13.976818181818183</v>
      </c>
      <c r="M381" s="6"/>
    </row>
    <row r="382" spans="1:13" ht="14" x14ac:dyDescent="0.15">
      <c r="A382" s="33"/>
      <c r="E382" t="s">
        <v>860</v>
      </c>
      <c r="F382" t="str">
        <f>IFERROR(VLOOKUP(VENTAS[[#This Row],[Código del producto Vendido]],STOCK[],5,FALSE),"-")</f>
        <v>Bañador de pierna alta</v>
      </c>
      <c r="G382">
        <v>1</v>
      </c>
      <c r="H382" s="6">
        <v>28</v>
      </c>
      <c r="I382" s="6">
        <f>VENTAS[[#This Row],[Cantidad]]*VENTAS[[#This Row],[Precio Venta]]</f>
        <v>28</v>
      </c>
      <c r="J382" s="6">
        <f>IF(VENTAS[[#This Row],[Nombre del Gestor]]&gt;1,  VENTAS[[#This Row],[Total]]*10%, 0)</f>
        <v>0</v>
      </c>
      <c r="K382" s="6">
        <f>IFERROR(VLOOKUP(VENTAS[[#This Row],[Código del producto Vendido]],STOCK[],16,FALSE)*VENTAS[[#This Row],[Cantidad]] + VLOOKUP(VENTAS[[#This Row],[Código del producto Vendido]],STOCK[],19,FALSE)*VENTAS[[#This Row],[Cantidad]],VENTAS[[#This Row],[Total]])</f>
        <v>15.893181818181816</v>
      </c>
      <c r="L382" s="6">
        <f>VENTAS[[#This Row],[Total]]-VENTAS[[#This Row],[Comisión 10%]]-VENTAS[[#This Row],[Costo SIN Comision]]</f>
        <v>12.106818181818184</v>
      </c>
      <c r="M382" s="6"/>
    </row>
    <row r="383" spans="1:13" ht="14" x14ac:dyDescent="0.15">
      <c r="A383" s="33"/>
      <c r="E383" t="s">
        <v>858</v>
      </c>
      <c r="F383" t="str">
        <f>IFERROR(VLOOKUP(VENTAS[[#This Row],[Código del producto Vendido]],STOCK[],5,FALSE),"-")</f>
        <v>Bikini Floral</v>
      </c>
      <c r="G383">
        <v>1</v>
      </c>
      <c r="H383" s="6">
        <v>25</v>
      </c>
      <c r="I383" s="6">
        <f>VENTAS[[#This Row],[Cantidad]]*VENTAS[[#This Row],[Precio Venta]]</f>
        <v>25</v>
      </c>
      <c r="J383" s="6">
        <f>IF(VENTAS[[#This Row],[Nombre del Gestor]]&gt;1,  VENTAS[[#This Row],[Total]]*10%, 0)</f>
        <v>0</v>
      </c>
      <c r="K383" s="6">
        <f>IFERROR(VLOOKUP(VENTAS[[#This Row],[Código del producto Vendido]],STOCK[],16,FALSE)*VENTAS[[#This Row],[Cantidad]] + VLOOKUP(VENTAS[[#This Row],[Código del producto Vendido]],STOCK[],19,FALSE)*VENTAS[[#This Row],[Cantidad]],VENTAS[[#This Row],[Total]])</f>
        <v>17.512727272727272</v>
      </c>
      <c r="L383" s="6">
        <f>VENTAS[[#This Row],[Total]]-VENTAS[[#This Row],[Comisión 10%]]-VENTAS[[#This Row],[Costo SIN Comision]]</f>
        <v>7.4872727272727282</v>
      </c>
      <c r="M383" s="6"/>
    </row>
    <row r="384" spans="1:13" ht="14" x14ac:dyDescent="0.15">
      <c r="A384" s="33"/>
      <c r="E384" t="s">
        <v>844</v>
      </c>
      <c r="F384" t="str">
        <f>IFERROR(VLOOKUP(VENTAS[[#This Row],[Código del producto Vendido]],STOCK[],5,FALSE),"-")</f>
        <v>Braguitas invisibles</v>
      </c>
      <c r="G384">
        <v>3</v>
      </c>
      <c r="H384" s="6">
        <v>3</v>
      </c>
      <c r="I384" s="6">
        <f>VENTAS[[#This Row],[Cantidad]]*VENTAS[[#This Row],[Precio Venta]]</f>
        <v>9</v>
      </c>
      <c r="J384" s="6">
        <f>IF(VENTAS[[#This Row],[Nombre del Gestor]]&gt;1,  VENTAS[[#This Row],[Total]]*10%, 0)</f>
        <v>0</v>
      </c>
      <c r="K384" s="6">
        <f>IFERROR(VLOOKUP(VENTAS[[#This Row],[Código del producto Vendido]],STOCK[],16,FALSE)*VENTAS[[#This Row],[Cantidad]] + VLOOKUP(VENTAS[[#This Row],[Código del producto Vendido]],STOCK[],19,FALSE)*VENTAS[[#This Row],[Cantidad]],VENTAS[[#This Row],[Total]])</f>
        <v>5.9833333333333334</v>
      </c>
      <c r="L384" s="6">
        <f>VENTAS[[#This Row],[Total]]-VENTAS[[#This Row],[Comisión 10%]]-VENTAS[[#This Row],[Costo SIN Comision]]</f>
        <v>3.0166666666666666</v>
      </c>
      <c r="M384" s="6"/>
    </row>
    <row r="385" spans="1:13" ht="14" x14ac:dyDescent="0.15">
      <c r="A385" s="33"/>
      <c r="E385" t="s">
        <v>808</v>
      </c>
      <c r="F385" t="str">
        <f>IFERROR(VLOOKUP(VENTAS[[#This Row],[Código del producto Vendido]],STOCK[],5,FALSE),"-")</f>
        <v>Bañador atado a los lados</v>
      </c>
      <c r="G385">
        <v>1</v>
      </c>
      <c r="H385" s="6">
        <v>19</v>
      </c>
      <c r="I385" s="6">
        <f>VENTAS[[#This Row],[Cantidad]]*VENTAS[[#This Row],[Precio Venta]]</f>
        <v>19</v>
      </c>
      <c r="J385" s="6">
        <f>IF(VENTAS[[#This Row],[Nombre del Gestor]]&gt;1,  VENTAS[[#This Row],[Total]]*10%, 0)</f>
        <v>0</v>
      </c>
      <c r="K385" s="6">
        <f>IFERROR(VLOOKUP(VENTAS[[#This Row],[Código del producto Vendido]],STOCK[],16,FALSE)*VENTAS[[#This Row],[Cantidad]] + VLOOKUP(VENTAS[[#This Row],[Código del producto Vendido]],STOCK[],19,FALSE)*VENTAS[[#This Row],[Cantidad]],VENTAS[[#This Row],[Total]])</f>
        <v>12.833333333333334</v>
      </c>
      <c r="L385" s="6">
        <f>VENTAS[[#This Row],[Total]]-VENTAS[[#This Row],[Comisión 10%]]-VENTAS[[#This Row],[Costo SIN Comision]]</f>
        <v>6.1666666666666661</v>
      </c>
      <c r="M385" s="6"/>
    </row>
    <row r="386" spans="1:13" ht="14" x14ac:dyDescent="0.15">
      <c r="A386" s="34">
        <v>45138</v>
      </c>
      <c r="E386" s="4" t="s">
        <v>755</v>
      </c>
      <c r="F386" s="2" t="str">
        <f>IFERROR(VLOOKUP(VENTAS[[#This Row],[Código del producto Vendido]],STOCK[],5,FALSE),"-")</f>
        <v>Vestido con estampado floral</v>
      </c>
      <c r="G386" s="2">
        <v>1</v>
      </c>
      <c r="H386" s="6">
        <v>15</v>
      </c>
      <c r="I386" s="6">
        <f>VENTAS[[#This Row],[Cantidad]]*VENTAS[[#This Row],[Precio Venta]]</f>
        <v>15</v>
      </c>
      <c r="J386" s="6">
        <f>IF(VENTAS[[#This Row],[Nombre del Gestor]]&gt;1,  VENTAS[[#This Row],[Total]]*10%, 0)</f>
        <v>0</v>
      </c>
      <c r="K386" s="6">
        <f>IFERROR(VLOOKUP(VENTAS[[#This Row],[Código del producto Vendido]],STOCK[],16,FALSE)*VENTAS[[#This Row],[Cantidad]] + VLOOKUP(VENTAS[[#This Row],[Código del producto Vendido]],STOCK[],19,FALSE)*VENTAS[[#This Row],[Cantidad]],VENTAS[[#This Row],[Total]])</f>
        <v>10.722222222222221</v>
      </c>
      <c r="L386" s="6">
        <f>VENTAS[[#This Row],[Total]]-VENTAS[[#This Row],[Comisión 10%]]-VENTAS[[#This Row],[Costo SIN Comision]]</f>
        <v>4.2777777777777786</v>
      </c>
      <c r="M386" s="6"/>
    </row>
    <row r="387" spans="1:13" ht="14" x14ac:dyDescent="0.15">
      <c r="A387" s="35">
        <v>45138</v>
      </c>
      <c r="E387" s="4" t="s">
        <v>747</v>
      </c>
      <c r="F387" s="2" t="str">
        <f>IFERROR(VLOOKUP(VENTAS[[#This Row],[Código del producto Vendido]],STOCK[],5,FALSE),"-")</f>
        <v xml:space="preserve">Vestido pecho con fruncido </v>
      </c>
      <c r="G387" s="2">
        <v>1</v>
      </c>
      <c r="H387" s="6">
        <v>15</v>
      </c>
      <c r="I387" s="6">
        <f>VENTAS[[#This Row],[Cantidad]]*VENTAS[[#This Row],[Precio Venta]]</f>
        <v>15</v>
      </c>
      <c r="J387" s="6">
        <f>IF(VENTAS[[#This Row],[Nombre del Gestor]]&gt;1,  VENTAS[[#This Row],[Total]]*10%, 0)</f>
        <v>0</v>
      </c>
      <c r="K387" s="6">
        <f>IFERROR(VLOOKUP(VENTAS[[#This Row],[Código del producto Vendido]],STOCK[],16,FALSE)*VENTAS[[#This Row],[Cantidad]] + VLOOKUP(VENTAS[[#This Row],[Código del producto Vendido]],STOCK[],19,FALSE)*VENTAS[[#This Row],[Cantidad]],VENTAS[[#This Row],[Total]])</f>
        <v>10.722222222222221</v>
      </c>
      <c r="L387" s="6">
        <f>VENTAS[[#This Row],[Total]]-VENTAS[[#This Row],[Comisión 10%]]-VENTAS[[#This Row],[Costo SIN Comision]]</f>
        <v>4.2777777777777786</v>
      </c>
      <c r="M387" s="6"/>
    </row>
    <row r="388" spans="1:13" ht="14" x14ac:dyDescent="0.15">
      <c r="A388" s="33"/>
      <c r="E388" s="4" t="s">
        <v>698</v>
      </c>
      <c r="F388" s="2" t="str">
        <f>IFERROR(VLOOKUP(VENTAS[[#This Row],[Código del producto Vendido]],STOCK[],5,FALSE),"-")</f>
        <v>Vestido cruzado de lunares</v>
      </c>
      <c r="G388" s="2">
        <v>1</v>
      </c>
      <c r="H388" s="6">
        <v>15</v>
      </c>
      <c r="I388" s="6">
        <f>VENTAS[[#This Row],[Cantidad]]*VENTAS[[#This Row],[Precio Venta]]</f>
        <v>15</v>
      </c>
      <c r="J388" s="6">
        <f>IF(VENTAS[[#This Row],[Nombre del Gestor]]&gt;1,  VENTAS[[#This Row],[Total]]*10%, 0)</f>
        <v>0</v>
      </c>
      <c r="K388" s="6">
        <f>IFERROR(VLOOKUP(VENTAS[[#This Row],[Código del producto Vendido]],STOCK[],16,FALSE)*VENTAS[[#This Row],[Cantidad]] + VLOOKUP(VENTAS[[#This Row],[Código del producto Vendido]],STOCK[],19,FALSE)*VENTAS[[#This Row],[Cantidad]],VENTAS[[#This Row],[Total]])</f>
        <v>11.193333333333333</v>
      </c>
      <c r="L388" s="6">
        <f>VENTAS[[#This Row],[Total]]-VENTAS[[#This Row],[Comisión 10%]]-VENTAS[[#This Row],[Costo SIN Comision]]</f>
        <v>3.8066666666666666</v>
      </c>
      <c r="M388" s="6"/>
    </row>
    <row r="389" spans="1:13" ht="14" x14ac:dyDescent="0.15">
      <c r="A389" s="33"/>
      <c r="E389" s="4" t="s">
        <v>695</v>
      </c>
      <c r="F389" s="2" t="str">
        <f>IFERROR(VLOOKUP(VENTAS[[#This Row],[Código del producto Vendido]],STOCK[],5,FALSE),"-")</f>
        <v>Bañador bikini de manga raglán con cordón floral</v>
      </c>
      <c r="G389" s="2">
        <v>1</v>
      </c>
      <c r="H389" s="6">
        <v>25</v>
      </c>
      <c r="I389" s="6">
        <f>VENTAS[[#This Row],[Cantidad]]*VENTAS[[#This Row],[Precio Venta]]</f>
        <v>25</v>
      </c>
      <c r="J389" s="6">
        <f>IF(VENTAS[[#This Row],[Nombre del Gestor]]&gt;1,  VENTAS[[#This Row],[Total]]*10%, 0)</f>
        <v>0</v>
      </c>
      <c r="K389" s="6">
        <f>IFERROR(VLOOKUP(VENTAS[[#This Row],[Código del producto Vendido]],STOCK[],16,FALSE)*VENTAS[[#This Row],[Cantidad]] + VLOOKUP(VENTAS[[#This Row],[Código del producto Vendido]],STOCK[],19,FALSE)*VENTAS[[#This Row],[Cantidad]],VENTAS[[#This Row],[Total]])</f>
        <v>19.794444444444444</v>
      </c>
      <c r="L389" s="6">
        <f>VENTAS[[#This Row],[Total]]-VENTAS[[#This Row],[Comisión 10%]]-VENTAS[[#This Row],[Costo SIN Comision]]</f>
        <v>5.2055555555555557</v>
      </c>
      <c r="M389" s="6"/>
    </row>
    <row r="390" spans="1:13" ht="14" x14ac:dyDescent="0.15">
      <c r="A390" s="36"/>
      <c r="E390" s="4" t="s">
        <v>674</v>
      </c>
      <c r="F390" s="2" t="str">
        <f>IFERROR(VLOOKUP(VENTAS[[#This Row],[Código del producto Vendido]],STOCK[],5,FALSE),"-")</f>
        <v xml:space="preserve">Vestido Volante rígido Floral </v>
      </c>
      <c r="G390" s="2">
        <v>1</v>
      </c>
      <c r="H390" s="6">
        <v>25</v>
      </c>
      <c r="I390" s="6">
        <f>VENTAS[[#This Row],[Cantidad]]*VENTAS[[#This Row],[Precio Venta]]</f>
        <v>25</v>
      </c>
      <c r="J390" s="6">
        <f>IF(VENTAS[[#This Row],[Nombre del Gestor]]&gt;1,  VENTAS[[#This Row],[Total]]*10%, 0)</f>
        <v>0</v>
      </c>
      <c r="K390" s="6">
        <f>IFERROR(VLOOKUP(VENTAS[[#This Row],[Código del producto Vendido]],STOCK[],16,FALSE)*VENTAS[[#This Row],[Cantidad]] + VLOOKUP(VENTAS[[#This Row],[Código del producto Vendido]],STOCK[],19,FALSE)*VENTAS[[#This Row],[Cantidad]],VENTAS[[#This Row],[Total]])</f>
        <v>19.21</v>
      </c>
      <c r="L390" s="6">
        <f>VENTAS[[#This Row],[Total]]-VENTAS[[#This Row],[Comisión 10%]]-VENTAS[[#This Row],[Costo SIN Comision]]</f>
        <v>5.7899999999999991</v>
      </c>
      <c r="M390" s="6"/>
    </row>
    <row r="391" spans="1:13" ht="14" x14ac:dyDescent="0.15">
      <c r="A391" s="35">
        <v>45138</v>
      </c>
      <c r="E391" s="4" t="s">
        <v>674</v>
      </c>
      <c r="F391" s="2" t="str">
        <f>IFERROR(VLOOKUP(VENTAS[[#This Row],[Código del producto Vendido]],STOCK[],5,FALSE),"-")</f>
        <v xml:space="preserve">Vestido Volante rígido Floral </v>
      </c>
      <c r="G391" s="2">
        <v>1</v>
      </c>
      <c r="H391" s="6">
        <v>25</v>
      </c>
      <c r="I391" s="6">
        <f>VENTAS[[#This Row],[Cantidad]]*VENTAS[[#This Row],[Precio Venta]]</f>
        <v>25</v>
      </c>
      <c r="J391" s="6">
        <f>IF(VENTAS[[#This Row],[Nombre del Gestor]]&gt;1,  VENTAS[[#This Row],[Total]]*10%, 0)</f>
        <v>0</v>
      </c>
      <c r="K391" s="6">
        <f>IFERROR(VLOOKUP(VENTAS[[#This Row],[Código del producto Vendido]],STOCK[],16,FALSE)*VENTAS[[#This Row],[Cantidad]] + VLOOKUP(VENTAS[[#This Row],[Código del producto Vendido]],STOCK[],19,FALSE)*VENTAS[[#This Row],[Cantidad]],VENTAS[[#This Row],[Total]])</f>
        <v>19.21</v>
      </c>
      <c r="L391" s="6">
        <f>VENTAS[[#This Row],[Total]]-VENTAS[[#This Row],[Comisión 10%]]-VENTAS[[#This Row],[Costo SIN Comision]]</f>
        <v>5.7899999999999991</v>
      </c>
      <c r="M391" s="6"/>
    </row>
    <row r="392" spans="1:13" ht="14" x14ac:dyDescent="0.15">
      <c r="A392" s="34">
        <v>45138</v>
      </c>
      <c r="E392" s="4" t="s">
        <v>567</v>
      </c>
      <c r="F392" s="2" t="str">
        <f>IFERROR(VLOOKUP(VENTAS[[#This Row],[Código del producto Vendido]],STOCK[],5,FALSE),"-")</f>
        <v>Bikini con cordón lateral</v>
      </c>
      <c r="G392" s="2">
        <v>1</v>
      </c>
      <c r="H392" s="6">
        <v>22</v>
      </c>
      <c r="I392" s="6">
        <f>VENTAS[[#This Row],[Cantidad]]*VENTAS[[#This Row],[Precio Venta]]</f>
        <v>22</v>
      </c>
      <c r="J392" s="6">
        <f>IF(VENTAS[[#This Row],[Nombre del Gestor]]&gt;1,  VENTAS[[#This Row],[Total]]*10%, 0)</f>
        <v>0</v>
      </c>
      <c r="K392" s="6">
        <f>IFERROR(VLOOKUP(VENTAS[[#This Row],[Código del producto Vendido]],STOCK[],16,FALSE)*VENTAS[[#This Row],[Cantidad]] + VLOOKUP(VENTAS[[#This Row],[Código del producto Vendido]],STOCK[],19,FALSE)*VENTAS[[#This Row],[Cantidad]],VENTAS[[#This Row],[Total]])</f>
        <v>14.75</v>
      </c>
      <c r="L392" s="6">
        <f>VENTAS[[#This Row],[Total]]-VENTAS[[#This Row],[Comisión 10%]]-VENTAS[[#This Row],[Costo SIN Comision]]</f>
        <v>7.25</v>
      </c>
      <c r="M392" s="6"/>
    </row>
    <row r="393" spans="1:13" ht="14" x14ac:dyDescent="0.15">
      <c r="A393" s="35">
        <v>45138</v>
      </c>
      <c r="E393" s="4" t="s">
        <v>745</v>
      </c>
      <c r="F393" s="2" t="str">
        <f>IFERROR(VLOOKUP(VENTAS[[#This Row],[Código del producto Vendido]],STOCK[],5,FALSE),"-")</f>
        <v>Camiseta corta de manga farol</v>
      </c>
      <c r="G393" s="2">
        <v>1</v>
      </c>
      <c r="H393" s="6">
        <v>10</v>
      </c>
      <c r="I393" s="6">
        <f>VENTAS[[#This Row],[Cantidad]]*VENTAS[[#This Row],[Precio Venta]]</f>
        <v>10</v>
      </c>
      <c r="J393" s="6">
        <f>IF(VENTAS[[#This Row],[Nombre del Gestor]]&gt;1,  VENTAS[[#This Row],[Total]]*10%, 0)</f>
        <v>0</v>
      </c>
      <c r="K393" s="6">
        <f>IFERROR(VLOOKUP(VENTAS[[#This Row],[Código del producto Vendido]],STOCK[],16,FALSE)*VENTAS[[#This Row],[Cantidad]] + VLOOKUP(VENTAS[[#This Row],[Código del producto Vendido]],STOCK[],19,FALSE)*VENTAS[[#This Row],[Cantidad]],VENTAS[[#This Row],[Total]])</f>
        <v>5.7350000000000003</v>
      </c>
      <c r="L393" s="6">
        <f>VENTAS[[#This Row],[Total]]-VENTAS[[#This Row],[Comisión 10%]]-VENTAS[[#This Row],[Costo SIN Comision]]</f>
        <v>4.2649999999999997</v>
      </c>
      <c r="M393" s="6"/>
    </row>
    <row r="394" spans="1:13" ht="14" x14ac:dyDescent="0.15">
      <c r="A394" s="37"/>
      <c r="E394" s="4" t="s">
        <v>714</v>
      </c>
      <c r="F394" s="2" t="str">
        <f>IFERROR(VLOOKUP(VENTAS[[#This Row],[Código del producto Vendido]],STOCK[],5,FALSE),"-")</f>
        <v>Set 3 piezas bikini</v>
      </c>
      <c r="G394" s="2">
        <v>1</v>
      </c>
      <c r="H394" s="6">
        <v>24</v>
      </c>
      <c r="I394" s="6">
        <f>VENTAS[[#This Row],[Cantidad]]*VENTAS[[#This Row],[Precio Venta]]</f>
        <v>24</v>
      </c>
      <c r="J394" s="6">
        <f>IF(VENTAS[[#This Row],[Nombre del Gestor]]&gt;1,  VENTAS[[#This Row],[Total]]*10%, 0)</f>
        <v>0</v>
      </c>
      <c r="K394" s="6">
        <f>IFERROR(VLOOKUP(VENTAS[[#This Row],[Código del producto Vendido]],STOCK[],16,FALSE)*VENTAS[[#This Row],[Cantidad]] + VLOOKUP(VENTAS[[#This Row],[Código del producto Vendido]],STOCK[],19,FALSE)*VENTAS[[#This Row],[Cantidad]],VENTAS[[#This Row],[Total]])</f>
        <v>16.044444444444444</v>
      </c>
      <c r="L394" s="6">
        <f>VENTAS[[#This Row],[Total]]-VENTAS[[#This Row],[Comisión 10%]]-VENTAS[[#This Row],[Costo SIN Comision]]</f>
        <v>7.9555555555555557</v>
      </c>
      <c r="M394" s="6"/>
    </row>
    <row r="395" spans="1:13" ht="14" x14ac:dyDescent="0.15">
      <c r="A395" s="38"/>
      <c r="E395" s="4" t="s">
        <v>566</v>
      </c>
      <c r="F395" s="2" t="str">
        <f>IFERROR(VLOOKUP(VENTAS[[#This Row],[Código del producto Vendido]],STOCK[],5,FALSE),"-")</f>
        <v>Pareo pantalón de malla</v>
      </c>
      <c r="G395" s="2">
        <v>1</v>
      </c>
      <c r="H395" s="6">
        <v>15</v>
      </c>
      <c r="I395" s="6">
        <f>VENTAS[[#This Row],[Cantidad]]*VENTAS[[#This Row],[Precio Venta]]</f>
        <v>15</v>
      </c>
      <c r="J395" s="6">
        <f>IF(VENTAS[[#This Row],[Nombre del Gestor]]&gt;1,  VENTAS[[#This Row],[Total]]*10%, 0)</f>
        <v>0</v>
      </c>
      <c r="K395" s="6">
        <f>IFERROR(VLOOKUP(VENTAS[[#This Row],[Código del producto Vendido]],STOCK[],16,FALSE)*VENTAS[[#This Row],[Cantidad]] + VLOOKUP(VENTAS[[#This Row],[Código del producto Vendido]],STOCK[],19,FALSE)*VENTAS[[#This Row],[Cantidad]],VENTAS[[#This Row],[Total]])</f>
        <v>9.3605555555555551</v>
      </c>
      <c r="L395" s="6">
        <f>VENTAS[[#This Row],[Total]]-VENTAS[[#This Row],[Comisión 10%]]-VENTAS[[#This Row],[Costo SIN Comision]]</f>
        <v>5.6394444444444449</v>
      </c>
      <c r="M395" s="6"/>
    </row>
    <row r="396" spans="1:13" ht="14" x14ac:dyDescent="0.15">
      <c r="A396" s="37"/>
      <c r="E396" s="4" t="s">
        <v>571</v>
      </c>
      <c r="F396" s="2" t="str">
        <f>IFERROR(VLOOKUP(VENTAS[[#This Row],[Código del producto Vendido]],STOCK[],5,FALSE),"-")</f>
        <v>Bikini Elegante con Herrajes</v>
      </c>
      <c r="G396" s="2">
        <v>1</v>
      </c>
      <c r="H396" s="6">
        <v>18</v>
      </c>
      <c r="I396" s="6">
        <f>VENTAS[[#This Row],[Cantidad]]*VENTAS[[#This Row],[Precio Venta]]</f>
        <v>18</v>
      </c>
      <c r="J396" s="6">
        <f>IF(VENTAS[[#This Row],[Nombre del Gestor]]&gt;1,  VENTAS[[#This Row],[Total]]*10%, 0)</f>
        <v>0</v>
      </c>
      <c r="K396" s="6">
        <f>IFERROR(VLOOKUP(VENTAS[[#This Row],[Código del producto Vendido]],STOCK[],16,FALSE)*VENTAS[[#This Row],[Cantidad]] + VLOOKUP(VENTAS[[#This Row],[Código del producto Vendido]],STOCK[],19,FALSE)*VENTAS[[#This Row],[Cantidad]],VENTAS[[#This Row],[Total]])</f>
        <v>12.697222222222221</v>
      </c>
      <c r="L396" s="6">
        <f>VENTAS[[#This Row],[Total]]-VENTAS[[#This Row],[Comisión 10%]]-VENTAS[[#This Row],[Costo SIN Comision]]</f>
        <v>5.3027777777777789</v>
      </c>
      <c r="M396" s="6"/>
    </row>
    <row r="397" spans="1:13" ht="14" x14ac:dyDescent="0.15">
      <c r="A397" s="38"/>
      <c r="C397" s="4" t="s">
        <v>1134</v>
      </c>
      <c r="D397" s="4"/>
      <c r="E397" s="4" t="s">
        <v>685</v>
      </c>
      <c r="F397" s="2" t="str">
        <f>IFERROR(VLOOKUP(VENTAS[[#This Row],[Código del producto Vendido]],STOCK[],5,FALSE),"-")</f>
        <v xml:space="preserve">Mono Bohemio con cinturón </v>
      </c>
      <c r="G397" s="2">
        <v>1</v>
      </c>
      <c r="H397" s="6">
        <v>15</v>
      </c>
      <c r="I397" s="6">
        <f>VENTAS[[#This Row],[Cantidad]]*VENTAS[[#This Row],[Precio Venta]]</f>
        <v>15</v>
      </c>
      <c r="J397" s="6">
        <f>IF(VENTAS[[#This Row],[Nombre del Gestor]]&gt;1,  VENTAS[[#This Row],[Total]]*10%, 0)</f>
        <v>0</v>
      </c>
      <c r="K397" s="6">
        <f>IFERROR(VLOOKUP(VENTAS[[#This Row],[Código del producto Vendido]],STOCK[],16,FALSE)*VENTAS[[#This Row],[Cantidad]] + VLOOKUP(VENTAS[[#This Row],[Código del producto Vendido]],STOCK[],19,FALSE)*VENTAS[[#This Row],[Cantidad]],VENTAS[[#This Row],[Total]])</f>
        <v>14.702222222222222</v>
      </c>
      <c r="L397" s="6">
        <f>VENTAS[[#This Row],[Total]]-VENTAS[[#This Row],[Comisión 10%]]-VENTAS[[#This Row],[Costo SIN Comision]]</f>
        <v>0.29777777777777814</v>
      </c>
      <c r="M397" s="6"/>
    </row>
    <row r="398" spans="1:13" ht="14" x14ac:dyDescent="0.15">
      <c r="A398" s="30" t="s">
        <v>1125</v>
      </c>
      <c r="E398" s="4" t="s">
        <v>945</v>
      </c>
      <c r="F398" s="2" t="str">
        <f>IFERROR(VLOOKUP(VENTAS[[#This Row],[Código del producto Vendido]],STOCK[],5,FALSE),"-")</f>
        <v>Bolso de mimbre</v>
      </c>
      <c r="G398" s="2">
        <v>1</v>
      </c>
      <c r="H398" s="6">
        <v>12</v>
      </c>
      <c r="I398" s="6">
        <f>VENTAS[[#This Row],[Cantidad]]*VENTAS[[#This Row],[Precio Venta]]</f>
        <v>12</v>
      </c>
      <c r="J398" s="6">
        <f>IF(VENTAS[[#This Row],[Nombre del Gestor]]&gt;1,  VENTAS[[#This Row],[Total]]*10%, 0)</f>
        <v>0</v>
      </c>
      <c r="K398" s="6">
        <f>IFERROR(VLOOKUP(VENTAS[[#This Row],[Código del producto Vendido]],STOCK[],16,FALSE)*VENTAS[[#This Row],[Cantidad]] + VLOOKUP(VENTAS[[#This Row],[Código del producto Vendido]],STOCK[],19,FALSE)*VENTAS[[#This Row],[Cantidad]],VENTAS[[#This Row],[Total]])</f>
        <v>11.828676470588235</v>
      </c>
      <c r="L398" s="6">
        <f>VENTAS[[#This Row],[Total]]-VENTAS[[#This Row],[Comisión 10%]]-VENTAS[[#This Row],[Costo SIN Comision]]</f>
        <v>0.17132352941176521</v>
      </c>
      <c r="M398" s="6"/>
    </row>
    <row r="399" spans="1:13" ht="14" x14ac:dyDescent="0.15">
      <c r="A399" s="38" t="s">
        <v>1125</v>
      </c>
      <c r="E399" s="4" t="s">
        <v>864</v>
      </c>
      <c r="F399" s="2" t="str">
        <f>IFERROR(VLOOKUP(VENTAS[[#This Row],[Código del producto Vendido]],STOCK[],5,FALSE),"-")</f>
        <v>Pantaloneta Roja</v>
      </c>
      <c r="G399" s="2">
        <v>1</v>
      </c>
      <c r="H399" s="6">
        <v>20</v>
      </c>
      <c r="I399" s="6">
        <f>VENTAS[[#This Row],[Cantidad]]*VENTAS[[#This Row],[Precio Venta]]</f>
        <v>20</v>
      </c>
      <c r="J399" s="6">
        <f>IF(VENTAS[[#This Row],[Nombre del Gestor]]&gt;1,  VENTAS[[#This Row],[Total]]*10%, 0)</f>
        <v>0</v>
      </c>
      <c r="K399" s="6">
        <f>IFERROR(VLOOKUP(VENTAS[[#This Row],[Código del producto Vendido]],STOCK[],16,FALSE)*VENTAS[[#This Row],[Cantidad]] + VLOOKUP(VENTAS[[#This Row],[Código del producto Vendido]],STOCK[],19,FALSE)*VENTAS[[#This Row],[Cantidad]],VENTAS[[#This Row],[Total]])</f>
        <v>11.609545454545454</v>
      </c>
      <c r="L399" s="6">
        <f>VENTAS[[#This Row],[Total]]-VENTAS[[#This Row],[Comisión 10%]]-VENTAS[[#This Row],[Costo SIN Comision]]</f>
        <v>8.3904545454545456</v>
      </c>
      <c r="M399" s="6"/>
    </row>
    <row r="400" spans="1:13" ht="14" x14ac:dyDescent="0.15">
      <c r="A400" s="30" t="s">
        <v>1125</v>
      </c>
      <c r="E400" s="4" t="s">
        <v>681</v>
      </c>
      <c r="F400" s="2" t="str">
        <f>IFERROR(VLOOKUP(VENTAS[[#This Row],[Código del producto Vendido]],STOCK[],5,FALSE),"-")</f>
        <v>Bikini Floral</v>
      </c>
      <c r="G400" s="2">
        <v>1</v>
      </c>
      <c r="H400" s="6">
        <v>22</v>
      </c>
      <c r="I400" s="6">
        <f>VENTAS[[#This Row],[Cantidad]]*VENTAS[[#This Row],[Precio Venta]]</f>
        <v>22</v>
      </c>
      <c r="J400" s="6">
        <f>IF(VENTAS[[#This Row],[Nombre del Gestor]]&gt;1,  VENTAS[[#This Row],[Total]]*10%, 0)</f>
        <v>0</v>
      </c>
      <c r="K400" s="6">
        <f>IFERROR(VLOOKUP(VENTAS[[#This Row],[Código del producto Vendido]],STOCK[],16,FALSE)*VENTAS[[#This Row],[Cantidad]] + VLOOKUP(VENTAS[[#This Row],[Código del producto Vendido]],STOCK[],19,FALSE)*VENTAS[[#This Row],[Cantidad]],VENTAS[[#This Row],[Total]])</f>
        <v>13.944444444444445</v>
      </c>
      <c r="L400" s="6">
        <f>VENTAS[[#This Row],[Total]]-VENTAS[[#This Row],[Comisión 10%]]-VENTAS[[#This Row],[Costo SIN Comision]]</f>
        <v>8.0555555555555554</v>
      </c>
      <c r="M400" s="6"/>
    </row>
    <row r="401" spans="1:13" ht="14" x14ac:dyDescent="0.15">
      <c r="A401" s="38" t="s">
        <v>1125</v>
      </c>
      <c r="E401" s="4" t="s">
        <v>941</v>
      </c>
      <c r="F401" s="2" t="str">
        <f>IFERROR(VLOOKUP(VENTAS[[#This Row],[Código del producto Vendido]],STOCK[],5,FALSE),"-")</f>
        <v>Mono Oblicuo con bolsillo</v>
      </c>
      <c r="G401" s="2">
        <v>1</v>
      </c>
      <c r="H401" s="6">
        <v>22</v>
      </c>
      <c r="I401" s="6">
        <f>VENTAS[[#This Row],[Cantidad]]*VENTAS[[#This Row],[Precio Venta]]</f>
        <v>22</v>
      </c>
      <c r="J401" s="6">
        <f>IF(VENTAS[[#This Row],[Nombre del Gestor]]&gt;1,  VENTAS[[#This Row],[Total]]*10%, 0)</f>
        <v>0</v>
      </c>
      <c r="K401" s="6">
        <f>IFERROR(VLOOKUP(VENTAS[[#This Row],[Código del producto Vendido]],STOCK[],16,FALSE)*VENTAS[[#This Row],[Cantidad]] + VLOOKUP(VENTAS[[#This Row],[Código del producto Vendido]],STOCK[],19,FALSE)*VENTAS[[#This Row],[Cantidad]],VENTAS[[#This Row],[Total]])</f>
        <v>14.548529411764706</v>
      </c>
      <c r="L401" s="6">
        <f>VENTAS[[#This Row],[Total]]-VENTAS[[#This Row],[Comisión 10%]]-VENTAS[[#This Row],[Costo SIN Comision]]</f>
        <v>7.4514705882352938</v>
      </c>
      <c r="M401" s="6"/>
    </row>
    <row r="402" spans="1:13" ht="14" x14ac:dyDescent="0.15">
      <c r="A402" s="30" t="s">
        <v>1125</v>
      </c>
      <c r="E402" s="4" t="s">
        <v>644</v>
      </c>
      <c r="F402" s="2" t="str">
        <f>IFERROR(VLOOKUP(VENTAS[[#This Row],[Código del producto Vendido]],STOCK[],5,FALSE),"-")</f>
        <v>Jumpsuit palazzo de tie dye</v>
      </c>
      <c r="G402" s="2">
        <v>1</v>
      </c>
      <c r="H402" s="6">
        <v>30</v>
      </c>
      <c r="I402" s="6">
        <f>VENTAS[[#This Row],[Cantidad]]*VENTAS[[#This Row],[Precio Venta]]</f>
        <v>30</v>
      </c>
      <c r="J402" s="6">
        <f>IF(VENTAS[[#This Row],[Nombre del Gestor]]&gt;1,  VENTAS[[#This Row],[Total]]*10%, 0)</f>
        <v>0</v>
      </c>
      <c r="K402" s="6">
        <f>IFERROR(VLOOKUP(VENTAS[[#This Row],[Código del producto Vendido]],STOCK[],16,FALSE)*VENTAS[[#This Row],[Cantidad]] + VLOOKUP(VENTAS[[#This Row],[Código del producto Vendido]],STOCK[],19,FALSE)*VENTAS[[#This Row],[Cantidad]],VENTAS[[#This Row],[Total]])</f>
        <v>16.333333333333336</v>
      </c>
      <c r="L402" s="6">
        <f>VENTAS[[#This Row],[Total]]-VENTAS[[#This Row],[Comisión 10%]]-VENTAS[[#This Row],[Costo SIN Comision]]</f>
        <v>13.666666666666664</v>
      </c>
      <c r="M402" s="6"/>
    </row>
    <row r="403" spans="1:13" ht="12" customHeight="1" x14ac:dyDescent="0.15">
      <c r="A403" s="38" t="s">
        <v>1125</v>
      </c>
      <c r="C403" s="4" t="s">
        <v>1197</v>
      </c>
      <c r="D403" s="4"/>
      <c r="E403" s="4" t="s">
        <v>645</v>
      </c>
      <c r="F403" s="2" t="str">
        <f>IFERROR(VLOOKUP(VENTAS[[#This Row],[Código del producto Vendido]],STOCK[],5,FALSE),"-")</f>
        <v>Conjunto short, camisa y top</v>
      </c>
      <c r="G403" s="2">
        <v>1</v>
      </c>
      <c r="H403" s="6">
        <v>16.829999999999998</v>
      </c>
      <c r="I403" s="6">
        <f>VENTAS[[#This Row],[Cantidad]]*VENTAS[[#This Row],[Precio Venta]]</f>
        <v>16.829999999999998</v>
      </c>
      <c r="J403" s="6">
        <f>IF(VENTAS[[#This Row],[Nombre del Gestor]]&gt;1,  VENTAS[[#This Row],[Total]]*10%, 0)</f>
        <v>0</v>
      </c>
      <c r="K403" s="6">
        <f>IFERROR(VLOOKUP(VENTAS[[#This Row],[Código del producto Vendido]],STOCK[],16,FALSE)*VENTAS[[#This Row],[Cantidad]] + VLOOKUP(VENTAS[[#This Row],[Código del producto Vendido]],STOCK[],19,FALSE)*VENTAS[[#This Row],[Cantidad]],VENTAS[[#This Row],[Total]])</f>
        <v>16.833333333333336</v>
      </c>
      <c r="L403" s="6">
        <f>VENTAS[[#This Row],[Total]]-VENTAS[[#This Row],[Comisión 10%]]-VENTAS[[#This Row],[Costo SIN Comision]]</f>
        <v>-3.3333333333374071E-3</v>
      </c>
      <c r="M403" s="6"/>
    </row>
    <row r="404" spans="1:13" ht="14" x14ac:dyDescent="0.15">
      <c r="A404" s="30" t="s">
        <v>1125</v>
      </c>
      <c r="E404" s="4" t="s">
        <v>838</v>
      </c>
      <c r="F404" s="2" t="str">
        <f>IFERROR(VLOOKUP(VENTAS[[#This Row],[Código del producto Vendido]],STOCK[],5,FALSE),"-")</f>
        <v>Bikini Rosa canalé</v>
      </c>
      <c r="G404" s="2">
        <v>1</v>
      </c>
      <c r="H404" s="6">
        <v>20</v>
      </c>
      <c r="I404" s="6">
        <f>VENTAS[[#This Row],[Cantidad]]*VENTAS[[#This Row],[Precio Venta]]</f>
        <v>20</v>
      </c>
      <c r="J404" s="6">
        <f>IF(VENTAS[[#This Row],[Nombre del Gestor]]&gt;1,  VENTAS[[#This Row],[Total]]*10%, 0)</f>
        <v>0</v>
      </c>
      <c r="K404" s="6">
        <f>IFERROR(VLOOKUP(VENTAS[[#This Row],[Código del producto Vendido]],STOCK[],16,FALSE)*VENTAS[[#This Row],[Cantidad]] + VLOOKUP(VENTAS[[#This Row],[Código del producto Vendido]],STOCK[],19,FALSE)*VENTAS[[#This Row],[Cantidad]],VENTAS[[#This Row],[Total]])</f>
        <v>13.444444444444445</v>
      </c>
      <c r="L404" s="6">
        <f>VENTAS[[#This Row],[Total]]-VENTAS[[#This Row],[Comisión 10%]]-VENTAS[[#This Row],[Costo SIN Comision]]</f>
        <v>6.5555555555555554</v>
      </c>
      <c r="M404" s="6"/>
    </row>
    <row r="405" spans="1:13" ht="14" x14ac:dyDescent="0.15">
      <c r="A405" s="38" t="s">
        <v>1125</v>
      </c>
      <c r="E405" s="4" t="s">
        <v>1008</v>
      </c>
      <c r="F405" s="2" t="str">
        <f>IFERROR(VLOOKUP(VENTAS[[#This Row],[Código del producto Vendido]],STOCK[],5,FALSE),"-")</f>
        <v>Pullover Dazy cuello redondo Blanco</v>
      </c>
      <c r="G405" s="2">
        <v>1</v>
      </c>
      <c r="H405" s="6">
        <v>14</v>
      </c>
      <c r="I405" s="6">
        <f>VENTAS[[#This Row],[Cantidad]]*VENTAS[[#This Row],[Precio Venta]]</f>
        <v>14</v>
      </c>
      <c r="J405" s="6">
        <f>IF(VENTAS[[#This Row],[Nombre del Gestor]]&gt;1,  VENTAS[[#This Row],[Total]]*10%, 0)</f>
        <v>0</v>
      </c>
      <c r="K405" s="6">
        <f>IFERROR(VLOOKUP(VENTAS[[#This Row],[Código del producto Vendido]],STOCK[],16,FALSE)*VENTAS[[#This Row],[Cantidad]] + VLOOKUP(VENTAS[[#This Row],[Código del producto Vendido]],STOCK[],19,FALSE)*VENTAS[[#This Row],[Cantidad]],VENTAS[[#This Row],[Total]])</f>
        <v>8.61</v>
      </c>
      <c r="L405" s="6">
        <f>VENTAS[[#This Row],[Total]]-VENTAS[[#This Row],[Comisión 10%]]-VENTAS[[#This Row],[Costo SIN Comision]]</f>
        <v>5.3900000000000006</v>
      </c>
      <c r="M405" s="6"/>
    </row>
    <row r="406" spans="1:13" ht="14" x14ac:dyDescent="0.15">
      <c r="A406" s="30" t="s">
        <v>1125</v>
      </c>
      <c r="C406" t="s">
        <v>1126</v>
      </c>
      <c r="E406" s="4" t="s">
        <v>1000</v>
      </c>
      <c r="F406" s="2" t="str">
        <f>IFERROR(VLOOKUP(VENTAS[[#This Row],[Código del producto Vendido]],STOCK[],5,FALSE),"-")</f>
        <v>Pullover negro cuello redondo</v>
      </c>
      <c r="G406" s="2">
        <v>1</v>
      </c>
      <c r="H406" s="6">
        <v>14</v>
      </c>
      <c r="I406" s="6">
        <f>VENTAS[[#This Row],[Cantidad]]*VENTAS[[#This Row],[Precio Venta]]</f>
        <v>14</v>
      </c>
      <c r="J406" s="6">
        <f>IF(VENTAS[[#This Row],[Nombre del Gestor]]&gt;1,  VENTAS[[#This Row],[Total]]*10%, 0)</f>
        <v>0</v>
      </c>
      <c r="K406" s="6">
        <f>IFERROR(VLOOKUP(VENTAS[[#This Row],[Código del producto Vendido]],STOCK[],16,FALSE)*VENTAS[[#This Row],[Cantidad]] + VLOOKUP(VENTAS[[#This Row],[Código del producto Vendido]],STOCK[],19,FALSE)*VENTAS[[#This Row],[Cantidad]],VENTAS[[#This Row],[Total]])</f>
        <v>8.5300000000000011</v>
      </c>
      <c r="L406" s="6">
        <f>VENTAS[[#This Row],[Total]]-VENTAS[[#This Row],[Comisión 10%]]-VENTAS[[#This Row],[Costo SIN Comision]]</f>
        <v>5.4699999999999989</v>
      </c>
      <c r="M406" s="6"/>
    </row>
    <row r="407" spans="1:13" ht="14" x14ac:dyDescent="0.15">
      <c r="A407" s="38" t="s">
        <v>1125</v>
      </c>
      <c r="C407" t="s">
        <v>1126</v>
      </c>
      <c r="E407" s="4" t="s">
        <v>1053</v>
      </c>
      <c r="F407" s="2" t="str">
        <f>IFERROR(VLOOKUP(VENTAS[[#This Row],[Código del producto Vendido]],STOCK[],5,FALSE),"-")</f>
        <v xml:space="preserve">Short elegante de pierna ancha con doblez </v>
      </c>
      <c r="G407" s="2">
        <v>1</v>
      </c>
      <c r="H407" s="6">
        <v>20</v>
      </c>
      <c r="I407" s="6">
        <f>VENTAS[[#This Row],[Cantidad]]*VENTAS[[#This Row],[Precio Venta]]</f>
        <v>20</v>
      </c>
      <c r="J407" s="6">
        <f>IF(VENTAS[[#This Row],[Nombre del Gestor]]&gt;1,  VENTAS[[#This Row],[Total]]*10%, 0)</f>
        <v>0</v>
      </c>
      <c r="K407" s="6">
        <f>IFERROR(VLOOKUP(VENTAS[[#This Row],[Código del producto Vendido]],STOCK[],16,FALSE)*VENTAS[[#This Row],[Cantidad]] + VLOOKUP(VENTAS[[#This Row],[Código del producto Vendido]],STOCK[],19,FALSE)*VENTAS[[#This Row],[Cantidad]],VENTAS[[#This Row],[Total]])</f>
        <v>14.37</v>
      </c>
      <c r="L407" s="6">
        <f>VENTAS[[#This Row],[Total]]-VENTAS[[#This Row],[Comisión 10%]]-VENTAS[[#This Row],[Costo SIN Comision]]</f>
        <v>5.6300000000000008</v>
      </c>
      <c r="M407" s="6"/>
    </row>
    <row r="408" spans="1:13" ht="14" x14ac:dyDescent="0.15">
      <c r="A408" s="30" t="s">
        <v>1125</v>
      </c>
      <c r="C408" t="s">
        <v>1126</v>
      </c>
      <c r="E408" s="4" t="s">
        <v>1055</v>
      </c>
      <c r="F408" s="2" t="str">
        <f>IFERROR(VLOOKUP(VENTAS[[#This Row],[Código del producto Vendido]],STOCK[],5,FALSE),"-")</f>
        <v>Cinturón de hebilla dorada</v>
      </c>
      <c r="G408" s="2">
        <v>1</v>
      </c>
      <c r="H408" s="6">
        <v>12</v>
      </c>
      <c r="I408" s="6">
        <f>VENTAS[[#This Row],[Cantidad]]*VENTAS[[#This Row],[Precio Venta]]</f>
        <v>12</v>
      </c>
      <c r="J408" s="6">
        <f>IF(VENTAS[[#This Row],[Nombre del Gestor]]&gt;1,  VENTAS[[#This Row],[Total]]*10%, 0)</f>
        <v>0</v>
      </c>
      <c r="K408" s="6">
        <f>IFERROR(VLOOKUP(VENTAS[[#This Row],[Código del producto Vendido]],STOCK[],16,FALSE)*VENTAS[[#This Row],[Cantidad]] + VLOOKUP(VENTAS[[#This Row],[Código del producto Vendido]],STOCK[],19,FALSE)*VENTAS[[#This Row],[Cantidad]],VENTAS[[#This Row],[Total]])</f>
        <v>5.17</v>
      </c>
      <c r="L408" s="6">
        <f>VENTAS[[#This Row],[Total]]-VENTAS[[#This Row],[Comisión 10%]]-VENTAS[[#This Row],[Costo SIN Comision]]</f>
        <v>6.83</v>
      </c>
      <c r="M408" s="6"/>
    </row>
    <row r="409" spans="1:13" ht="14" x14ac:dyDescent="0.15">
      <c r="A409" s="38" t="s">
        <v>1125</v>
      </c>
      <c r="C409" t="s">
        <v>1126</v>
      </c>
      <c r="E409" s="4" t="s">
        <v>1056</v>
      </c>
      <c r="F409" s="2" t="str">
        <f>IFERROR(VLOOKUP(VENTAS[[#This Row],[Código del producto Vendido]],STOCK[],5,FALSE),"-")</f>
        <v>Cinturón negro con hebilla dorada</v>
      </c>
      <c r="G409" s="2">
        <v>1</v>
      </c>
      <c r="H409" s="6">
        <v>12</v>
      </c>
      <c r="I409" s="6">
        <f>VENTAS[[#This Row],[Cantidad]]*VENTAS[[#This Row],[Precio Venta]]</f>
        <v>12</v>
      </c>
      <c r="J409" s="6">
        <f>IF(VENTAS[[#This Row],[Nombre del Gestor]]&gt;1,  VENTAS[[#This Row],[Total]]*10%, 0)</f>
        <v>0</v>
      </c>
      <c r="K409" s="6">
        <f>IFERROR(VLOOKUP(VENTAS[[#This Row],[Código del producto Vendido]],STOCK[],16,FALSE)*VENTAS[[#This Row],[Cantidad]] + VLOOKUP(VENTAS[[#This Row],[Código del producto Vendido]],STOCK[],19,FALSE)*VENTAS[[#This Row],[Cantidad]],VENTAS[[#This Row],[Total]])</f>
        <v>4.6099999999999994</v>
      </c>
      <c r="L409" s="6">
        <f>VENTAS[[#This Row],[Total]]-VENTAS[[#This Row],[Comisión 10%]]-VENTAS[[#This Row],[Costo SIN Comision]]</f>
        <v>7.3900000000000006</v>
      </c>
      <c r="M409" s="6"/>
    </row>
    <row r="410" spans="1:13" ht="14" x14ac:dyDescent="0.15">
      <c r="A410" s="30" t="s">
        <v>1125</v>
      </c>
      <c r="C410" t="s">
        <v>1127</v>
      </c>
      <c r="E410" s="4" t="s">
        <v>1085</v>
      </c>
      <c r="F410" s="2" t="str">
        <f>IFERROR(VLOOKUP(VENTAS[[#This Row],[Código del producto Vendido]],STOCK[],5,FALSE),"-")</f>
        <v>Pantaloneta negra con abertura</v>
      </c>
      <c r="G410" s="2">
        <v>1</v>
      </c>
      <c r="H410" s="6">
        <v>23</v>
      </c>
      <c r="I410" s="6">
        <f>VENTAS[[#This Row],[Cantidad]]*VENTAS[[#This Row],[Precio Venta]]</f>
        <v>23</v>
      </c>
      <c r="J410" s="6">
        <f>IF(VENTAS[[#This Row],[Nombre del Gestor]]&gt;1,  VENTAS[[#This Row],[Total]]*10%, 0)</f>
        <v>0</v>
      </c>
      <c r="K410" s="6">
        <f>IFERROR(VLOOKUP(VENTAS[[#This Row],[Código del producto Vendido]],STOCK[],16,FALSE)*VENTAS[[#This Row],[Cantidad]] + VLOOKUP(VENTAS[[#This Row],[Código del producto Vendido]],STOCK[],19,FALSE)*VENTAS[[#This Row],[Cantidad]],VENTAS[[#This Row],[Total]])</f>
        <v>15.22</v>
      </c>
      <c r="L410" s="6">
        <f>VENTAS[[#This Row],[Total]]-VENTAS[[#This Row],[Comisión 10%]]-VENTAS[[#This Row],[Costo SIN Comision]]</f>
        <v>7.7799999999999994</v>
      </c>
      <c r="M410" s="6"/>
    </row>
    <row r="411" spans="1:13" ht="14" x14ac:dyDescent="0.15">
      <c r="A411" s="38" t="s">
        <v>1125</v>
      </c>
      <c r="C411" t="s">
        <v>1127</v>
      </c>
      <c r="E411" s="4" t="s">
        <v>1087</v>
      </c>
      <c r="F411" s="2" t="str">
        <f>IFERROR(VLOOKUP(VENTAS[[#This Row],[Código del producto Vendido]],STOCK[],5,FALSE),"-")</f>
        <v>Top asimétrico blanco</v>
      </c>
      <c r="G411" s="2">
        <v>1</v>
      </c>
      <c r="H411" s="6">
        <v>12</v>
      </c>
      <c r="I411" s="6">
        <f>VENTAS[[#This Row],[Cantidad]]*VENTAS[[#This Row],[Precio Venta]]</f>
        <v>12</v>
      </c>
      <c r="J411" s="6">
        <f>IF(VENTAS[[#This Row],[Nombre del Gestor]]&gt;1,  VENTAS[[#This Row],[Total]]*10%, 0)</f>
        <v>0</v>
      </c>
      <c r="K411" s="6">
        <f>IFERROR(VLOOKUP(VENTAS[[#This Row],[Código del producto Vendido]],STOCK[],16,FALSE)*VENTAS[[#This Row],[Cantidad]] + VLOOKUP(VENTAS[[#This Row],[Código del producto Vendido]],STOCK[],19,FALSE)*VENTAS[[#This Row],[Cantidad]],VENTAS[[#This Row],[Total]])</f>
        <v>5.77</v>
      </c>
      <c r="L411" s="6">
        <f>VENTAS[[#This Row],[Total]]-VENTAS[[#This Row],[Comisión 10%]]-VENTAS[[#This Row],[Costo SIN Comision]]</f>
        <v>6.23</v>
      </c>
      <c r="M411" s="6"/>
    </row>
    <row r="412" spans="1:13" ht="14" x14ac:dyDescent="0.15">
      <c r="A412" s="30" t="s">
        <v>1125</v>
      </c>
      <c r="C412" t="s">
        <v>1127</v>
      </c>
      <c r="E412" s="4" t="s">
        <v>1098</v>
      </c>
      <c r="F412" s="2" t="str">
        <f>IFERROR(VLOOKUP(VENTAS[[#This Row],[Código del producto Vendido]],STOCK[],5,FALSE),"-")</f>
        <v>Pantalón rosado fuccia</v>
      </c>
      <c r="G412" s="2">
        <v>1</v>
      </c>
      <c r="H412" s="6">
        <v>30</v>
      </c>
      <c r="I412" s="6">
        <f>VENTAS[[#This Row],[Cantidad]]*VENTAS[[#This Row],[Precio Venta]]</f>
        <v>30</v>
      </c>
      <c r="J412" s="6">
        <f>IF(VENTAS[[#This Row],[Nombre del Gestor]]&gt;1,  VENTAS[[#This Row],[Total]]*10%, 0)</f>
        <v>0</v>
      </c>
      <c r="K412" s="6">
        <f>IFERROR(VLOOKUP(VENTAS[[#This Row],[Código del producto Vendido]],STOCK[],16,FALSE)*VENTAS[[#This Row],[Cantidad]] + VLOOKUP(VENTAS[[#This Row],[Código del producto Vendido]],STOCK[],19,FALSE)*VENTAS[[#This Row],[Cantidad]],VENTAS[[#This Row],[Total]])</f>
        <v>20.78</v>
      </c>
      <c r="L412" s="6">
        <f>VENTAS[[#This Row],[Total]]-VENTAS[[#This Row],[Comisión 10%]]-VENTAS[[#This Row],[Costo SIN Comision]]</f>
        <v>9.2199999999999989</v>
      </c>
      <c r="M412" s="6"/>
    </row>
    <row r="413" spans="1:13" ht="14" x14ac:dyDescent="0.15">
      <c r="A413" s="38" t="s">
        <v>1125</v>
      </c>
      <c r="C413" t="s">
        <v>1127</v>
      </c>
      <c r="E413" s="4" t="s">
        <v>1070</v>
      </c>
      <c r="F413" s="2" t="str">
        <f>IFERROR(VLOOKUP(VENTAS[[#This Row],[Código del producto Vendido]],STOCK[],5,FALSE),"-")</f>
        <v>-</v>
      </c>
      <c r="G413" s="2">
        <v>1</v>
      </c>
      <c r="H413" s="6">
        <v>30</v>
      </c>
      <c r="I413" s="6">
        <f>VENTAS[[#This Row],[Cantidad]]*VENTAS[[#This Row],[Precio Venta]]</f>
        <v>30</v>
      </c>
      <c r="J413" s="6">
        <f>IF(VENTAS[[#This Row],[Nombre del Gestor]]&gt;1,  VENTAS[[#This Row],[Total]]*10%, 0)</f>
        <v>0</v>
      </c>
      <c r="K413" s="6">
        <f>IFERROR(VLOOKUP(VENTAS[[#This Row],[Código del producto Vendido]],STOCK[],16,FALSE)*VENTAS[[#This Row],[Cantidad]] + VLOOKUP(VENTAS[[#This Row],[Código del producto Vendido]],STOCK[],19,FALSE)*VENTAS[[#This Row],[Cantidad]],VENTAS[[#This Row],[Total]])</f>
        <v>30</v>
      </c>
      <c r="L413" s="6">
        <f>VENTAS[[#This Row],[Total]]-VENTAS[[#This Row],[Comisión 10%]]-VENTAS[[#This Row],[Costo SIN Comision]]</f>
        <v>0</v>
      </c>
      <c r="M413" s="6"/>
    </row>
    <row r="414" spans="1:13" ht="14" x14ac:dyDescent="0.15">
      <c r="A414" s="30" t="s">
        <v>1125</v>
      </c>
      <c r="C414" t="s">
        <v>1127</v>
      </c>
      <c r="E414" s="4" t="s">
        <v>879</v>
      </c>
      <c r="F414" s="2" t="str">
        <f>IFERROR(VLOOKUP(VENTAS[[#This Row],[Código del producto Vendido]],STOCK[],5,FALSE),"-")</f>
        <v>Pantalón Business Básico</v>
      </c>
      <c r="G414" s="2">
        <v>1</v>
      </c>
      <c r="H414" s="6">
        <v>30</v>
      </c>
      <c r="I414" s="6">
        <f>VENTAS[[#This Row],[Cantidad]]*VENTAS[[#This Row],[Precio Venta]]</f>
        <v>30</v>
      </c>
      <c r="J414" s="6">
        <f>IF(VENTAS[[#This Row],[Nombre del Gestor]]&gt;1,  VENTAS[[#This Row],[Total]]*10%, 0)</f>
        <v>0</v>
      </c>
      <c r="K414" s="6">
        <f>IFERROR(VLOOKUP(VENTAS[[#This Row],[Código del producto Vendido]],STOCK[],16,FALSE)*VENTAS[[#This Row],[Cantidad]] + VLOOKUP(VENTAS[[#This Row],[Código del producto Vendido]],STOCK[],19,FALSE)*VENTAS[[#This Row],[Cantidad]],VENTAS[[#This Row],[Total]])</f>
        <v>21.372272727272726</v>
      </c>
      <c r="L414" s="6">
        <f>VENTAS[[#This Row],[Total]]-VENTAS[[#This Row],[Comisión 10%]]-VENTAS[[#This Row],[Costo SIN Comision]]</f>
        <v>8.6277272727272738</v>
      </c>
      <c r="M414" s="6"/>
    </row>
    <row r="415" spans="1:13" ht="14" x14ac:dyDescent="0.15">
      <c r="A415" s="38" t="s">
        <v>1125</v>
      </c>
      <c r="C415" t="s">
        <v>1127</v>
      </c>
      <c r="E415" s="4" t="s">
        <v>686</v>
      </c>
      <c r="F415" s="2" t="str">
        <f>IFERROR(VLOOKUP(VENTAS[[#This Row],[Código del producto Vendido]],STOCK[],5,FALSE),"-")</f>
        <v>Vestido con cordón de espalda cruzada</v>
      </c>
      <c r="G415" s="2">
        <v>1</v>
      </c>
      <c r="H415" s="6">
        <v>28</v>
      </c>
      <c r="I415" s="6">
        <f>VENTAS[[#This Row],[Cantidad]]*VENTAS[[#This Row],[Precio Venta]]</f>
        <v>28</v>
      </c>
      <c r="J415" s="6">
        <f>IF(VENTAS[[#This Row],[Nombre del Gestor]]&gt;1,  VENTAS[[#This Row],[Total]]*10%, 0)</f>
        <v>0</v>
      </c>
      <c r="K415" s="6">
        <f>IFERROR(VLOOKUP(VENTAS[[#This Row],[Código del producto Vendido]],STOCK[],16,FALSE)*VENTAS[[#This Row],[Cantidad]] + VLOOKUP(VENTAS[[#This Row],[Código del producto Vendido]],STOCK[],19,FALSE)*VENTAS[[#This Row],[Cantidad]],VENTAS[[#This Row],[Total]])</f>
        <v>15.907777777777778</v>
      </c>
      <c r="L415" s="6">
        <f>VENTAS[[#This Row],[Total]]-VENTAS[[#This Row],[Comisión 10%]]-VENTAS[[#This Row],[Costo SIN Comision]]</f>
        <v>12.092222222222222</v>
      </c>
      <c r="M415" s="6"/>
    </row>
    <row r="416" spans="1:13" ht="14" x14ac:dyDescent="0.15">
      <c r="A416" s="30" t="s">
        <v>1125</v>
      </c>
      <c r="C416" t="s">
        <v>1128</v>
      </c>
      <c r="E416" s="4" t="s">
        <v>615</v>
      </c>
      <c r="F416" s="2" t="str">
        <f>IFERROR(VLOOKUP(VENTAS[[#This Row],[Código del producto Vendido]],STOCK[],5,FALSE),"-")</f>
        <v>Pantalón pierna ancha con cinturón</v>
      </c>
      <c r="G416" s="2">
        <v>1</v>
      </c>
      <c r="H416" s="6">
        <v>25</v>
      </c>
      <c r="I416" s="6">
        <f>VENTAS[[#This Row],[Cantidad]]*VENTAS[[#This Row],[Precio Venta]]</f>
        <v>25</v>
      </c>
      <c r="J416" s="6">
        <f>IF(VENTAS[[#This Row],[Nombre del Gestor]]&gt;1,  VENTAS[[#This Row],[Total]]*10%, 0)</f>
        <v>0</v>
      </c>
      <c r="K416" s="6">
        <f>IFERROR(VLOOKUP(VENTAS[[#This Row],[Código del producto Vendido]],STOCK[],16,FALSE)*VENTAS[[#This Row],[Cantidad]] + VLOOKUP(VENTAS[[#This Row],[Código del producto Vendido]],STOCK[],19,FALSE)*VENTAS[[#This Row],[Cantidad]],VENTAS[[#This Row],[Total]])</f>
        <v>13.944444444444445</v>
      </c>
      <c r="L416" s="6">
        <f>VENTAS[[#This Row],[Total]]-VENTAS[[#This Row],[Comisión 10%]]-VENTAS[[#This Row],[Costo SIN Comision]]</f>
        <v>11.055555555555555</v>
      </c>
      <c r="M416" s="6"/>
    </row>
    <row r="417" spans="1:13" ht="14" x14ac:dyDescent="0.15">
      <c r="A417" s="38" t="s">
        <v>1129</v>
      </c>
      <c r="C417" t="s">
        <v>1128</v>
      </c>
      <c r="E417" s="4" t="s">
        <v>920</v>
      </c>
      <c r="F417" s="2" t="str">
        <f>IFERROR(VLOOKUP(VENTAS[[#This Row],[Código del producto Vendido]],STOCK[],5,FALSE),"-")</f>
        <v>Pantaloneta Camel</v>
      </c>
      <c r="G417" s="2">
        <v>1</v>
      </c>
      <c r="H417" s="6">
        <v>30</v>
      </c>
      <c r="I417" s="6">
        <f>VENTAS[[#This Row],[Cantidad]]*VENTAS[[#This Row],[Precio Venta]]</f>
        <v>30</v>
      </c>
      <c r="J417" s="6">
        <f>IF(VENTAS[[#This Row],[Nombre del Gestor]]&gt;1,  VENTAS[[#This Row],[Total]]*10%, 0)</f>
        <v>0</v>
      </c>
      <c r="K417" s="6">
        <f>IFERROR(VLOOKUP(VENTAS[[#This Row],[Código del producto Vendido]],STOCK[],16,FALSE)*VENTAS[[#This Row],[Cantidad]] + VLOOKUP(VENTAS[[#This Row],[Código del producto Vendido]],STOCK[],19,FALSE)*VENTAS[[#This Row],[Cantidad]],VENTAS[[#This Row],[Total]])</f>
        <v>18.647727272727273</v>
      </c>
      <c r="L417" s="6">
        <f>VENTAS[[#This Row],[Total]]-VENTAS[[#This Row],[Comisión 10%]]-VENTAS[[#This Row],[Costo SIN Comision]]</f>
        <v>11.352272727272727</v>
      </c>
      <c r="M417" s="6"/>
    </row>
    <row r="418" spans="1:13" ht="14" x14ac:dyDescent="0.15">
      <c r="A418" s="30" t="s">
        <v>1129</v>
      </c>
      <c r="C418" s="4" t="s">
        <v>1127</v>
      </c>
      <c r="D418" s="4"/>
      <c r="E418" s="4" t="s">
        <v>1033</v>
      </c>
      <c r="F418" s="2" t="str">
        <f>IFERROR(VLOOKUP(VENTAS[[#This Row],[Código del producto Vendido]],STOCK[],5,FALSE),"-")</f>
        <v>Camisa Blanca</v>
      </c>
      <c r="G418" s="2">
        <v>1</v>
      </c>
      <c r="H418" s="6">
        <v>20</v>
      </c>
      <c r="I418" s="6">
        <f>VENTAS[[#This Row],[Cantidad]]*VENTAS[[#This Row],[Precio Venta]]</f>
        <v>20</v>
      </c>
      <c r="J418" s="6">
        <f>IF(VENTAS[[#This Row],[Nombre del Gestor]]&gt;1,  VENTAS[[#This Row],[Total]]*10%, 0)</f>
        <v>0</v>
      </c>
      <c r="K418" s="6">
        <f>IFERROR(VLOOKUP(VENTAS[[#This Row],[Código del producto Vendido]],STOCK[],16,FALSE)*VENTAS[[#This Row],[Cantidad]] + VLOOKUP(VENTAS[[#This Row],[Código del producto Vendido]],STOCK[],19,FALSE)*VENTAS[[#This Row],[Cantidad]],VENTAS[[#This Row],[Total]])</f>
        <v>12.9</v>
      </c>
      <c r="L418" s="6">
        <f>VENTAS[[#This Row],[Total]]-VENTAS[[#This Row],[Comisión 10%]]-VENTAS[[#This Row],[Costo SIN Comision]]</f>
        <v>7.1</v>
      </c>
      <c r="M418" s="6"/>
    </row>
    <row r="419" spans="1:13" ht="14" x14ac:dyDescent="0.15">
      <c r="A419" s="38" t="s">
        <v>1129</v>
      </c>
      <c r="C419" s="4" t="s">
        <v>510</v>
      </c>
      <c r="D419" s="4"/>
      <c r="E419" s="4" t="s">
        <v>1035</v>
      </c>
      <c r="F419" s="2" t="str">
        <f>IFERROR(VLOOKUP(VENTAS[[#This Row],[Código del producto Vendido]],STOCK[],5,FALSE),"-")</f>
        <v>Camisa Blanca</v>
      </c>
      <c r="G419" s="2">
        <v>1</v>
      </c>
      <c r="H419" s="6">
        <v>20</v>
      </c>
      <c r="I419" s="6">
        <f>VENTAS[[#This Row],[Cantidad]]*VENTAS[[#This Row],[Precio Venta]]</f>
        <v>20</v>
      </c>
      <c r="J419" s="6">
        <f>IF(VENTAS[[#This Row],[Nombre del Gestor]]&gt;1,  VENTAS[[#This Row],[Total]]*10%, 0)</f>
        <v>0</v>
      </c>
      <c r="K419" s="6">
        <f>IFERROR(VLOOKUP(VENTAS[[#This Row],[Código del producto Vendido]],STOCK[],16,FALSE)*VENTAS[[#This Row],[Cantidad]] + VLOOKUP(VENTAS[[#This Row],[Código del producto Vendido]],STOCK[],19,FALSE)*VENTAS[[#This Row],[Cantidad]],VENTAS[[#This Row],[Total]])</f>
        <v>12.9</v>
      </c>
      <c r="L419" s="6">
        <f>VENTAS[[#This Row],[Total]]-VENTAS[[#This Row],[Comisión 10%]]-VENTAS[[#This Row],[Costo SIN Comision]]</f>
        <v>7.1</v>
      </c>
      <c r="M419" s="6"/>
    </row>
    <row r="420" spans="1:13" ht="14" x14ac:dyDescent="0.15">
      <c r="A420" s="30" t="s">
        <v>1129</v>
      </c>
      <c r="C420" s="4" t="s">
        <v>510</v>
      </c>
      <c r="D420" s="4"/>
      <c r="E420" s="4" t="s">
        <v>1019</v>
      </c>
      <c r="F420" s="2" t="str">
        <f>IFERROR(VLOOKUP(VENTAS[[#This Row],[Código del producto Vendido]],STOCK[],5,FALSE),"-")</f>
        <v>Short de mezclilla clara con doblez</v>
      </c>
      <c r="G420" s="2">
        <v>1</v>
      </c>
      <c r="H420" s="6">
        <v>25</v>
      </c>
      <c r="I420" s="6">
        <f>VENTAS[[#This Row],[Cantidad]]*VENTAS[[#This Row],[Precio Venta]]</f>
        <v>25</v>
      </c>
      <c r="J420" s="6">
        <f>IF(VENTAS[[#This Row],[Nombre del Gestor]]&gt;1,  VENTAS[[#This Row],[Total]]*10%, 0)</f>
        <v>0</v>
      </c>
      <c r="K420" s="6">
        <f>IFERROR(VLOOKUP(VENTAS[[#This Row],[Código del producto Vendido]],STOCK[],16,FALSE)*VENTAS[[#This Row],[Cantidad]] + VLOOKUP(VENTAS[[#This Row],[Código del producto Vendido]],STOCK[],19,FALSE)*VENTAS[[#This Row],[Cantidad]],VENTAS[[#This Row],[Total]])</f>
        <v>14.29</v>
      </c>
      <c r="L420" s="6">
        <f>VENTAS[[#This Row],[Total]]-VENTAS[[#This Row],[Comisión 10%]]-VENTAS[[#This Row],[Costo SIN Comision]]</f>
        <v>10.71</v>
      </c>
      <c r="M420" s="6"/>
    </row>
    <row r="421" spans="1:13" ht="14" x14ac:dyDescent="0.15">
      <c r="A421" s="38" t="s">
        <v>1129</v>
      </c>
      <c r="C421" s="4" t="s">
        <v>1127</v>
      </c>
      <c r="D421" s="4"/>
      <c r="E421" s="4" t="s">
        <v>950</v>
      </c>
      <c r="F421" s="2" t="str">
        <f>IFERROR(VLOOKUP(VENTAS[[#This Row],[Código del producto Vendido]],STOCK[],5,FALSE),"-")</f>
        <v>Set de lencería de encaje</v>
      </c>
      <c r="G421" s="2">
        <v>1</v>
      </c>
      <c r="H421" s="6">
        <v>15</v>
      </c>
      <c r="I421" s="6">
        <f>VENTAS[[#This Row],[Cantidad]]*VENTAS[[#This Row],[Precio Venta]]</f>
        <v>15</v>
      </c>
      <c r="J421" s="6">
        <f>IF(VENTAS[[#This Row],[Nombre del Gestor]]&gt;1,  VENTAS[[#This Row],[Total]]*10%, 0)</f>
        <v>0</v>
      </c>
      <c r="K421" s="6">
        <f>IFERROR(VLOOKUP(VENTAS[[#This Row],[Código del producto Vendido]],STOCK[],16,FALSE)*VENTAS[[#This Row],[Cantidad]] + VLOOKUP(VENTAS[[#This Row],[Código del producto Vendido]],STOCK[],19,FALSE)*VENTAS[[#This Row],[Cantidad]],VENTAS[[#This Row],[Total]])</f>
        <v>7.1088235294117643</v>
      </c>
      <c r="L421" s="6">
        <f>VENTAS[[#This Row],[Total]]-VENTAS[[#This Row],[Comisión 10%]]-VENTAS[[#This Row],[Costo SIN Comision]]</f>
        <v>7.8911764705882357</v>
      </c>
      <c r="M421" s="6"/>
    </row>
    <row r="422" spans="1:13" ht="14" x14ac:dyDescent="0.15">
      <c r="A422" s="30" t="s">
        <v>1129</v>
      </c>
      <c r="C422" s="4" t="s">
        <v>510</v>
      </c>
      <c r="D422" s="4"/>
      <c r="E422" s="4" t="s">
        <v>898</v>
      </c>
      <c r="F422" s="2" t="str">
        <f>IFERROR(VLOOKUP(VENTAS[[#This Row],[Código del producto Vendido]],STOCK[],5,FALSE),"-")</f>
        <v>Bañador una pieza con estampado de planta cremallera</v>
      </c>
      <c r="G422" s="2">
        <v>1</v>
      </c>
      <c r="H422" s="6">
        <v>25</v>
      </c>
      <c r="I422" s="6">
        <f>VENTAS[[#This Row],[Cantidad]]*VENTAS[[#This Row],[Precio Venta]]</f>
        <v>25</v>
      </c>
      <c r="J422" s="6">
        <f>IF(VENTAS[[#This Row],[Nombre del Gestor]]&gt;1,  VENTAS[[#This Row],[Total]]*10%, 0)</f>
        <v>0</v>
      </c>
      <c r="K422" s="6">
        <f>IFERROR(VLOOKUP(VENTAS[[#This Row],[Código del producto Vendido]],STOCK[],16,FALSE)*VENTAS[[#This Row],[Cantidad]] + VLOOKUP(VENTAS[[#This Row],[Código del producto Vendido]],STOCK[],19,FALSE)*VENTAS[[#This Row],[Cantidad]],VENTAS[[#This Row],[Total]])</f>
        <v>14.645454545454545</v>
      </c>
      <c r="L422" s="6">
        <f>VENTAS[[#This Row],[Total]]-VENTAS[[#This Row],[Comisión 10%]]-VENTAS[[#This Row],[Costo SIN Comision]]</f>
        <v>10.354545454545455</v>
      </c>
      <c r="M422" s="6"/>
    </row>
    <row r="423" spans="1:13" ht="14" x14ac:dyDescent="0.15">
      <c r="A423" s="38" t="s">
        <v>1129</v>
      </c>
      <c r="C423" s="4" t="s">
        <v>23</v>
      </c>
      <c r="D423" s="4"/>
      <c r="E423" s="4" t="s">
        <v>1071</v>
      </c>
      <c r="F423" s="2" t="str">
        <f>IFERROR(VLOOKUP(VENTAS[[#This Row],[Código del producto Vendido]],STOCK[],5,FALSE),"-")</f>
        <v>Pantaloneta verde</v>
      </c>
      <c r="G423" s="2">
        <v>1</v>
      </c>
      <c r="H423" s="6">
        <v>18.52</v>
      </c>
      <c r="I423" s="6">
        <f>VENTAS[[#This Row],[Cantidad]]*VENTAS[[#This Row],[Precio Venta]]</f>
        <v>18.52</v>
      </c>
      <c r="J423" s="6">
        <f>IF(VENTAS[[#This Row],[Nombre del Gestor]]&gt;1,  VENTAS[[#This Row],[Total]]*10%, 0)</f>
        <v>0</v>
      </c>
      <c r="K423" s="6">
        <f>IFERROR(VLOOKUP(VENTAS[[#This Row],[Código del producto Vendido]],STOCK[],16,FALSE)*VENTAS[[#This Row],[Cantidad]] + VLOOKUP(VENTAS[[#This Row],[Código del producto Vendido]],STOCK[],19,FALSE)*VENTAS[[#This Row],[Cantidad]],VENTAS[[#This Row],[Total]])</f>
        <v>18.3</v>
      </c>
      <c r="L423" s="6">
        <f>VENTAS[[#This Row],[Total]]-VENTAS[[#This Row],[Comisión 10%]]-VENTAS[[#This Row],[Costo SIN Comision]]</f>
        <v>0.21999999999999886</v>
      </c>
      <c r="M423" s="6"/>
    </row>
    <row r="424" spans="1:13" ht="14" x14ac:dyDescent="0.15">
      <c r="A424" s="30" t="s">
        <v>1129</v>
      </c>
      <c r="C424" s="4" t="s">
        <v>1127</v>
      </c>
      <c r="D424" s="4"/>
      <c r="E424" s="4" t="s">
        <v>1089</v>
      </c>
      <c r="F424" s="2" t="str">
        <f>IFERROR(VLOOKUP(VENTAS[[#This Row],[Código del producto Vendido]],STOCK[],5,FALSE),"-")</f>
        <v>Top blanco cuello V con encaje</v>
      </c>
      <c r="G424" s="2">
        <v>1</v>
      </c>
      <c r="H424" s="6">
        <v>12</v>
      </c>
      <c r="I424" s="6">
        <f>VENTAS[[#This Row],[Cantidad]]*VENTAS[[#This Row],[Precio Venta]]</f>
        <v>12</v>
      </c>
      <c r="J424" s="6">
        <f>IF(VENTAS[[#This Row],[Nombre del Gestor]]&gt;1,  VENTAS[[#This Row],[Total]]*10%, 0)</f>
        <v>0</v>
      </c>
      <c r="K424" s="6">
        <f>IFERROR(VLOOKUP(VENTAS[[#This Row],[Código del producto Vendido]],STOCK[],16,FALSE)*VENTAS[[#This Row],[Cantidad]] + VLOOKUP(VENTAS[[#This Row],[Código del producto Vendido]],STOCK[],19,FALSE)*VENTAS[[#This Row],[Cantidad]],VENTAS[[#This Row],[Total]])</f>
        <v>7.97</v>
      </c>
      <c r="L424" s="6">
        <f>VENTAS[[#This Row],[Total]]-VENTAS[[#This Row],[Comisión 10%]]-VENTAS[[#This Row],[Costo SIN Comision]]</f>
        <v>4.03</v>
      </c>
      <c r="M424" s="6"/>
    </row>
    <row r="425" spans="1:13" ht="14" x14ac:dyDescent="0.15">
      <c r="A425" s="39" t="s">
        <v>1129</v>
      </c>
      <c r="C425" s="4" t="s">
        <v>1127</v>
      </c>
      <c r="D425" s="4"/>
      <c r="E425" s="4" t="s">
        <v>1093</v>
      </c>
      <c r="F425" s="2" t="str">
        <f>IFERROR(VLOOKUP(VENTAS[[#This Row],[Código del producto Vendido]],STOCK[],5,FALSE),"-")</f>
        <v>Top negro  cuello V con encaje</v>
      </c>
      <c r="G425" s="2">
        <v>1</v>
      </c>
      <c r="H425" s="6">
        <v>12</v>
      </c>
      <c r="I425" s="6">
        <f>VENTAS[[#This Row],[Cantidad]]*VENTAS[[#This Row],[Precio Venta]]</f>
        <v>12</v>
      </c>
      <c r="J425" s="6">
        <f>IF(VENTAS[[#This Row],[Nombre del Gestor]]&gt;1,  VENTAS[[#This Row],[Total]]*10%, 0)</f>
        <v>0</v>
      </c>
      <c r="K425" s="6">
        <f>IFERROR(VLOOKUP(VENTAS[[#This Row],[Código del producto Vendido]],STOCK[],16,FALSE)*VENTAS[[#This Row],[Cantidad]] + VLOOKUP(VENTAS[[#This Row],[Código del producto Vendido]],STOCK[],19,FALSE)*VENTAS[[#This Row],[Cantidad]],VENTAS[[#This Row],[Total]])</f>
        <v>8.09</v>
      </c>
      <c r="L425" s="6">
        <f>VENTAS[[#This Row],[Total]]-VENTAS[[#This Row],[Comisión 10%]]-VENTAS[[#This Row],[Costo SIN Comision]]</f>
        <v>3.91</v>
      </c>
      <c r="M425" s="6"/>
    </row>
    <row r="426" spans="1:13" ht="14" x14ac:dyDescent="0.15">
      <c r="A426" s="37" t="s">
        <v>1129</v>
      </c>
      <c r="C426" s="4" t="s">
        <v>1127</v>
      </c>
      <c r="D426" s="4"/>
      <c r="E426" s="4" t="s">
        <v>1072</v>
      </c>
      <c r="F426" s="2" t="str">
        <f>IFERROR(VLOOKUP(VENTAS[[#This Row],[Código del producto Vendido]],STOCK[],5,FALSE),"-")</f>
        <v>Pantaloneta verde</v>
      </c>
      <c r="G426" s="2">
        <v>1</v>
      </c>
      <c r="H426" s="6">
        <v>25</v>
      </c>
      <c r="I426" s="6">
        <f>VENTAS[[#This Row],[Cantidad]]*VENTAS[[#This Row],[Precio Venta]]</f>
        <v>25</v>
      </c>
      <c r="J426" s="6">
        <f>IF(VENTAS[[#This Row],[Nombre del Gestor]]&gt;1,  VENTAS[[#This Row],[Total]]*10%, 0)</f>
        <v>0</v>
      </c>
      <c r="K426" s="6">
        <f>IFERROR(VLOOKUP(VENTAS[[#This Row],[Código del producto Vendido]],STOCK[],16,FALSE)*VENTAS[[#This Row],[Cantidad]] + VLOOKUP(VENTAS[[#This Row],[Código del producto Vendido]],STOCK[],19,FALSE)*VENTAS[[#This Row],[Cantidad]],VENTAS[[#This Row],[Total]])</f>
        <v>18.3</v>
      </c>
      <c r="L426" s="6">
        <f>VENTAS[[#This Row],[Total]]-VENTAS[[#This Row],[Comisión 10%]]-VENTAS[[#This Row],[Costo SIN Comision]]</f>
        <v>6.6999999999999993</v>
      </c>
      <c r="M426" s="6"/>
    </row>
    <row r="427" spans="1:13" ht="14" x14ac:dyDescent="0.15">
      <c r="A427" s="39" t="s">
        <v>1129</v>
      </c>
      <c r="C427" s="4" t="s">
        <v>1127</v>
      </c>
      <c r="D427" s="4"/>
      <c r="E427" s="4" t="s">
        <v>938</v>
      </c>
      <c r="F427" s="2" t="str">
        <f>IFERROR(VLOOKUP(VENTAS[[#This Row],[Código del producto Vendido]],STOCK[],5,FALSE),"-")</f>
        <v>Sandalias crema</v>
      </c>
      <c r="G427" s="2">
        <v>1</v>
      </c>
      <c r="H427" s="6">
        <v>35</v>
      </c>
      <c r="I427" s="6">
        <f>VENTAS[[#This Row],[Cantidad]]*VENTAS[[#This Row],[Precio Venta]]</f>
        <v>35</v>
      </c>
      <c r="J427" s="6">
        <f>IF(VENTAS[[#This Row],[Nombre del Gestor]]&gt;1,  VENTAS[[#This Row],[Total]]*10%, 0)</f>
        <v>0</v>
      </c>
      <c r="K427" s="6">
        <f>IFERROR(VLOOKUP(VENTAS[[#This Row],[Código del producto Vendido]],STOCK[],16,FALSE)*VENTAS[[#This Row],[Cantidad]] + VLOOKUP(VENTAS[[#This Row],[Código del producto Vendido]],STOCK[],19,FALSE)*VENTAS[[#This Row],[Cantidad]],VENTAS[[#This Row],[Total]])</f>
        <v>26.852941176470587</v>
      </c>
      <c r="L427" s="6">
        <f>VENTAS[[#This Row],[Total]]-VENTAS[[#This Row],[Comisión 10%]]-VENTAS[[#This Row],[Costo SIN Comision]]</f>
        <v>8.147058823529413</v>
      </c>
      <c r="M427" s="6"/>
    </row>
    <row r="428" spans="1:13" ht="14" x14ac:dyDescent="0.15">
      <c r="A428" s="30" t="s">
        <v>1135</v>
      </c>
      <c r="C428" s="4" t="s">
        <v>1136</v>
      </c>
      <c r="D428" s="4"/>
      <c r="E428" s="4" t="s">
        <v>945</v>
      </c>
      <c r="F428" s="2" t="str">
        <f>IFERROR(VLOOKUP(VENTAS[[#This Row],[Código del producto Vendido]],STOCK[],5,FALSE),"-")</f>
        <v>Bolso de mimbre</v>
      </c>
      <c r="G428" s="2">
        <v>1</v>
      </c>
      <c r="H428" s="6">
        <v>12</v>
      </c>
      <c r="I428" s="6">
        <f>VENTAS[[#This Row],[Cantidad]]*VENTAS[[#This Row],[Precio Venta]]</f>
        <v>12</v>
      </c>
      <c r="J428" s="6">
        <f>IF(VENTAS[[#This Row],[Nombre del Gestor]]&gt;1,  VENTAS[[#This Row],[Total]]*10%, 0)</f>
        <v>0</v>
      </c>
      <c r="K428" s="6">
        <f>IFERROR(VLOOKUP(VENTAS[[#This Row],[Código del producto Vendido]],STOCK[],16,FALSE)*VENTAS[[#This Row],[Cantidad]] + VLOOKUP(VENTAS[[#This Row],[Código del producto Vendido]],STOCK[],19,FALSE)*VENTAS[[#This Row],[Cantidad]],VENTAS[[#This Row],[Total]])</f>
        <v>11.828676470588235</v>
      </c>
      <c r="L428" s="6">
        <f>VENTAS[[#This Row],[Total]]-VENTAS[[#This Row],[Comisión 10%]]-VENTAS[[#This Row],[Costo SIN Comision]]</f>
        <v>0.17132352941176521</v>
      </c>
      <c r="M428" s="6"/>
    </row>
    <row r="429" spans="1:13" ht="14" x14ac:dyDescent="0.15">
      <c r="A429" s="39" t="s">
        <v>1135</v>
      </c>
      <c r="C429" s="4" t="s">
        <v>1136</v>
      </c>
      <c r="D429" s="4"/>
      <c r="E429" s="4" t="s">
        <v>746</v>
      </c>
      <c r="F429" s="2" t="str">
        <f>IFERROR(VLOOKUP(VENTAS[[#This Row],[Código del producto Vendido]],STOCK[],5,FALSE),"-")</f>
        <v xml:space="preserve">Cinturón trenzado </v>
      </c>
      <c r="G429" s="2">
        <v>1</v>
      </c>
      <c r="H429" s="6">
        <v>10</v>
      </c>
      <c r="I429" s="6">
        <f>VENTAS[[#This Row],[Cantidad]]*VENTAS[[#This Row],[Precio Venta]]</f>
        <v>10</v>
      </c>
      <c r="J429" s="6">
        <f>IF(VENTAS[[#This Row],[Nombre del Gestor]]&gt;1,  VENTAS[[#This Row],[Total]]*10%, 0)</f>
        <v>0</v>
      </c>
      <c r="K429" s="6">
        <f>IFERROR(VLOOKUP(VENTAS[[#This Row],[Código del producto Vendido]],STOCK[],16,FALSE)*VENTAS[[#This Row],[Cantidad]] + VLOOKUP(VENTAS[[#This Row],[Código del producto Vendido]],STOCK[],19,FALSE)*VENTAS[[#This Row],[Cantidad]],VENTAS[[#This Row],[Total]])</f>
        <v>4.1500000000000004</v>
      </c>
      <c r="L429" s="6">
        <f>VENTAS[[#This Row],[Total]]-VENTAS[[#This Row],[Comisión 10%]]-VENTAS[[#This Row],[Costo SIN Comision]]</f>
        <v>5.85</v>
      </c>
      <c r="M429" s="6"/>
    </row>
    <row r="430" spans="1:13" ht="14" x14ac:dyDescent="0.15">
      <c r="A430" s="30" t="s">
        <v>1137</v>
      </c>
      <c r="C430" s="4" t="s">
        <v>510</v>
      </c>
      <c r="D430" s="4"/>
      <c r="E430" s="4" t="s">
        <v>841</v>
      </c>
      <c r="F430" s="2" t="str">
        <f>IFERROR(VLOOKUP(VENTAS[[#This Row],[Código del producto Vendido]],STOCK[],5,FALSE),"-")</f>
        <v>Bikini push up</v>
      </c>
      <c r="G430" s="2">
        <v>1</v>
      </c>
      <c r="I430" s="6">
        <f>VENTAS[[#This Row],[Cantidad]]*VENTAS[[#This Row],[Precio Venta]]</f>
        <v>0</v>
      </c>
      <c r="J430" s="6">
        <f>IF(VENTAS[[#This Row],[Nombre del Gestor]]&gt;1,  VENTAS[[#This Row],[Total]]*10%, 0)</f>
        <v>0</v>
      </c>
      <c r="K430" s="6">
        <f>IFERROR(VLOOKUP(VENTAS[[#This Row],[Código del producto Vendido]],STOCK[],16,FALSE)*VENTAS[[#This Row],[Cantidad]] + VLOOKUP(VENTAS[[#This Row],[Código del producto Vendido]],STOCK[],19,FALSE)*VENTAS[[#This Row],[Cantidad]],VENTAS[[#This Row],[Total]])</f>
        <v>10.333333333333334</v>
      </c>
      <c r="L430" s="6">
        <f>VENTAS[[#This Row],[Total]]-VENTAS[[#This Row],[Comisión 10%]]-VENTAS[[#This Row],[Costo SIN Comision]]</f>
        <v>-10.333333333333334</v>
      </c>
      <c r="M430" s="6"/>
    </row>
    <row r="431" spans="1:13" ht="14" x14ac:dyDescent="0.15">
      <c r="A431" s="30" t="s">
        <v>1140</v>
      </c>
      <c r="C431" s="4" t="s">
        <v>1146</v>
      </c>
      <c r="D431" s="4"/>
      <c r="E431" s="4" t="s">
        <v>768</v>
      </c>
      <c r="F431" s="2" t="str">
        <f>IFERROR(VLOOKUP(VENTAS[[#This Row],[Código del producto Vendido]],STOCK[],5,FALSE),"-")</f>
        <v>Vestido con estampado de cereza</v>
      </c>
      <c r="G431" s="2">
        <v>1</v>
      </c>
      <c r="H431" s="6">
        <v>5</v>
      </c>
      <c r="I431" s="6">
        <f>VENTAS[[#This Row],[Cantidad]]*VENTAS[[#This Row],[Precio Venta]]</f>
        <v>5</v>
      </c>
      <c r="J431" s="6">
        <f>IF(VENTAS[[#This Row],[Nombre del Gestor]]&gt;1,  VENTAS[[#This Row],[Total]]*10%, 0)</f>
        <v>0</v>
      </c>
      <c r="K431" s="6">
        <f>IFERROR(VLOOKUP(VENTAS[[#This Row],[Código del producto Vendido]],STOCK[],16,FALSE)*VENTAS[[#This Row],[Cantidad]] + VLOOKUP(VENTAS[[#This Row],[Código del producto Vendido]],STOCK[],19,FALSE)*VENTAS[[#This Row],[Cantidad]],VENTAS[[#This Row],[Total]])</f>
        <v>6.8833333333333329</v>
      </c>
      <c r="L431" s="6">
        <f>VENTAS[[#This Row],[Total]]-VENTAS[[#This Row],[Comisión 10%]]-VENTAS[[#This Row],[Costo SIN Comision]]</f>
        <v>-1.8833333333333329</v>
      </c>
      <c r="M431" s="6"/>
    </row>
    <row r="432" spans="1:13" ht="14" x14ac:dyDescent="0.15">
      <c r="A432" s="39" t="s">
        <v>1140</v>
      </c>
      <c r="C432" s="4" t="s">
        <v>1142</v>
      </c>
      <c r="D432" s="4"/>
      <c r="E432" s="4" t="s">
        <v>768</v>
      </c>
      <c r="F432" s="2" t="str">
        <f>IFERROR(VLOOKUP(VENTAS[[#This Row],[Código del producto Vendido]],STOCK[],5,FALSE),"-")</f>
        <v>Vestido con estampado de cereza</v>
      </c>
      <c r="G432" s="2">
        <v>1</v>
      </c>
      <c r="H432" s="6">
        <v>5</v>
      </c>
      <c r="I432" s="6">
        <f>VENTAS[[#This Row],[Cantidad]]*VENTAS[[#This Row],[Precio Venta]]</f>
        <v>5</v>
      </c>
      <c r="J432" s="6">
        <f>IF(VENTAS[[#This Row],[Nombre del Gestor]]&gt;1,  VENTAS[[#This Row],[Total]]*10%, 0)</f>
        <v>0</v>
      </c>
      <c r="K432" s="6">
        <f>IFERROR(VLOOKUP(VENTAS[[#This Row],[Código del producto Vendido]],STOCK[],16,FALSE)*VENTAS[[#This Row],[Cantidad]] + VLOOKUP(VENTAS[[#This Row],[Código del producto Vendido]],STOCK[],19,FALSE)*VENTAS[[#This Row],[Cantidad]],VENTAS[[#This Row],[Total]])</f>
        <v>6.8833333333333329</v>
      </c>
      <c r="L432" s="6">
        <f>VENTAS[[#This Row],[Total]]-VENTAS[[#This Row],[Comisión 10%]]-VENTAS[[#This Row],[Costo SIN Comision]]</f>
        <v>-1.8833333333333329</v>
      </c>
      <c r="M432" s="6"/>
    </row>
    <row r="433" spans="1:13" ht="14" x14ac:dyDescent="0.15">
      <c r="A433" s="30" t="s">
        <v>1140</v>
      </c>
      <c r="C433" s="4" t="s">
        <v>1138</v>
      </c>
      <c r="D433" s="4"/>
      <c r="E433" s="4" t="s">
        <v>1100</v>
      </c>
      <c r="F433" s="2" t="str">
        <f>IFERROR(VLOOKUP(VENTAS[[#This Row],[Código del producto Vendido]],STOCK[],5,FALSE),"-")</f>
        <v xml:space="preserve">Jean skinny oscuro </v>
      </c>
      <c r="G433" s="2">
        <v>1</v>
      </c>
      <c r="H433" s="6">
        <v>35</v>
      </c>
      <c r="I433" s="6">
        <f>VENTAS[[#This Row],[Cantidad]]*VENTAS[[#This Row],[Precio Venta]]</f>
        <v>35</v>
      </c>
      <c r="J433" s="6">
        <f>IF(VENTAS[[#This Row],[Nombre del Gestor]]&gt;1,  VENTAS[[#This Row],[Total]]*10%, 0)</f>
        <v>0</v>
      </c>
      <c r="K433" s="6">
        <f>IFERROR(VLOOKUP(VENTAS[[#This Row],[Código del producto Vendido]],STOCK[],16,FALSE)*VENTAS[[#This Row],[Cantidad]] + VLOOKUP(VENTAS[[#This Row],[Código del producto Vendido]],STOCK[],19,FALSE)*VENTAS[[#This Row],[Cantidad]],VENTAS[[#This Row],[Total]])</f>
        <v>20.79</v>
      </c>
      <c r="L433" s="6">
        <f>VENTAS[[#This Row],[Total]]-VENTAS[[#This Row],[Comisión 10%]]-VENTAS[[#This Row],[Costo SIN Comision]]</f>
        <v>14.21</v>
      </c>
      <c r="M433" s="6"/>
    </row>
    <row r="434" spans="1:13" ht="14" x14ac:dyDescent="0.15">
      <c r="A434" s="39" t="s">
        <v>1140</v>
      </c>
      <c r="C434" s="4" t="s">
        <v>1138</v>
      </c>
      <c r="D434" s="4"/>
      <c r="E434" s="4" t="s">
        <v>725</v>
      </c>
      <c r="F434" s="2" t="str">
        <f>IFERROR(VLOOKUP(VENTAS[[#This Row],[Código del producto Vendido]],STOCK[],5,FALSE),"-")</f>
        <v xml:space="preserve">Body de un hombro manga farol </v>
      </c>
      <c r="G434" s="2">
        <v>1</v>
      </c>
      <c r="H434" s="6">
        <v>14</v>
      </c>
      <c r="I434" s="6">
        <f>VENTAS[[#This Row],[Cantidad]]*VENTAS[[#This Row],[Precio Venta]]</f>
        <v>14</v>
      </c>
      <c r="J434" s="6">
        <f>IF(VENTAS[[#This Row],[Nombre del Gestor]]&gt;1,  VENTAS[[#This Row],[Total]]*10%, 0)</f>
        <v>0</v>
      </c>
      <c r="K434" s="6">
        <f>IFERROR(VLOOKUP(VENTAS[[#This Row],[Código del producto Vendido]],STOCK[],16,FALSE)*VENTAS[[#This Row],[Cantidad]] + VLOOKUP(VENTAS[[#This Row],[Código del producto Vendido]],STOCK[],19,FALSE)*VENTAS[[#This Row],[Cantidad]],VENTAS[[#This Row],[Total]])</f>
        <v>10.404444444444444</v>
      </c>
      <c r="L434" s="6">
        <f>VENTAS[[#This Row],[Total]]-VENTAS[[#This Row],[Comisión 10%]]-VENTAS[[#This Row],[Costo SIN Comision]]</f>
        <v>3.5955555555555563</v>
      </c>
      <c r="M434" s="6"/>
    </row>
    <row r="435" spans="1:13" ht="14" x14ac:dyDescent="0.15">
      <c r="A435" s="30" t="s">
        <v>1140</v>
      </c>
      <c r="C435" s="4" t="s">
        <v>1138</v>
      </c>
      <c r="D435" s="4"/>
      <c r="E435" s="4" t="s">
        <v>866</v>
      </c>
      <c r="F435" s="2" t="str">
        <f>IFERROR(VLOOKUP(VENTAS[[#This Row],[Código del producto Vendido]],STOCK[],5,FALSE),"-")</f>
        <v>Falda de trabajo</v>
      </c>
      <c r="G435" s="2">
        <v>1</v>
      </c>
      <c r="H435" s="6">
        <v>15</v>
      </c>
      <c r="I435" s="6">
        <f>VENTAS[[#This Row],[Cantidad]]*VENTAS[[#This Row],[Precio Venta]]</f>
        <v>15</v>
      </c>
      <c r="J435" s="6">
        <f>IF(VENTAS[[#This Row],[Nombre del Gestor]]&gt;1,  VENTAS[[#This Row],[Total]]*10%, 0)</f>
        <v>0</v>
      </c>
      <c r="K435" s="6">
        <f>IFERROR(VLOOKUP(VENTAS[[#This Row],[Código del producto Vendido]],STOCK[],16,FALSE)*VENTAS[[#This Row],[Cantidad]] + VLOOKUP(VENTAS[[#This Row],[Código del producto Vendido]],STOCK[],19,FALSE)*VENTAS[[#This Row],[Cantidad]],VENTAS[[#This Row],[Total]])</f>
        <v>7.833636363636364</v>
      </c>
      <c r="L435" s="6">
        <f>VENTAS[[#This Row],[Total]]-VENTAS[[#This Row],[Comisión 10%]]-VENTAS[[#This Row],[Costo SIN Comision]]</f>
        <v>7.166363636363636</v>
      </c>
      <c r="M435" s="6"/>
    </row>
    <row r="436" spans="1:13" ht="14" x14ac:dyDescent="0.15">
      <c r="A436" s="39" t="s">
        <v>1140</v>
      </c>
      <c r="C436" s="4" t="s">
        <v>1138</v>
      </c>
      <c r="D436" s="4"/>
      <c r="E436" s="4" t="s">
        <v>786</v>
      </c>
      <c r="F436" s="2" t="str">
        <f>IFERROR(VLOOKUP(VENTAS[[#This Row],[Código del producto Vendido]],STOCK[],5,FALSE),"-")</f>
        <v>Sostén Push-up</v>
      </c>
      <c r="G436" s="2">
        <v>1</v>
      </c>
      <c r="H436" s="6">
        <v>15</v>
      </c>
      <c r="I436" s="6">
        <f>VENTAS[[#This Row],[Cantidad]]*VENTAS[[#This Row],[Precio Venta]]</f>
        <v>15</v>
      </c>
      <c r="J436" s="6">
        <f>IF(VENTAS[[#This Row],[Nombre del Gestor]]&gt;1,  VENTAS[[#This Row],[Total]]*10%, 0)</f>
        <v>0</v>
      </c>
      <c r="K436" s="6">
        <f>IFERROR(VLOOKUP(VENTAS[[#This Row],[Código del producto Vendido]],STOCK[],16,FALSE)*VENTAS[[#This Row],[Cantidad]] + VLOOKUP(VENTAS[[#This Row],[Código del producto Vendido]],STOCK[],19,FALSE)*VENTAS[[#This Row],[Cantidad]],VENTAS[[#This Row],[Total]])</f>
        <v>11.133333333333335</v>
      </c>
      <c r="L436" s="6">
        <f>VENTAS[[#This Row],[Total]]-VENTAS[[#This Row],[Comisión 10%]]-VENTAS[[#This Row],[Costo SIN Comision]]</f>
        <v>3.8666666666666654</v>
      </c>
      <c r="M436" s="6"/>
    </row>
    <row r="437" spans="1:13" ht="14" x14ac:dyDescent="0.15">
      <c r="A437" s="30" t="s">
        <v>1140</v>
      </c>
      <c r="C437" s="4" t="s">
        <v>510</v>
      </c>
      <c r="D437" s="4"/>
      <c r="E437" s="4" t="s">
        <v>812</v>
      </c>
      <c r="F437" s="2" t="str">
        <f>IFERROR(VLOOKUP(VENTAS[[#This Row],[Código del producto Vendido]],STOCK[],5,FALSE),"-")</f>
        <v>Vestido slip satinado</v>
      </c>
      <c r="G437" s="2">
        <v>1</v>
      </c>
      <c r="H437" s="6">
        <v>0</v>
      </c>
      <c r="I437" s="6">
        <f>VENTAS[[#This Row],[Cantidad]]*VENTAS[[#This Row],[Precio Venta]]</f>
        <v>0</v>
      </c>
      <c r="J437" s="6">
        <f>IF(VENTAS[[#This Row],[Nombre del Gestor]]&gt;1,  VENTAS[[#This Row],[Total]]*10%, 0)</f>
        <v>0</v>
      </c>
      <c r="K437" s="6">
        <f>IFERROR(VLOOKUP(VENTAS[[#This Row],[Código del producto Vendido]],STOCK[],16,FALSE)*VENTAS[[#This Row],[Cantidad]] + VLOOKUP(VENTAS[[#This Row],[Código del producto Vendido]],STOCK[],19,FALSE)*VENTAS[[#This Row],[Cantidad]],VENTAS[[#This Row],[Total]])</f>
        <v>8.5</v>
      </c>
      <c r="L437" s="6">
        <f>VENTAS[[#This Row],[Total]]-VENTAS[[#This Row],[Comisión 10%]]-VENTAS[[#This Row],[Costo SIN Comision]]</f>
        <v>-8.5</v>
      </c>
      <c r="M437" s="6"/>
    </row>
    <row r="438" spans="1:13" ht="14" x14ac:dyDescent="0.15">
      <c r="A438" s="39" t="s">
        <v>1140</v>
      </c>
      <c r="C438" s="4" t="s">
        <v>510</v>
      </c>
      <c r="D438" s="4"/>
      <c r="E438" s="4" t="s">
        <v>755</v>
      </c>
      <c r="F438" s="2" t="str">
        <f>IFERROR(VLOOKUP(VENTAS[[#This Row],[Código del producto Vendido]],STOCK[],5,FALSE),"-")</f>
        <v>Vestido con estampado floral</v>
      </c>
      <c r="G438" s="2">
        <v>1</v>
      </c>
      <c r="H438" s="6">
        <v>15</v>
      </c>
      <c r="I438" s="6">
        <f>VENTAS[[#This Row],[Cantidad]]*VENTAS[[#This Row],[Precio Venta]]</f>
        <v>15</v>
      </c>
      <c r="J438" s="6">
        <f>IF(VENTAS[[#This Row],[Nombre del Gestor]]&gt;1,  VENTAS[[#This Row],[Total]]*10%, 0)</f>
        <v>0</v>
      </c>
      <c r="K438" s="6">
        <f>IFERROR(VLOOKUP(VENTAS[[#This Row],[Código del producto Vendido]],STOCK[],16,FALSE)*VENTAS[[#This Row],[Cantidad]] + VLOOKUP(VENTAS[[#This Row],[Código del producto Vendido]],STOCK[],19,FALSE)*VENTAS[[#This Row],[Cantidad]],VENTAS[[#This Row],[Total]])</f>
        <v>10.722222222222221</v>
      </c>
      <c r="L438" s="6">
        <f>VENTAS[[#This Row],[Total]]-VENTAS[[#This Row],[Comisión 10%]]-VENTAS[[#This Row],[Costo SIN Comision]]</f>
        <v>4.2777777777777786</v>
      </c>
      <c r="M438" s="6"/>
    </row>
    <row r="439" spans="1:13" ht="14" x14ac:dyDescent="0.15">
      <c r="A439" s="30" t="s">
        <v>1140</v>
      </c>
      <c r="C439" s="4" t="s">
        <v>510</v>
      </c>
      <c r="D439" s="4"/>
      <c r="E439" s="4" t="s">
        <v>754</v>
      </c>
      <c r="F439" s="2" t="str">
        <f>IFERROR(VLOOKUP(VENTAS[[#This Row],[Código del producto Vendido]],STOCK[],5,FALSE),"-")</f>
        <v>Vestido con estampado floral</v>
      </c>
      <c r="G439" s="2">
        <v>3</v>
      </c>
      <c r="H439" s="6">
        <v>15</v>
      </c>
      <c r="I439" s="6">
        <f>VENTAS[[#This Row],[Cantidad]]*VENTAS[[#This Row],[Precio Venta]]</f>
        <v>45</v>
      </c>
      <c r="J439" s="6">
        <f>IF(VENTAS[[#This Row],[Nombre del Gestor]]&gt;1,  VENTAS[[#This Row],[Total]]*10%, 0)</f>
        <v>0</v>
      </c>
      <c r="K439" s="6">
        <f>IFERROR(VLOOKUP(VENTAS[[#This Row],[Código del producto Vendido]],STOCK[],16,FALSE)*VENTAS[[#This Row],[Cantidad]] + VLOOKUP(VENTAS[[#This Row],[Código del producto Vendido]],STOCK[],19,FALSE)*VENTAS[[#This Row],[Cantidad]],VENTAS[[#This Row],[Total]])</f>
        <v>32.166666666666664</v>
      </c>
      <c r="L439" s="6">
        <f>VENTAS[[#This Row],[Total]]-VENTAS[[#This Row],[Comisión 10%]]-VENTAS[[#This Row],[Costo SIN Comision]]</f>
        <v>12.833333333333336</v>
      </c>
      <c r="M439" s="6"/>
    </row>
    <row r="440" spans="1:13" ht="14" x14ac:dyDescent="0.15">
      <c r="A440" s="39" t="s">
        <v>1140</v>
      </c>
      <c r="C440" s="4" t="s">
        <v>510</v>
      </c>
      <c r="D440" s="4"/>
      <c r="E440" s="4" t="s">
        <v>751</v>
      </c>
      <c r="F440" s="2" t="str">
        <f>IFERROR(VLOOKUP(VENTAS[[#This Row],[Código del producto Vendido]],STOCK[],5,FALSE),"-")</f>
        <v>Vestido floral con abertura trasera</v>
      </c>
      <c r="G440" s="2">
        <v>3</v>
      </c>
      <c r="H440" s="6">
        <v>15</v>
      </c>
      <c r="I440" s="6">
        <f>VENTAS[[#This Row],[Cantidad]]*VENTAS[[#This Row],[Precio Venta]]</f>
        <v>45</v>
      </c>
      <c r="J440" s="6">
        <f>IF(VENTAS[[#This Row],[Nombre del Gestor]]&gt;1,  VENTAS[[#This Row],[Total]]*10%, 0)</f>
        <v>0</v>
      </c>
      <c r="K440" s="6">
        <f>IFERROR(VLOOKUP(VENTAS[[#This Row],[Código del producto Vendido]],STOCK[],16,FALSE)*VENTAS[[#This Row],[Cantidad]] + VLOOKUP(VENTAS[[#This Row],[Código del producto Vendido]],STOCK[],19,FALSE)*VENTAS[[#This Row],[Cantidad]],VENTAS[[#This Row],[Total]])</f>
        <v>32.166666666666664</v>
      </c>
      <c r="L440" s="6">
        <f>VENTAS[[#This Row],[Total]]-VENTAS[[#This Row],[Comisión 10%]]-VENTAS[[#This Row],[Costo SIN Comision]]</f>
        <v>12.833333333333336</v>
      </c>
      <c r="M440" s="6"/>
    </row>
    <row r="441" spans="1:13" ht="14" x14ac:dyDescent="0.15">
      <c r="A441" s="30" t="s">
        <v>1140</v>
      </c>
      <c r="C441" s="4" t="s">
        <v>510</v>
      </c>
      <c r="D441" s="4"/>
      <c r="E441" s="4" t="s">
        <v>750</v>
      </c>
      <c r="F441" s="2" t="str">
        <f>IFERROR(VLOOKUP(VENTAS[[#This Row],[Código del producto Vendido]],STOCK[],5,FALSE),"-")</f>
        <v>Vestido floral con abertura trasera</v>
      </c>
      <c r="G441" s="2">
        <v>2</v>
      </c>
      <c r="H441" s="6">
        <v>15</v>
      </c>
      <c r="I441" s="6">
        <f>VENTAS[[#This Row],[Cantidad]]*VENTAS[[#This Row],[Precio Venta]]</f>
        <v>30</v>
      </c>
      <c r="J441" s="6">
        <f>IF(VENTAS[[#This Row],[Nombre del Gestor]]&gt;1,  VENTAS[[#This Row],[Total]]*10%, 0)</f>
        <v>0</v>
      </c>
      <c r="K441" s="6">
        <f>IFERROR(VLOOKUP(VENTAS[[#This Row],[Código del producto Vendido]],STOCK[],16,FALSE)*VENTAS[[#This Row],[Cantidad]] + VLOOKUP(VENTAS[[#This Row],[Código del producto Vendido]],STOCK[],19,FALSE)*VENTAS[[#This Row],[Cantidad]],VENTAS[[#This Row],[Total]])</f>
        <v>21.444444444444443</v>
      </c>
      <c r="L441" s="6">
        <f>VENTAS[[#This Row],[Total]]-VENTAS[[#This Row],[Comisión 10%]]-VENTAS[[#This Row],[Costo SIN Comision]]</f>
        <v>8.5555555555555571</v>
      </c>
      <c r="M441" s="6"/>
    </row>
    <row r="442" spans="1:13" ht="14" x14ac:dyDescent="0.15">
      <c r="A442" s="39" t="s">
        <v>1140</v>
      </c>
      <c r="C442" s="4" t="s">
        <v>510</v>
      </c>
      <c r="D442" s="4"/>
      <c r="E442" s="4" t="s">
        <v>752</v>
      </c>
      <c r="F442" s="2" t="str">
        <f>IFERROR(VLOOKUP(VENTAS[[#This Row],[Código del producto Vendido]],STOCK[],5,FALSE),"-")</f>
        <v>Vestido floral escote corazón</v>
      </c>
      <c r="G442" s="2">
        <v>2</v>
      </c>
      <c r="H442" s="6">
        <v>15</v>
      </c>
      <c r="I442" s="6">
        <f>VENTAS[[#This Row],[Cantidad]]*VENTAS[[#This Row],[Precio Venta]]</f>
        <v>30</v>
      </c>
      <c r="J442" s="6">
        <f>IF(VENTAS[[#This Row],[Nombre del Gestor]]&gt;1,  VENTAS[[#This Row],[Total]]*10%, 0)</f>
        <v>0</v>
      </c>
      <c r="K442" s="6">
        <f>IFERROR(VLOOKUP(VENTAS[[#This Row],[Código del producto Vendido]],STOCK[],16,FALSE)*VENTAS[[#This Row],[Cantidad]] + VLOOKUP(VENTAS[[#This Row],[Código del producto Vendido]],STOCK[],19,FALSE)*VENTAS[[#This Row],[Cantidad]],VENTAS[[#This Row],[Total]])</f>
        <v>21.444444444444443</v>
      </c>
      <c r="L442" s="6">
        <f>VENTAS[[#This Row],[Total]]-VENTAS[[#This Row],[Comisión 10%]]-VENTAS[[#This Row],[Costo SIN Comision]]</f>
        <v>8.5555555555555571</v>
      </c>
      <c r="M442" s="6"/>
    </row>
    <row r="443" spans="1:13" ht="14" x14ac:dyDescent="0.15">
      <c r="A443" s="30" t="s">
        <v>1140</v>
      </c>
      <c r="C443" s="4" t="s">
        <v>510</v>
      </c>
      <c r="D443" s="4"/>
      <c r="E443" s="4" t="s">
        <v>753</v>
      </c>
      <c r="F443" s="2" t="str">
        <f>IFERROR(VLOOKUP(VENTAS[[#This Row],[Código del producto Vendido]],STOCK[],5,FALSE),"-")</f>
        <v>Vestido floral escote corazón</v>
      </c>
      <c r="G443" s="2">
        <v>1</v>
      </c>
      <c r="H443" s="6">
        <v>15</v>
      </c>
      <c r="I443" s="6">
        <f>VENTAS[[#This Row],[Cantidad]]*VENTAS[[#This Row],[Precio Venta]]</f>
        <v>15</v>
      </c>
      <c r="J443" s="6">
        <f>IF(VENTAS[[#This Row],[Nombre del Gestor]]&gt;1,  VENTAS[[#This Row],[Total]]*10%, 0)</f>
        <v>0</v>
      </c>
      <c r="K443" s="6">
        <f>IFERROR(VLOOKUP(VENTAS[[#This Row],[Código del producto Vendido]],STOCK[],16,FALSE)*VENTAS[[#This Row],[Cantidad]] + VLOOKUP(VENTAS[[#This Row],[Código del producto Vendido]],STOCK[],19,FALSE)*VENTAS[[#This Row],[Cantidad]],VENTAS[[#This Row],[Total]])</f>
        <v>10.722222222222221</v>
      </c>
      <c r="L443" s="6">
        <f>VENTAS[[#This Row],[Total]]-VENTAS[[#This Row],[Comisión 10%]]-VENTAS[[#This Row],[Costo SIN Comision]]</f>
        <v>4.2777777777777786</v>
      </c>
      <c r="M443" s="6"/>
    </row>
    <row r="444" spans="1:13" ht="14" x14ac:dyDescent="0.15">
      <c r="A444" s="39" t="s">
        <v>1140</v>
      </c>
      <c r="C444" s="4" t="s">
        <v>510</v>
      </c>
      <c r="D444" s="4"/>
      <c r="E444" s="4" t="s">
        <v>742</v>
      </c>
      <c r="F444" s="2" t="str">
        <f>IFERROR(VLOOKUP(VENTAS[[#This Row],[Código del producto Vendido]],STOCK[],5,FALSE),"-")</f>
        <v>Vestido floral de mangas farol</v>
      </c>
      <c r="G444" s="2">
        <v>1</v>
      </c>
      <c r="H444" s="6">
        <v>20</v>
      </c>
      <c r="I444" s="6">
        <f>VENTAS[[#This Row],[Cantidad]]*VENTAS[[#This Row],[Precio Venta]]</f>
        <v>20</v>
      </c>
      <c r="J444" s="6">
        <f>IF(VENTAS[[#This Row],[Nombre del Gestor]]&gt;1,  VENTAS[[#This Row],[Total]]*10%, 0)</f>
        <v>0</v>
      </c>
      <c r="K444" s="6">
        <f>IFERROR(VLOOKUP(VENTAS[[#This Row],[Código del producto Vendido]],STOCK[],16,FALSE)*VENTAS[[#This Row],[Cantidad]] + VLOOKUP(VENTAS[[#This Row],[Código del producto Vendido]],STOCK[],19,FALSE)*VENTAS[[#This Row],[Cantidad]],VENTAS[[#This Row],[Total]])</f>
        <v>10.722222222222221</v>
      </c>
      <c r="L444" s="6">
        <f>VENTAS[[#This Row],[Total]]-VENTAS[[#This Row],[Comisión 10%]]-VENTAS[[#This Row],[Costo SIN Comision]]</f>
        <v>9.2777777777777786</v>
      </c>
      <c r="M444" s="6"/>
    </row>
    <row r="445" spans="1:13" ht="14" x14ac:dyDescent="0.15">
      <c r="A445" s="30" t="s">
        <v>1140</v>
      </c>
      <c r="C445" s="4" t="s">
        <v>510</v>
      </c>
      <c r="D445" s="4"/>
      <c r="E445" s="9" t="s">
        <v>813</v>
      </c>
      <c r="F445" s="2" t="str">
        <f>IFERROR(VLOOKUP(VENTAS[[#This Row],[Código del producto Vendido]],STOCK[],5,FALSE),"-")</f>
        <v xml:space="preserve"> Bañador espalda descubierta</v>
      </c>
      <c r="G445" s="2">
        <v>1</v>
      </c>
      <c r="H445" s="6">
        <v>20</v>
      </c>
      <c r="I445" s="6">
        <f>VENTAS[[#This Row],[Cantidad]]*VENTAS[[#This Row],[Precio Venta]]</f>
        <v>20</v>
      </c>
      <c r="J445" s="6">
        <f>IF(VENTAS[[#This Row],[Nombre del Gestor]]&gt;1,  VENTAS[[#This Row],[Total]]*10%, 0)</f>
        <v>0</v>
      </c>
      <c r="K445" s="6">
        <f>IFERROR(VLOOKUP(VENTAS[[#This Row],[Código del producto Vendido]],STOCK[],16,FALSE)*VENTAS[[#This Row],[Cantidad]] + VLOOKUP(VENTAS[[#This Row],[Código del producto Vendido]],STOCK[],19,FALSE)*VENTAS[[#This Row],[Cantidad]],VENTAS[[#This Row],[Total]])</f>
        <v>15.555555555555555</v>
      </c>
      <c r="L445" s="6">
        <f>VENTAS[[#This Row],[Total]]-VENTAS[[#This Row],[Comisión 10%]]-VENTAS[[#This Row],[Costo SIN Comision]]</f>
        <v>4.4444444444444446</v>
      </c>
      <c r="M445" s="6"/>
    </row>
    <row r="446" spans="1:13" ht="14" x14ac:dyDescent="0.15">
      <c r="A446" s="39" t="s">
        <v>1140</v>
      </c>
      <c r="C446" s="4" t="s">
        <v>1139</v>
      </c>
      <c r="D446" s="4"/>
      <c r="E446" s="4" t="s">
        <v>761</v>
      </c>
      <c r="F446" s="2" t="str">
        <f>IFERROR(VLOOKUP(VENTAS[[#This Row],[Código del producto Vendido]],STOCK[],5,FALSE),"-")</f>
        <v>Top Cruzado negro</v>
      </c>
      <c r="G446" s="2">
        <v>1</v>
      </c>
      <c r="H446" s="6">
        <v>9</v>
      </c>
      <c r="I446" s="6">
        <f>VENTAS[[#This Row],[Cantidad]]*VENTAS[[#This Row],[Precio Venta]]</f>
        <v>9</v>
      </c>
      <c r="J446" s="6">
        <f>IF(VENTAS[[#This Row],[Nombre del Gestor]]&gt;1,  VENTAS[[#This Row],[Total]]*10%, 0)</f>
        <v>0</v>
      </c>
      <c r="K446" s="6">
        <f>IFERROR(VLOOKUP(VENTAS[[#This Row],[Código del producto Vendido]],STOCK[],16,FALSE)*VENTAS[[#This Row],[Cantidad]] + VLOOKUP(VENTAS[[#This Row],[Código del producto Vendido]],STOCK[],19,FALSE)*VENTAS[[#This Row],[Cantidad]],VENTAS[[#This Row],[Total]])</f>
        <v>4.9016666666666673</v>
      </c>
      <c r="L446" s="6">
        <f>VENTAS[[#This Row],[Total]]-VENTAS[[#This Row],[Comisión 10%]]-VENTAS[[#This Row],[Costo SIN Comision]]</f>
        <v>4.0983333333333327</v>
      </c>
      <c r="M446" s="6"/>
    </row>
    <row r="447" spans="1:13" ht="14" x14ac:dyDescent="0.15">
      <c r="A447" s="39" t="s">
        <v>1140</v>
      </c>
      <c r="C447" s="4" t="s">
        <v>1141</v>
      </c>
      <c r="D447" s="4"/>
      <c r="E447" s="4" t="s">
        <v>771</v>
      </c>
      <c r="F447" s="2" t="str">
        <f>IFERROR(VLOOKUP(VENTAS[[#This Row],[Código del producto Vendido]],STOCK[],5,FALSE),"-")</f>
        <v xml:space="preserve"> Vestido ajustado con estampado de dragón</v>
      </c>
      <c r="G447" s="2">
        <v>1</v>
      </c>
      <c r="H447" s="6">
        <v>5</v>
      </c>
      <c r="I447" s="6">
        <f>VENTAS[[#This Row],[Cantidad]]*VENTAS[[#This Row],[Precio Venta]]</f>
        <v>5</v>
      </c>
      <c r="J447" s="6">
        <f>IF(VENTAS[[#This Row],[Nombre del Gestor]]&gt;1,  VENTAS[[#This Row],[Total]]*10%, 0)</f>
        <v>0</v>
      </c>
      <c r="K447" s="6">
        <f>IFERROR(VLOOKUP(VENTAS[[#This Row],[Código del producto Vendido]],STOCK[],16,FALSE)*VENTAS[[#This Row],[Cantidad]] + VLOOKUP(VENTAS[[#This Row],[Código del producto Vendido]],STOCK[],19,FALSE)*VENTAS[[#This Row],[Cantidad]],VENTAS[[#This Row],[Total]])</f>
        <v>7.1055555555555552</v>
      </c>
      <c r="L447" s="6">
        <f>VENTAS[[#This Row],[Total]]-VENTAS[[#This Row],[Comisión 10%]]-VENTAS[[#This Row],[Costo SIN Comision]]</f>
        <v>-2.1055555555555552</v>
      </c>
      <c r="M447" s="6"/>
    </row>
    <row r="448" spans="1:13" ht="14" x14ac:dyDescent="0.15">
      <c r="A448" s="30" t="s">
        <v>1140</v>
      </c>
      <c r="C448" s="4" t="s">
        <v>1141</v>
      </c>
      <c r="D448" s="4"/>
      <c r="E448" s="4" t="s">
        <v>770</v>
      </c>
      <c r="F448" s="2" t="str">
        <f>IFERROR(VLOOKUP(VENTAS[[#This Row],[Código del producto Vendido]],STOCK[],5,FALSE),"-")</f>
        <v>Vestido slip cebra</v>
      </c>
      <c r="G448" s="2">
        <v>1</v>
      </c>
      <c r="H448" s="6">
        <v>5</v>
      </c>
      <c r="I448" s="6">
        <f>VENTAS[[#This Row],[Cantidad]]*VENTAS[[#This Row],[Precio Venta]]</f>
        <v>5</v>
      </c>
      <c r="J448" s="6">
        <f>IF(VENTAS[[#This Row],[Nombre del Gestor]]&gt;1,  VENTAS[[#This Row],[Total]]*10%, 0)</f>
        <v>0</v>
      </c>
      <c r="K448" s="6">
        <f>IFERROR(VLOOKUP(VENTAS[[#This Row],[Código del producto Vendido]],STOCK[],16,FALSE)*VENTAS[[#This Row],[Cantidad]] + VLOOKUP(VENTAS[[#This Row],[Código del producto Vendido]],STOCK[],19,FALSE)*VENTAS[[#This Row],[Cantidad]],VENTAS[[#This Row],[Total]])</f>
        <v>7.1055555555555552</v>
      </c>
      <c r="L448" s="6">
        <f>VENTAS[[#This Row],[Total]]-VENTAS[[#This Row],[Comisión 10%]]-VENTAS[[#This Row],[Costo SIN Comision]]</f>
        <v>-2.1055555555555552</v>
      </c>
      <c r="M448" s="6"/>
    </row>
    <row r="449" spans="1:13" ht="14" x14ac:dyDescent="0.15">
      <c r="A449" s="39" t="s">
        <v>1140</v>
      </c>
      <c r="C449" s="4" t="s">
        <v>1142</v>
      </c>
      <c r="D449" s="4"/>
      <c r="E449" s="4" t="s">
        <v>769</v>
      </c>
      <c r="F449" s="2" t="str">
        <f>IFERROR(VLOOKUP(VENTAS[[#This Row],[Código del producto Vendido]],STOCK[],5,FALSE),"-")</f>
        <v>Vestido slip de rayas de cebra</v>
      </c>
      <c r="G449" s="2">
        <v>1</v>
      </c>
      <c r="H449" s="6">
        <v>5</v>
      </c>
      <c r="I449" s="6">
        <f>VENTAS[[#This Row],[Cantidad]]*VENTAS[[#This Row],[Precio Venta]]</f>
        <v>5</v>
      </c>
      <c r="J449" s="6">
        <f>IF(VENTAS[[#This Row],[Nombre del Gestor]]&gt;1,  VENTAS[[#This Row],[Total]]*10%, 0)</f>
        <v>0</v>
      </c>
      <c r="K449" s="6">
        <f>IFERROR(VLOOKUP(VENTAS[[#This Row],[Código del producto Vendido]],STOCK[],16,FALSE)*VENTAS[[#This Row],[Cantidad]] + VLOOKUP(VENTAS[[#This Row],[Código del producto Vendido]],STOCK[],19,FALSE)*VENTAS[[#This Row],[Cantidad]],VENTAS[[#This Row],[Total]])</f>
        <v>7.1055555555555552</v>
      </c>
      <c r="L449" s="6">
        <f>VENTAS[[#This Row],[Total]]-VENTAS[[#This Row],[Comisión 10%]]-VENTAS[[#This Row],[Costo SIN Comision]]</f>
        <v>-2.1055555555555552</v>
      </c>
      <c r="M449" s="6"/>
    </row>
    <row r="450" spans="1:13" ht="14" x14ac:dyDescent="0.15">
      <c r="A450" s="39" t="s">
        <v>1140</v>
      </c>
      <c r="C450" s="4" t="s">
        <v>1144</v>
      </c>
      <c r="D450" s="4"/>
      <c r="E450" s="4" t="s">
        <v>1101</v>
      </c>
      <c r="F450" s="2" t="str">
        <f>IFERROR(VLOOKUP(VENTAS[[#This Row],[Código del producto Vendido]],STOCK[],5,FALSE),"-")</f>
        <v>-</v>
      </c>
      <c r="G450" s="2">
        <v>1</v>
      </c>
      <c r="H450" s="6">
        <v>20</v>
      </c>
      <c r="I450" s="6">
        <f>VENTAS[[#This Row],[Cantidad]]*VENTAS[[#This Row],[Precio Venta]]</f>
        <v>20</v>
      </c>
      <c r="J450" s="6">
        <f>IF(VENTAS[[#This Row],[Nombre del Gestor]]&gt;1,  VENTAS[[#This Row],[Total]]*10%, 0)</f>
        <v>0</v>
      </c>
      <c r="K450" s="6">
        <f>IFERROR(VLOOKUP(VENTAS[[#This Row],[Código del producto Vendido]],STOCK[],16,FALSE)*VENTAS[[#This Row],[Cantidad]] + VLOOKUP(VENTAS[[#This Row],[Código del producto Vendido]],STOCK[],19,FALSE)*VENTAS[[#This Row],[Cantidad]],VENTAS[[#This Row],[Total]])</f>
        <v>20</v>
      </c>
      <c r="L450" s="6">
        <f>VENTAS[[#This Row],[Total]]-VENTAS[[#This Row],[Comisión 10%]]-VENTAS[[#This Row],[Costo SIN Comision]]</f>
        <v>0</v>
      </c>
      <c r="M450" s="6"/>
    </row>
    <row r="451" spans="1:13" ht="14" x14ac:dyDescent="0.15">
      <c r="A451" s="30" t="s">
        <v>1140</v>
      </c>
      <c r="C451" s="4" t="s">
        <v>1145</v>
      </c>
      <c r="D451" s="4"/>
      <c r="E451" s="4" t="s">
        <v>618</v>
      </c>
      <c r="F451" s="2" t="str">
        <f>IFERROR(VLOOKUP(VENTAS[[#This Row],[Código del producto Vendido]],STOCK[],5,FALSE),"-")</f>
        <v>Vestido tank tejido de canalé con cinturón</v>
      </c>
      <c r="G451" s="2">
        <v>1</v>
      </c>
      <c r="H451" s="6">
        <v>28</v>
      </c>
      <c r="I451" s="6">
        <f>VENTAS[[#This Row],[Cantidad]]*VENTAS[[#This Row],[Precio Venta]]</f>
        <v>28</v>
      </c>
      <c r="J451" s="6">
        <f>IF(VENTAS[[#This Row],[Nombre del Gestor]]&gt;1,  VENTAS[[#This Row],[Total]]*10%, 0)</f>
        <v>0</v>
      </c>
      <c r="K451" s="6">
        <f>IFERROR(VLOOKUP(VENTAS[[#This Row],[Código del producto Vendido]],STOCK[],16,FALSE)*VENTAS[[#This Row],[Cantidad]] + VLOOKUP(VENTAS[[#This Row],[Código del producto Vendido]],STOCK[],19,FALSE)*VENTAS[[#This Row],[Cantidad]],VENTAS[[#This Row],[Total]])</f>
        <v>17.637777777777778</v>
      </c>
      <c r="L451" s="6">
        <f>VENTAS[[#This Row],[Total]]-VENTAS[[#This Row],[Comisión 10%]]-VENTAS[[#This Row],[Costo SIN Comision]]</f>
        <v>10.362222222222222</v>
      </c>
      <c r="M451" s="6"/>
    </row>
    <row r="452" spans="1:13" ht="14" x14ac:dyDescent="0.15">
      <c r="A452" s="39" t="s">
        <v>1140</v>
      </c>
      <c r="C452" s="4" t="s">
        <v>1146</v>
      </c>
      <c r="D452" s="4"/>
      <c r="E452" s="4" t="s">
        <v>779</v>
      </c>
      <c r="F452" s="2" t="str">
        <f>IFERROR(VLOOKUP(VENTAS[[#This Row],[Código del producto Vendido]],STOCK[],5,FALSE),"-")</f>
        <v>Vestido bodycon</v>
      </c>
      <c r="G452" s="2">
        <v>1</v>
      </c>
      <c r="H452" s="6">
        <v>5</v>
      </c>
      <c r="I452" s="6">
        <f>VENTAS[[#This Row],[Cantidad]]*VENTAS[[#This Row],[Precio Venta]]</f>
        <v>5</v>
      </c>
      <c r="J452" s="6">
        <f>IF(VENTAS[[#This Row],[Nombre del Gestor]]&gt;1,  VENTAS[[#This Row],[Total]]*10%, 0)</f>
        <v>0</v>
      </c>
      <c r="K452" s="6">
        <f>IFERROR(VLOOKUP(VENTAS[[#This Row],[Código del producto Vendido]],STOCK[],16,FALSE)*VENTAS[[#This Row],[Cantidad]] + VLOOKUP(VENTAS[[#This Row],[Código del producto Vendido]],STOCK[],19,FALSE)*VENTAS[[#This Row],[Cantidad]],VENTAS[[#This Row],[Total]])</f>
        <v>5.7222222222222223</v>
      </c>
      <c r="L452" s="6">
        <f>VENTAS[[#This Row],[Total]]-VENTAS[[#This Row],[Comisión 10%]]-VENTAS[[#This Row],[Costo SIN Comision]]</f>
        <v>-0.72222222222222232</v>
      </c>
      <c r="M452" s="6"/>
    </row>
    <row r="453" spans="1:13" ht="14" x14ac:dyDescent="0.15">
      <c r="A453" s="30" t="s">
        <v>1140</v>
      </c>
      <c r="C453" s="4" t="s">
        <v>1147</v>
      </c>
      <c r="D453" s="4"/>
      <c r="E453" s="4" t="s">
        <v>769</v>
      </c>
      <c r="F453" s="2" t="str">
        <f>IFERROR(VLOOKUP(VENTAS[[#This Row],[Código del producto Vendido]],STOCK[],5,FALSE),"-")</f>
        <v>Vestido slip de rayas de cebra</v>
      </c>
      <c r="G453" s="2">
        <v>1</v>
      </c>
      <c r="H453" s="6">
        <v>5</v>
      </c>
      <c r="I453" s="6">
        <f>VENTAS[[#This Row],[Cantidad]]*VENTAS[[#This Row],[Precio Venta]]</f>
        <v>5</v>
      </c>
      <c r="J453" s="6">
        <f>IF(VENTAS[[#This Row],[Nombre del Gestor]]&gt;1,  VENTAS[[#This Row],[Total]]*10%, 0)</f>
        <v>0</v>
      </c>
      <c r="K453" s="6">
        <f>IFERROR(VLOOKUP(VENTAS[[#This Row],[Código del producto Vendido]],STOCK[],16,FALSE)*VENTAS[[#This Row],[Cantidad]] + VLOOKUP(VENTAS[[#This Row],[Código del producto Vendido]],STOCK[],19,FALSE)*VENTAS[[#This Row],[Cantidad]],VENTAS[[#This Row],[Total]])</f>
        <v>7.1055555555555552</v>
      </c>
      <c r="L453" s="6">
        <f>VENTAS[[#This Row],[Total]]-VENTAS[[#This Row],[Comisión 10%]]-VENTAS[[#This Row],[Costo SIN Comision]]</f>
        <v>-2.1055555555555552</v>
      </c>
      <c r="M453" s="6"/>
    </row>
    <row r="454" spans="1:13" ht="14" x14ac:dyDescent="0.15">
      <c r="A454" s="39" t="s">
        <v>1140</v>
      </c>
      <c r="C454" s="4" t="s">
        <v>1147</v>
      </c>
      <c r="D454" s="4"/>
      <c r="E454" s="4" t="s">
        <v>771</v>
      </c>
      <c r="F454" s="2" t="str">
        <f>IFERROR(VLOOKUP(VENTAS[[#This Row],[Código del producto Vendido]],STOCK[],5,FALSE),"-")</f>
        <v xml:space="preserve"> Vestido ajustado con estampado de dragón</v>
      </c>
      <c r="G454" s="2">
        <v>1</v>
      </c>
      <c r="H454" s="6">
        <v>5</v>
      </c>
      <c r="I454" s="6">
        <f>VENTAS[[#This Row],[Cantidad]]*VENTAS[[#This Row],[Precio Venta]]</f>
        <v>5</v>
      </c>
      <c r="J454" s="6">
        <f>IF(VENTAS[[#This Row],[Nombre del Gestor]]&gt;1,  VENTAS[[#This Row],[Total]]*10%, 0)</f>
        <v>0</v>
      </c>
      <c r="K454" s="6">
        <f>IFERROR(VLOOKUP(VENTAS[[#This Row],[Código del producto Vendido]],STOCK[],16,FALSE)*VENTAS[[#This Row],[Cantidad]] + VLOOKUP(VENTAS[[#This Row],[Código del producto Vendido]],STOCK[],19,FALSE)*VENTAS[[#This Row],[Cantidad]],VENTAS[[#This Row],[Total]])</f>
        <v>7.1055555555555552</v>
      </c>
      <c r="L454" s="6">
        <f>VENTAS[[#This Row],[Total]]-VENTAS[[#This Row],[Comisión 10%]]-VENTAS[[#This Row],[Costo SIN Comision]]</f>
        <v>-2.1055555555555552</v>
      </c>
      <c r="M454" s="6"/>
    </row>
    <row r="455" spans="1:13" ht="14" x14ac:dyDescent="0.15">
      <c r="A455" s="30">
        <v>45138</v>
      </c>
      <c r="C455" s="4" t="s">
        <v>1142</v>
      </c>
      <c r="D455" s="4"/>
      <c r="E455" s="4" t="s">
        <v>780</v>
      </c>
      <c r="F455" s="2" t="str">
        <f>IFERROR(VLOOKUP(VENTAS[[#This Row],[Código del producto Vendido]],STOCK[],5,FALSE),"-")</f>
        <v>Top acanalado sin mangas</v>
      </c>
      <c r="G455" s="2">
        <v>1</v>
      </c>
      <c r="H455" s="6">
        <v>10</v>
      </c>
      <c r="I455" s="6">
        <f>VENTAS[[#This Row],[Cantidad]]*VENTAS[[#This Row],[Precio Venta]]</f>
        <v>10</v>
      </c>
      <c r="J455" s="6">
        <f>IF(VENTAS[[#This Row],[Nombre del Gestor]]&gt;1,  VENTAS[[#This Row],[Total]]*10%, 0)</f>
        <v>0</v>
      </c>
      <c r="K455" s="6">
        <f>IFERROR(VLOOKUP(VENTAS[[#This Row],[Código del producto Vendido]],STOCK[],16,FALSE)*VENTAS[[#This Row],[Cantidad]] + VLOOKUP(VENTAS[[#This Row],[Código del producto Vendido]],STOCK[],19,FALSE)*VENTAS[[#This Row],[Cantidad]],VENTAS[[#This Row],[Total]])</f>
        <v>5.0222222222222221</v>
      </c>
      <c r="L455" s="6">
        <f>VENTAS[[#This Row],[Total]]-VENTAS[[#This Row],[Comisión 10%]]-VENTAS[[#This Row],[Costo SIN Comision]]</f>
        <v>4.9777777777777779</v>
      </c>
      <c r="M455" s="6"/>
    </row>
    <row r="456" spans="1:13" ht="14" x14ac:dyDescent="0.15">
      <c r="A456" s="38"/>
      <c r="E456" s="4" t="s">
        <v>679</v>
      </c>
      <c r="F456" s="2" t="str">
        <f>IFERROR(VLOOKUP(VENTAS[[#This Row],[Código del producto Vendido]],STOCK[],5,FALSE),"-")</f>
        <v xml:space="preserve">Bañador una pieza de color combinado </v>
      </c>
      <c r="G456" s="2">
        <v>1</v>
      </c>
      <c r="H456" s="6">
        <v>20</v>
      </c>
      <c r="I456" s="6">
        <f>VENTAS[[#This Row],[Cantidad]]*VENTAS[[#This Row],[Precio Venta]]</f>
        <v>20</v>
      </c>
      <c r="J456" s="6">
        <f>IF(VENTAS[[#This Row],[Nombre del Gestor]]&gt;1,  VENTAS[[#This Row],[Total]]*10%, 0)</f>
        <v>0</v>
      </c>
      <c r="K456" s="6">
        <f>IFERROR(VLOOKUP(VENTAS[[#This Row],[Código del producto Vendido]],STOCK[],16,FALSE)*VENTAS[[#This Row],[Cantidad]] + VLOOKUP(VENTAS[[#This Row],[Código del producto Vendido]],STOCK[],19,FALSE)*VENTAS[[#This Row],[Cantidad]],VENTAS[[#This Row],[Total]])</f>
        <v>9.6666666666666679</v>
      </c>
      <c r="L456" s="6">
        <f>VENTAS[[#This Row],[Total]]-VENTAS[[#This Row],[Comisión 10%]]-VENTAS[[#This Row],[Costo SIN Comision]]</f>
        <v>10.333333333333332</v>
      </c>
      <c r="M456" s="6"/>
    </row>
    <row r="457" spans="1:13" ht="14" x14ac:dyDescent="0.15">
      <c r="A457" s="30" t="s">
        <v>1148</v>
      </c>
      <c r="E457" s="4" t="s">
        <v>697</v>
      </c>
      <c r="F457" s="2" t="str">
        <f>IFERROR(VLOOKUP(VENTAS[[#This Row],[Código del producto Vendido]],STOCK[],5,FALSE),"-")</f>
        <v>Bolso pequeño guateado con perla artificial</v>
      </c>
      <c r="G457" s="2">
        <v>1</v>
      </c>
      <c r="H457" s="6">
        <v>15</v>
      </c>
      <c r="I457" s="6">
        <f>VENTAS[[#This Row],[Cantidad]]*VENTAS[[#This Row],[Precio Venta]]</f>
        <v>15</v>
      </c>
      <c r="J457" s="6">
        <f>IF(VENTAS[[#This Row],[Nombre del Gestor]]&gt;1,  VENTAS[[#This Row],[Total]]*10%, 0)</f>
        <v>0</v>
      </c>
      <c r="K457" s="6">
        <f>IFERROR(VLOOKUP(VENTAS[[#This Row],[Código del producto Vendido]],STOCK[],16,FALSE)*VENTAS[[#This Row],[Cantidad]] + VLOOKUP(VENTAS[[#This Row],[Código del producto Vendido]],STOCK[],19,FALSE)*VENTAS[[#This Row],[Cantidad]],VENTAS[[#This Row],[Total]])</f>
        <v>9.5499999999999989</v>
      </c>
      <c r="L457" s="6">
        <f>VENTAS[[#This Row],[Total]]-VENTAS[[#This Row],[Comisión 10%]]-VENTAS[[#This Row],[Costo SIN Comision]]</f>
        <v>5.4500000000000011</v>
      </c>
      <c r="M457" s="6"/>
    </row>
    <row r="458" spans="1:13" ht="14" x14ac:dyDescent="0.15">
      <c r="A458" s="39" t="s">
        <v>1149</v>
      </c>
      <c r="C458" s="4" t="s">
        <v>1150</v>
      </c>
      <c r="D458" s="4"/>
      <c r="E458" s="4" t="s">
        <v>563</v>
      </c>
      <c r="F458" s="2" t="str">
        <f>IFERROR(VLOOKUP(VENTAS[[#This Row],[Código del producto Vendido]],STOCK[],5,FALSE),"-")</f>
        <v>Bañador Elegante con Lazo</v>
      </c>
      <c r="G458" s="2">
        <v>1</v>
      </c>
      <c r="H458" s="6">
        <v>20</v>
      </c>
      <c r="I458" s="6">
        <f>VENTAS[[#This Row],[Cantidad]]*VENTAS[[#This Row],[Precio Venta]]</f>
        <v>20</v>
      </c>
      <c r="J458" s="6">
        <f>IF(VENTAS[[#This Row],[Nombre del Gestor]]&gt;1,  VENTAS[[#This Row],[Total]]*10%, 0)</f>
        <v>0</v>
      </c>
      <c r="K458" s="6">
        <f>IFERROR(VLOOKUP(VENTAS[[#This Row],[Código del producto Vendido]],STOCK[],16,FALSE)*VENTAS[[#This Row],[Cantidad]] + VLOOKUP(VENTAS[[#This Row],[Código del producto Vendido]],STOCK[],19,FALSE)*VENTAS[[#This Row],[Cantidad]],VENTAS[[#This Row],[Total]])</f>
        <v>11.971666666666666</v>
      </c>
      <c r="L458" s="6">
        <f>VENTAS[[#This Row],[Total]]-VENTAS[[#This Row],[Comisión 10%]]-VENTAS[[#This Row],[Costo SIN Comision]]</f>
        <v>8.0283333333333342</v>
      </c>
      <c r="M458" s="6"/>
    </row>
    <row r="459" spans="1:13" ht="14" x14ac:dyDescent="0.15">
      <c r="A459" s="30" t="s">
        <v>1149</v>
      </c>
      <c r="C459" s="4" t="s">
        <v>1151</v>
      </c>
      <c r="D459" s="4"/>
      <c r="E459" s="4" t="s">
        <v>871</v>
      </c>
      <c r="F459" s="2" t="str">
        <f>IFERROR(VLOOKUP(VENTAS[[#This Row],[Código del producto Vendido]],STOCK[],5,FALSE),"-")</f>
        <v>Vestido Tropical</v>
      </c>
      <c r="G459" s="2">
        <v>1</v>
      </c>
      <c r="H459" s="6">
        <v>30</v>
      </c>
      <c r="I459" s="6">
        <f>VENTAS[[#This Row],[Cantidad]]*VENTAS[[#This Row],[Precio Venta]]</f>
        <v>30</v>
      </c>
      <c r="J459" s="6">
        <f>IF(VENTAS[[#This Row],[Nombre del Gestor]]&gt;1,  VENTAS[[#This Row],[Total]]*10%, 0)</f>
        <v>0</v>
      </c>
      <c r="K459" s="6">
        <f>IFERROR(VLOOKUP(VENTAS[[#This Row],[Código del producto Vendido]],STOCK[],16,FALSE)*VENTAS[[#This Row],[Cantidad]] + VLOOKUP(VENTAS[[#This Row],[Código del producto Vendido]],STOCK[],19,FALSE)*VENTAS[[#This Row],[Cantidad]],VENTAS[[#This Row],[Total]])</f>
        <v>19.018636363636364</v>
      </c>
      <c r="L459" s="6">
        <f>VENTAS[[#This Row],[Total]]-VENTAS[[#This Row],[Comisión 10%]]-VENTAS[[#This Row],[Costo SIN Comision]]</f>
        <v>10.981363636363636</v>
      </c>
      <c r="M459" s="6"/>
    </row>
    <row r="460" spans="1:13" ht="14" x14ac:dyDescent="0.15">
      <c r="A460" s="39" t="s">
        <v>1149</v>
      </c>
      <c r="C460" s="4" t="s">
        <v>1151</v>
      </c>
      <c r="D460" s="4"/>
      <c r="E460" s="4" t="s">
        <v>721</v>
      </c>
      <c r="F460" s="2" t="str">
        <f>IFERROR(VLOOKUP(VENTAS[[#This Row],[Código del producto Vendido]],STOCK[],5,FALSE),"-")</f>
        <v xml:space="preserve">Esponja de maquillaje </v>
      </c>
      <c r="G460" s="2">
        <v>1</v>
      </c>
      <c r="H460" s="6">
        <v>1</v>
      </c>
      <c r="I460" s="6">
        <f>VENTAS[[#This Row],[Cantidad]]*VENTAS[[#This Row],[Precio Venta]]</f>
        <v>1</v>
      </c>
      <c r="J460" s="6">
        <f>IF(VENTAS[[#This Row],[Nombre del Gestor]]&gt;1,  VENTAS[[#This Row],[Total]]*10%, 0)</f>
        <v>0</v>
      </c>
      <c r="K460" s="6">
        <f>IFERROR(VLOOKUP(VENTAS[[#This Row],[Código del producto Vendido]],STOCK[],16,FALSE)*VENTAS[[#This Row],[Cantidad]] + VLOOKUP(VENTAS[[#This Row],[Código del producto Vendido]],STOCK[],19,FALSE)*VENTAS[[#This Row],[Cantidad]],VENTAS[[#This Row],[Total]])</f>
        <v>0.43611111111111112</v>
      </c>
      <c r="L460" s="6">
        <f>VENTAS[[#This Row],[Total]]-VENTAS[[#This Row],[Comisión 10%]]-VENTAS[[#This Row],[Costo SIN Comision]]</f>
        <v>0.56388888888888888</v>
      </c>
      <c r="M460" s="6"/>
    </row>
    <row r="461" spans="1:13" ht="14" x14ac:dyDescent="0.15">
      <c r="A461" s="30" t="s">
        <v>1152</v>
      </c>
      <c r="C461" s="4" t="s">
        <v>1153</v>
      </c>
      <c r="D461" s="4"/>
      <c r="E461" s="4" t="s">
        <v>1022</v>
      </c>
      <c r="F461" s="2" t="str">
        <f>IFERROR(VLOOKUP(VENTAS[[#This Row],[Código del producto Vendido]],STOCK[],5,FALSE),"-")</f>
        <v>Top healter en capas color beige</v>
      </c>
      <c r="G461" s="2">
        <v>1</v>
      </c>
      <c r="H461" s="6">
        <v>17</v>
      </c>
      <c r="I461" s="6">
        <f>VENTAS[[#This Row],[Cantidad]]*VENTAS[[#This Row],[Precio Venta]]</f>
        <v>17</v>
      </c>
      <c r="J461" s="6">
        <f>IF(VENTAS[[#This Row],[Nombre del Gestor]]&gt;1,  VENTAS[[#This Row],[Total]]*10%, 0)</f>
        <v>0</v>
      </c>
      <c r="K461" s="6">
        <f>IFERROR(VLOOKUP(VENTAS[[#This Row],[Código del producto Vendido]],STOCK[],16,FALSE)*VENTAS[[#This Row],[Cantidad]] + VLOOKUP(VENTAS[[#This Row],[Código del producto Vendido]],STOCK[],19,FALSE)*VENTAS[[#This Row],[Cantidad]],VENTAS[[#This Row],[Total]])</f>
        <v>12.75</v>
      </c>
      <c r="L461" s="6">
        <f>VENTAS[[#This Row],[Total]]-VENTAS[[#This Row],[Comisión 10%]]-VENTAS[[#This Row],[Costo SIN Comision]]</f>
        <v>4.25</v>
      </c>
      <c r="M461" s="6"/>
    </row>
    <row r="462" spans="1:13" ht="14" x14ac:dyDescent="0.15">
      <c r="A462" s="39" t="s">
        <v>1152</v>
      </c>
      <c r="C462" s="4" t="s">
        <v>1154</v>
      </c>
      <c r="D462" s="4"/>
      <c r="E462" s="4" t="s">
        <v>834</v>
      </c>
      <c r="F462" s="2" t="str">
        <f>IFERROR(VLOOKUP(VENTAS[[#This Row],[Código del producto Vendido]],STOCK[],5,FALSE),"-")</f>
        <v>Vestido esmeralda</v>
      </c>
      <c r="G462" s="2">
        <v>1</v>
      </c>
      <c r="H462" s="6">
        <v>20</v>
      </c>
      <c r="I462" s="6">
        <f>VENTAS[[#This Row],[Cantidad]]*VENTAS[[#This Row],[Precio Venta]]</f>
        <v>20</v>
      </c>
      <c r="J462" s="6">
        <f>IF(VENTAS[[#This Row],[Nombre del Gestor]]&gt;1,  VENTAS[[#This Row],[Total]]*10%, 0)</f>
        <v>0</v>
      </c>
      <c r="K462" s="6">
        <f>IFERROR(VLOOKUP(VENTAS[[#This Row],[Código del producto Vendido]],STOCK[],16,FALSE)*VENTAS[[#This Row],[Cantidad]] + VLOOKUP(VENTAS[[#This Row],[Código del producto Vendido]],STOCK[],19,FALSE)*VENTAS[[#This Row],[Cantidad]],VENTAS[[#This Row],[Total]])</f>
        <v>16.777777777777779</v>
      </c>
      <c r="L462" s="6">
        <f>VENTAS[[#This Row],[Total]]-VENTAS[[#This Row],[Comisión 10%]]-VENTAS[[#This Row],[Costo SIN Comision]]</f>
        <v>3.2222222222222214</v>
      </c>
      <c r="M462" s="6"/>
    </row>
    <row r="463" spans="1:13" ht="14" x14ac:dyDescent="0.15">
      <c r="A463" s="30" t="s">
        <v>1155</v>
      </c>
      <c r="C463" s="4" t="s">
        <v>1157</v>
      </c>
      <c r="D463" s="4"/>
      <c r="E463" s="4" t="s">
        <v>697</v>
      </c>
      <c r="F463" s="2" t="str">
        <f>IFERROR(VLOOKUP(VENTAS[[#This Row],[Código del producto Vendido]],STOCK[],5,FALSE),"-")</f>
        <v>Bolso pequeño guateado con perla artificial</v>
      </c>
      <c r="G463" s="2">
        <v>1</v>
      </c>
      <c r="H463" s="6">
        <v>15</v>
      </c>
      <c r="I463" s="6">
        <f>VENTAS[[#This Row],[Cantidad]]*VENTAS[[#This Row],[Precio Venta]]</f>
        <v>15</v>
      </c>
      <c r="J463" s="6">
        <f>IF(VENTAS[[#This Row],[Nombre del Gestor]]&gt;1,  VENTAS[[#This Row],[Total]]*10%, 0)</f>
        <v>0</v>
      </c>
      <c r="K463" s="6">
        <f>IFERROR(VLOOKUP(VENTAS[[#This Row],[Código del producto Vendido]],STOCK[],16,FALSE)*VENTAS[[#This Row],[Cantidad]] + VLOOKUP(VENTAS[[#This Row],[Código del producto Vendido]],STOCK[],19,FALSE)*VENTAS[[#This Row],[Cantidad]],VENTAS[[#This Row],[Total]])</f>
        <v>9.5499999999999989</v>
      </c>
      <c r="L463" s="6">
        <f>VENTAS[[#This Row],[Total]]-VENTAS[[#This Row],[Comisión 10%]]-VENTAS[[#This Row],[Costo SIN Comision]]</f>
        <v>5.4500000000000011</v>
      </c>
      <c r="M463" s="6"/>
    </row>
    <row r="464" spans="1:13" ht="14" x14ac:dyDescent="0.15">
      <c r="A464" s="39" t="s">
        <v>1155</v>
      </c>
      <c r="B464" s="4" t="s">
        <v>1156</v>
      </c>
      <c r="C464" s="4" t="s">
        <v>447</v>
      </c>
      <c r="D464" s="4"/>
      <c r="E464" s="4" t="s">
        <v>855</v>
      </c>
      <c r="F464" s="2" t="str">
        <f>IFERROR(VLOOKUP(VENTAS[[#This Row],[Código del producto Vendido]],STOCK[],5,FALSE),"-")</f>
        <v>Maxi Vestido Fruncido</v>
      </c>
      <c r="G464" s="2">
        <v>1</v>
      </c>
      <c r="H464" s="6">
        <v>33</v>
      </c>
      <c r="I464" s="6">
        <f>VENTAS[[#This Row],[Cantidad]]*VENTAS[[#This Row],[Precio Venta]]</f>
        <v>33</v>
      </c>
      <c r="J464" s="6">
        <f>IF(VENTAS[[#This Row],[Nombre del Gestor]]&gt;1,  VENTAS[[#This Row],[Total]]*10%, 0)</f>
        <v>0</v>
      </c>
      <c r="K464" s="6">
        <f>IFERROR(VLOOKUP(VENTAS[[#This Row],[Código del producto Vendido]],STOCK[],16,FALSE)*VENTAS[[#This Row],[Cantidad]] + VLOOKUP(VENTAS[[#This Row],[Código del producto Vendido]],STOCK[],19,FALSE)*VENTAS[[#This Row],[Cantidad]],VENTAS[[#This Row],[Total]])</f>
        <v>21.456363636363633</v>
      </c>
      <c r="L464" s="6">
        <f>VENTAS[[#This Row],[Total]]-VENTAS[[#This Row],[Comisión 10%]]-VENTAS[[#This Row],[Costo SIN Comision]]</f>
        <v>11.543636363636367</v>
      </c>
      <c r="M464" s="6"/>
    </row>
    <row r="465" spans="1:13" ht="14" x14ac:dyDescent="0.15">
      <c r="A465" s="30" t="s">
        <v>1155</v>
      </c>
      <c r="B465" s="4" t="s">
        <v>1156</v>
      </c>
      <c r="C465" s="4" t="s">
        <v>447</v>
      </c>
      <c r="D465" s="4"/>
      <c r="E465" s="4" t="s">
        <v>901</v>
      </c>
      <c r="F465" s="2" t="str">
        <f>IFERROR(VLOOKUP(VENTAS[[#This Row],[Código del producto Vendido]],STOCK[],5,FALSE),"-")</f>
        <v>Maxi Vestido con Bolsillo</v>
      </c>
      <c r="G465" s="2">
        <v>1</v>
      </c>
      <c r="H465" s="6">
        <v>33</v>
      </c>
      <c r="I465" s="6">
        <f>VENTAS[[#This Row],[Cantidad]]*VENTAS[[#This Row],[Precio Venta]]</f>
        <v>33</v>
      </c>
      <c r="J465" s="6">
        <f>IF(VENTAS[[#This Row],[Nombre del Gestor]]&gt;1,  VENTAS[[#This Row],[Total]]*10%, 0)</f>
        <v>0</v>
      </c>
      <c r="K465" s="6">
        <f>IFERROR(VLOOKUP(VENTAS[[#This Row],[Código del producto Vendido]],STOCK[],16,FALSE)*VENTAS[[#This Row],[Cantidad]] + VLOOKUP(VENTAS[[#This Row],[Código del producto Vendido]],STOCK[],19,FALSE)*VENTAS[[#This Row],[Cantidad]],VENTAS[[#This Row],[Total]])</f>
        <v>22.192045454545454</v>
      </c>
      <c r="L465" s="6">
        <f>VENTAS[[#This Row],[Total]]-VENTAS[[#This Row],[Comisión 10%]]-VENTAS[[#This Row],[Costo SIN Comision]]</f>
        <v>10.807954545454546</v>
      </c>
      <c r="M465" s="6"/>
    </row>
    <row r="466" spans="1:13" ht="14" x14ac:dyDescent="0.15">
      <c r="A466" s="39" t="s">
        <v>1155</v>
      </c>
      <c r="C466" s="4" t="s">
        <v>1158</v>
      </c>
      <c r="D466" s="4"/>
      <c r="E466" s="4" t="s">
        <v>779</v>
      </c>
      <c r="F466" s="2" t="str">
        <f>IFERROR(VLOOKUP(VENTAS[[#This Row],[Código del producto Vendido]],STOCK[],5,FALSE),"-")</f>
        <v>Vestido bodycon</v>
      </c>
      <c r="G466" s="2">
        <v>1</v>
      </c>
      <c r="H466" s="6">
        <v>12</v>
      </c>
      <c r="I466" s="6">
        <f>VENTAS[[#This Row],[Cantidad]]*VENTAS[[#This Row],[Precio Venta]]</f>
        <v>12</v>
      </c>
      <c r="J466" s="6">
        <f>IF(VENTAS[[#This Row],[Nombre del Gestor]]&gt;1,  VENTAS[[#This Row],[Total]]*10%, 0)</f>
        <v>0</v>
      </c>
      <c r="K466" s="6">
        <f>IFERROR(VLOOKUP(VENTAS[[#This Row],[Código del producto Vendido]],STOCK[],16,FALSE)*VENTAS[[#This Row],[Cantidad]] + VLOOKUP(VENTAS[[#This Row],[Código del producto Vendido]],STOCK[],19,FALSE)*VENTAS[[#This Row],[Cantidad]],VENTAS[[#This Row],[Total]])</f>
        <v>5.7222222222222223</v>
      </c>
      <c r="L466" s="6">
        <f>VENTAS[[#This Row],[Total]]-VENTAS[[#This Row],[Comisión 10%]]-VENTAS[[#This Row],[Costo SIN Comision]]</f>
        <v>6.2777777777777777</v>
      </c>
      <c r="M466" s="6"/>
    </row>
    <row r="467" spans="1:13" ht="14" x14ac:dyDescent="0.15">
      <c r="A467" s="30" t="s">
        <v>1155</v>
      </c>
      <c r="B467" s="4" t="s">
        <v>1159</v>
      </c>
      <c r="C467" s="4" t="s">
        <v>1160</v>
      </c>
      <c r="D467" s="4"/>
      <c r="E467" s="4" t="s">
        <v>555</v>
      </c>
      <c r="F467" s="2" t="str">
        <f>IFERROR(VLOOKUP(VENTAS[[#This Row],[Código del producto Vendido]],STOCK[],5,FALSE),"-")</f>
        <v xml:space="preserve">Pareo falda </v>
      </c>
      <c r="G467" s="2">
        <v>1</v>
      </c>
      <c r="H467" s="6">
        <v>6</v>
      </c>
      <c r="I467" s="6">
        <f>VENTAS[[#This Row],[Cantidad]]*VENTAS[[#This Row],[Precio Venta]]</f>
        <v>6</v>
      </c>
      <c r="J467" s="6">
        <f>IF(VENTAS[[#This Row],[Nombre del Gestor]]&gt;1,  VENTAS[[#This Row],[Total]]*10%, 0)</f>
        <v>0</v>
      </c>
      <c r="K467" s="6">
        <f>IFERROR(VLOOKUP(VENTAS[[#This Row],[Código del producto Vendido]],STOCK[],16,FALSE)*VENTAS[[#This Row],[Cantidad]] + VLOOKUP(VENTAS[[#This Row],[Código del producto Vendido]],STOCK[],19,FALSE)*VENTAS[[#This Row],[Cantidad]],VENTAS[[#This Row],[Total]])</f>
        <v>4.3372222222222225</v>
      </c>
      <c r="L467" s="6">
        <f>VENTAS[[#This Row],[Total]]-VENTAS[[#This Row],[Comisión 10%]]-VENTAS[[#This Row],[Costo SIN Comision]]</f>
        <v>1.6627777777777775</v>
      </c>
      <c r="M467" s="6"/>
    </row>
    <row r="468" spans="1:13" ht="14" x14ac:dyDescent="0.15">
      <c r="A468" s="39" t="s">
        <v>1155</v>
      </c>
      <c r="C468" s="4" t="s">
        <v>1160</v>
      </c>
      <c r="D468" s="4"/>
      <c r="E468" s="4" t="s">
        <v>565</v>
      </c>
      <c r="F468" s="2" t="str">
        <f>IFERROR(VLOOKUP(VENTAS[[#This Row],[Código del producto Vendido]],STOCK[],5,FALSE),"-")</f>
        <v xml:space="preserve">Bañador floral </v>
      </c>
      <c r="G468" s="2">
        <v>1</v>
      </c>
      <c r="H468" s="6">
        <v>28</v>
      </c>
      <c r="I468" s="6">
        <f>VENTAS[[#This Row],[Cantidad]]*VENTAS[[#This Row],[Precio Venta]]</f>
        <v>28</v>
      </c>
      <c r="J468" s="6">
        <f>IF(VENTAS[[#This Row],[Nombre del Gestor]]&gt;1,  VENTAS[[#This Row],[Total]]*10%, 0)</f>
        <v>0</v>
      </c>
      <c r="K468" s="6">
        <f>IFERROR(VLOOKUP(VENTAS[[#This Row],[Código del producto Vendido]],STOCK[],16,FALSE)*VENTAS[[#This Row],[Cantidad]] + VLOOKUP(VENTAS[[#This Row],[Código del producto Vendido]],STOCK[],19,FALSE)*VENTAS[[#This Row],[Cantidad]],VENTAS[[#This Row],[Total]])</f>
        <v>18.053888888888888</v>
      </c>
      <c r="L468" s="6">
        <f>VENTAS[[#This Row],[Total]]-VENTAS[[#This Row],[Comisión 10%]]-VENTAS[[#This Row],[Costo SIN Comision]]</f>
        <v>9.9461111111111116</v>
      </c>
      <c r="M468" s="6"/>
    </row>
    <row r="469" spans="1:13" ht="14" x14ac:dyDescent="0.15">
      <c r="A469" s="30" t="s">
        <v>1155</v>
      </c>
      <c r="C469" s="4" t="s">
        <v>1160</v>
      </c>
      <c r="D469" s="4"/>
      <c r="E469" s="4" t="s">
        <v>813</v>
      </c>
      <c r="F469" s="2" t="str">
        <f>IFERROR(VLOOKUP(VENTAS[[#This Row],[Código del producto Vendido]],STOCK[],5,FALSE),"-")</f>
        <v xml:space="preserve"> Bañador espalda descubierta</v>
      </c>
      <c r="G469" s="2">
        <v>1</v>
      </c>
      <c r="H469" s="6">
        <v>20</v>
      </c>
      <c r="I469" s="6">
        <f>VENTAS[[#This Row],[Cantidad]]*VENTAS[[#This Row],[Precio Venta]]</f>
        <v>20</v>
      </c>
      <c r="J469" s="6">
        <f>IF(VENTAS[[#This Row],[Nombre del Gestor]]&gt;1,  VENTAS[[#This Row],[Total]]*10%, 0)</f>
        <v>0</v>
      </c>
      <c r="K469" s="6">
        <f>IFERROR(VLOOKUP(VENTAS[[#This Row],[Código del producto Vendido]],STOCK[],16,FALSE)*VENTAS[[#This Row],[Cantidad]] + VLOOKUP(VENTAS[[#This Row],[Código del producto Vendido]],STOCK[],19,FALSE)*VENTAS[[#This Row],[Cantidad]],VENTAS[[#This Row],[Total]])</f>
        <v>15.555555555555555</v>
      </c>
      <c r="L469" s="6">
        <f>VENTAS[[#This Row],[Total]]-VENTAS[[#This Row],[Comisión 10%]]-VENTAS[[#This Row],[Costo SIN Comision]]</f>
        <v>4.4444444444444446</v>
      </c>
      <c r="M469" s="6"/>
    </row>
    <row r="470" spans="1:13" ht="14" x14ac:dyDescent="0.15">
      <c r="A470" s="39" t="s">
        <v>1155</v>
      </c>
      <c r="C470" s="4" t="s">
        <v>1161</v>
      </c>
      <c r="D470" s="4"/>
      <c r="E470" s="4" t="s">
        <v>573</v>
      </c>
      <c r="F470" s="2" t="str">
        <f>IFERROR(VLOOKUP(VENTAS[[#This Row],[Código del producto Vendido]],STOCK[],5,FALSE),"-")</f>
        <v>Pareo pantalón de malla</v>
      </c>
      <c r="G470" s="2">
        <v>1</v>
      </c>
      <c r="H470" s="6">
        <v>15</v>
      </c>
      <c r="I470" s="6">
        <f>VENTAS[[#This Row],[Cantidad]]*VENTAS[[#This Row],[Precio Venta]]</f>
        <v>15</v>
      </c>
      <c r="J470" s="6">
        <f>IF(VENTAS[[#This Row],[Nombre del Gestor]]&gt;1,  VENTAS[[#This Row],[Total]]*10%, 0)</f>
        <v>0</v>
      </c>
      <c r="K470" s="6">
        <f>IFERROR(VLOOKUP(VENTAS[[#This Row],[Código del producto Vendido]],STOCK[],16,FALSE)*VENTAS[[#This Row],[Cantidad]] + VLOOKUP(VENTAS[[#This Row],[Código del producto Vendido]],STOCK[],19,FALSE)*VENTAS[[#This Row],[Cantidad]],VENTAS[[#This Row],[Total]])</f>
        <v>9.7855555555555558</v>
      </c>
      <c r="L470" s="6">
        <f>VENTAS[[#This Row],[Total]]-VENTAS[[#This Row],[Comisión 10%]]-VENTAS[[#This Row],[Costo SIN Comision]]</f>
        <v>5.2144444444444442</v>
      </c>
      <c r="M470" s="6"/>
    </row>
    <row r="471" spans="1:13" ht="14" x14ac:dyDescent="0.15">
      <c r="A471" s="30" t="s">
        <v>1155</v>
      </c>
      <c r="C471" s="4" t="s">
        <v>1162</v>
      </c>
      <c r="D471" s="4"/>
      <c r="E471" s="4" t="s">
        <v>752</v>
      </c>
      <c r="F471" s="2" t="str">
        <f>IFERROR(VLOOKUP(VENTAS[[#This Row],[Código del producto Vendido]],STOCK[],5,FALSE),"-")</f>
        <v>Vestido floral escote corazón</v>
      </c>
      <c r="G471" s="2">
        <v>1</v>
      </c>
      <c r="H471" s="6">
        <v>18</v>
      </c>
      <c r="I471" s="6">
        <f>VENTAS[[#This Row],[Cantidad]]*VENTAS[[#This Row],[Precio Venta]]</f>
        <v>18</v>
      </c>
      <c r="J471" s="6">
        <f>IF(VENTAS[[#This Row],[Nombre del Gestor]]&gt;1,  VENTAS[[#This Row],[Total]]*10%, 0)</f>
        <v>0</v>
      </c>
      <c r="K471" s="6">
        <f>IFERROR(VLOOKUP(VENTAS[[#This Row],[Código del producto Vendido]],STOCK[],16,FALSE)*VENTAS[[#This Row],[Cantidad]] + VLOOKUP(VENTAS[[#This Row],[Código del producto Vendido]],STOCK[],19,FALSE)*VENTAS[[#This Row],[Cantidad]],VENTAS[[#This Row],[Total]])</f>
        <v>10.722222222222221</v>
      </c>
      <c r="L471" s="6">
        <f>VENTAS[[#This Row],[Total]]-VENTAS[[#This Row],[Comisión 10%]]-VENTAS[[#This Row],[Costo SIN Comision]]</f>
        <v>7.2777777777777786</v>
      </c>
      <c r="M471" s="6"/>
    </row>
    <row r="472" spans="1:13" ht="14" x14ac:dyDescent="0.15">
      <c r="A472" s="39" t="s">
        <v>1163</v>
      </c>
      <c r="C472" s="4" t="s">
        <v>1164</v>
      </c>
      <c r="D472" s="4"/>
      <c r="E472" s="4" t="s">
        <v>1096</v>
      </c>
      <c r="F472" s="2" t="str">
        <f>IFERROR(VLOOKUP(VENTAS[[#This Row],[Código del producto Vendido]],STOCK[],5,FALSE),"-")</f>
        <v>Pantalón de corte recto</v>
      </c>
      <c r="G472" s="2">
        <v>1</v>
      </c>
      <c r="H472" s="6">
        <v>30</v>
      </c>
      <c r="I472" s="6">
        <f>VENTAS[[#This Row],[Cantidad]]*VENTAS[[#This Row],[Precio Venta]]</f>
        <v>30</v>
      </c>
      <c r="J472" s="6">
        <f>IF(VENTAS[[#This Row],[Nombre del Gestor]]&gt;1,  VENTAS[[#This Row],[Total]]*10%, 0)</f>
        <v>0</v>
      </c>
      <c r="K472" s="6">
        <f>IFERROR(VLOOKUP(VENTAS[[#This Row],[Código del producto Vendido]],STOCK[],16,FALSE)*VENTAS[[#This Row],[Cantidad]] + VLOOKUP(VENTAS[[#This Row],[Código del producto Vendido]],STOCK[],19,FALSE)*VENTAS[[#This Row],[Cantidad]],VENTAS[[#This Row],[Total]])</f>
        <v>20.78</v>
      </c>
      <c r="L472" s="6">
        <f>VENTAS[[#This Row],[Total]]-VENTAS[[#This Row],[Comisión 10%]]-VENTAS[[#This Row],[Costo SIN Comision]]</f>
        <v>9.2199999999999989</v>
      </c>
      <c r="M472" s="6"/>
    </row>
    <row r="473" spans="1:13" ht="14" x14ac:dyDescent="0.15">
      <c r="A473" s="30" t="s">
        <v>1163</v>
      </c>
      <c r="C473" s="4" t="s">
        <v>1165</v>
      </c>
      <c r="D473" s="4"/>
      <c r="E473" s="4" t="s">
        <v>1102</v>
      </c>
      <c r="F473" s="2" t="str">
        <f>IFERROR(VLOOKUP(VENTAS[[#This Row],[Código del producto Vendido]],STOCK[],5,FALSE),"-")</f>
        <v>Pantaloneta con cinturón</v>
      </c>
      <c r="G473" s="2">
        <v>1</v>
      </c>
      <c r="H473" s="6">
        <v>26</v>
      </c>
      <c r="I473" s="6">
        <f>VENTAS[[#This Row],[Cantidad]]*VENTAS[[#This Row],[Precio Venta]]</f>
        <v>26</v>
      </c>
      <c r="J473" s="6">
        <f>IF(VENTAS[[#This Row],[Nombre del Gestor]]&gt;1,  VENTAS[[#This Row],[Total]]*10%, 0)</f>
        <v>0</v>
      </c>
      <c r="K473" s="6">
        <f>IFERROR(VLOOKUP(VENTAS[[#This Row],[Código del producto Vendido]],STOCK[],16,FALSE)*VENTAS[[#This Row],[Cantidad]] + VLOOKUP(VENTAS[[#This Row],[Código del producto Vendido]],STOCK[],19,FALSE)*VENTAS[[#This Row],[Cantidad]],VENTAS[[#This Row],[Total]])</f>
        <v>18</v>
      </c>
      <c r="L473" s="6">
        <f>VENTAS[[#This Row],[Total]]-VENTAS[[#This Row],[Comisión 10%]]-VENTAS[[#This Row],[Costo SIN Comision]]</f>
        <v>8</v>
      </c>
      <c r="M473" s="6"/>
    </row>
    <row r="474" spans="1:13" ht="14" x14ac:dyDescent="0.15">
      <c r="A474" s="39" t="s">
        <v>1163</v>
      </c>
      <c r="C474" s="4" t="s">
        <v>1165</v>
      </c>
      <c r="D474" s="4"/>
      <c r="E474" s="4" t="s">
        <v>1046</v>
      </c>
      <c r="F474" s="2" t="str">
        <f>IFERROR(VLOOKUP(VENTAS[[#This Row],[Código del producto Vendido]],STOCK[],5,FALSE),"-")</f>
        <v>Pullover negro cuello redondo</v>
      </c>
      <c r="G474" s="2">
        <v>1</v>
      </c>
      <c r="H474" s="6">
        <v>13</v>
      </c>
      <c r="I474" s="6">
        <f>VENTAS[[#This Row],[Cantidad]]*VENTAS[[#This Row],[Precio Venta]]</f>
        <v>13</v>
      </c>
      <c r="J474" s="6">
        <f>IF(VENTAS[[#This Row],[Nombre del Gestor]]&gt;1,  VENTAS[[#This Row],[Total]]*10%, 0)</f>
        <v>0</v>
      </c>
      <c r="K474" s="6">
        <f>IFERROR(VLOOKUP(VENTAS[[#This Row],[Código del producto Vendido]],STOCK[],16,FALSE)*VENTAS[[#This Row],[Cantidad]] + VLOOKUP(VENTAS[[#This Row],[Código del producto Vendido]],STOCK[],19,FALSE)*VENTAS[[#This Row],[Cantidad]],VENTAS[[#This Row],[Total]])</f>
        <v>8.5300000000000011</v>
      </c>
      <c r="L474" s="6">
        <f>VENTAS[[#This Row],[Total]]-VENTAS[[#This Row],[Comisión 10%]]-VENTAS[[#This Row],[Costo SIN Comision]]</f>
        <v>4.4699999999999989</v>
      </c>
      <c r="M474" s="6"/>
    </row>
    <row r="475" spans="1:13" ht="14" x14ac:dyDescent="0.15">
      <c r="A475" s="30" t="s">
        <v>1167</v>
      </c>
      <c r="C475" s="4" t="s">
        <v>1166</v>
      </c>
      <c r="D475" s="4"/>
      <c r="E475" s="4" t="s">
        <v>944</v>
      </c>
      <c r="F475" s="2" t="str">
        <f>IFERROR(VLOOKUP(VENTAS[[#This Row],[Código del producto Vendido]],STOCK[],5,FALSE),"-")</f>
        <v>Jumpsuit culotte</v>
      </c>
      <c r="G475" s="2">
        <v>1</v>
      </c>
      <c r="H475" s="6">
        <v>22</v>
      </c>
      <c r="I475" s="6">
        <f>VENTAS[[#This Row],[Cantidad]]*VENTAS[[#This Row],[Precio Venta]]</f>
        <v>22</v>
      </c>
      <c r="J475" s="6">
        <f>IF(VENTAS[[#This Row],[Nombre del Gestor]]&gt;1,  VENTAS[[#This Row],[Total]]*10%, 0)</f>
        <v>0</v>
      </c>
      <c r="K475" s="6">
        <f>IFERROR(VLOOKUP(VENTAS[[#This Row],[Código del producto Vendido]],STOCK[],16,FALSE)*VENTAS[[#This Row],[Cantidad]] + VLOOKUP(VENTAS[[#This Row],[Código del producto Vendido]],STOCK[],19,FALSE)*VENTAS[[#This Row],[Cantidad]],VENTAS[[#This Row],[Total]])</f>
        <v>18.42794117647059</v>
      </c>
      <c r="L475" s="6">
        <f>VENTAS[[#This Row],[Total]]-VENTAS[[#This Row],[Comisión 10%]]-VENTAS[[#This Row],[Costo SIN Comision]]</f>
        <v>3.5720588235294102</v>
      </c>
      <c r="M475" s="6"/>
    </row>
    <row r="476" spans="1:13" ht="14" x14ac:dyDescent="0.15">
      <c r="A476" s="39" t="s">
        <v>1167</v>
      </c>
      <c r="C476" s="4" t="s">
        <v>1166</v>
      </c>
      <c r="D476" s="4"/>
      <c r="E476" s="4" t="s">
        <v>941</v>
      </c>
      <c r="F476" s="2" t="str">
        <f>IFERROR(VLOOKUP(VENTAS[[#This Row],[Código del producto Vendido]],STOCK[],5,FALSE),"-")</f>
        <v>Mono Oblicuo con bolsillo</v>
      </c>
      <c r="G476" s="2">
        <v>1</v>
      </c>
      <c r="H476" s="6">
        <v>19</v>
      </c>
      <c r="I476" s="6">
        <f>VENTAS[[#This Row],[Cantidad]]*VENTAS[[#This Row],[Precio Venta]]</f>
        <v>19</v>
      </c>
      <c r="J476" s="6">
        <f>IF(VENTAS[[#This Row],[Nombre del Gestor]]&gt;1,  VENTAS[[#This Row],[Total]]*10%, 0)</f>
        <v>0</v>
      </c>
      <c r="K476" s="6">
        <f>IFERROR(VLOOKUP(VENTAS[[#This Row],[Código del producto Vendido]],STOCK[],16,FALSE)*VENTAS[[#This Row],[Cantidad]] + VLOOKUP(VENTAS[[#This Row],[Código del producto Vendido]],STOCK[],19,FALSE)*VENTAS[[#This Row],[Cantidad]],VENTAS[[#This Row],[Total]])</f>
        <v>14.548529411764706</v>
      </c>
      <c r="L476" s="6">
        <f>VENTAS[[#This Row],[Total]]-VENTAS[[#This Row],[Comisión 10%]]-VENTAS[[#This Row],[Costo SIN Comision]]</f>
        <v>4.4514705882352938</v>
      </c>
      <c r="M476" s="6"/>
    </row>
    <row r="477" spans="1:13" ht="14" x14ac:dyDescent="0.15">
      <c r="A477" s="30" t="s">
        <v>1167</v>
      </c>
      <c r="C477" s="4" t="s">
        <v>493</v>
      </c>
      <c r="D477" s="4"/>
      <c r="E477" s="4" t="s">
        <v>1074</v>
      </c>
      <c r="F477" s="2" t="str">
        <f>IFERROR(VLOOKUP(VENTAS[[#This Row],[Código del producto Vendido]],STOCK[],5,FALSE),"-")</f>
        <v>Maxi vestido playero rojo</v>
      </c>
      <c r="G477" s="2">
        <v>1</v>
      </c>
      <c r="H477" s="6">
        <v>35</v>
      </c>
      <c r="I477" s="6">
        <f>VENTAS[[#This Row],[Cantidad]]*VENTAS[[#This Row],[Precio Venta]]</f>
        <v>35</v>
      </c>
      <c r="J477" s="6">
        <f>IF(VENTAS[[#This Row],[Nombre del Gestor]]&gt;1,  VENTAS[[#This Row],[Total]]*10%, 0)</f>
        <v>0</v>
      </c>
      <c r="K477" s="6">
        <f>IFERROR(VLOOKUP(VENTAS[[#This Row],[Código del producto Vendido]],STOCK[],16,FALSE)*VENTAS[[#This Row],[Cantidad]] + VLOOKUP(VENTAS[[#This Row],[Código del producto Vendido]],STOCK[],19,FALSE)*VENTAS[[#This Row],[Cantidad]],VENTAS[[#This Row],[Total]])</f>
        <v>23.42</v>
      </c>
      <c r="L477" s="6">
        <f>VENTAS[[#This Row],[Total]]-VENTAS[[#This Row],[Comisión 10%]]-VENTAS[[#This Row],[Costo SIN Comision]]</f>
        <v>11.579999999999998</v>
      </c>
      <c r="M477" s="6"/>
    </row>
    <row r="478" spans="1:13" ht="14" x14ac:dyDescent="0.15">
      <c r="A478" s="39" t="s">
        <v>1167</v>
      </c>
      <c r="C478" s="4" t="s">
        <v>1165</v>
      </c>
      <c r="D478" s="4"/>
      <c r="E478" s="4" t="s">
        <v>610</v>
      </c>
      <c r="F478" s="2" t="str">
        <f>IFERROR(VLOOKUP(VENTAS[[#This Row],[Código del producto Vendido]],STOCK[],5,FALSE),"-")</f>
        <v>Camisetaen contraste tejido canalé</v>
      </c>
      <c r="G478" s="2">
        <v>1</v>
      </c>
      <c r="H478" s="6">
        <v>14</v>
      </c>
      <c r="I478" s="6">
        <f>VENTAS[[#This Row],[Cantidad]]*VENTAS[[#This Row],[Precio Venta]]</f>
        <v>14</v>
      </c>
      <c r="J478" s="6">
        <f>IF(VENTAS[[#This Row],[Nombre del Gestor]]&gt;1,  VENTAS[[#This Row],[Total]]*10%, 0)</f>
        <v>0</v>
      </c>
      <c r="K478" s="6">
        <f>IFERROR(VLOOKUP(VENTAS[[#This Row],[Código del producto Vendido]],STOCK[],16,FALSE)*VENTAS[[#This Row],[Cantidad]] + VLOOKUP(VENTAS[[#This Row],[Código del producto Vendido]],STOCK[],19,FALSE)*VENTAS[[#This Row],[Cantidad]],VENTAS[[#This Row],[Total]])</f>
        <v>8.8577777777777769</v>
      </c>
      <c r="L478" s="6">
        <f>VENTAS[[#This Row],[Total]]-VENTAS[[#This Row],[Comisión 10%]]-VENTAS[[#This Row],[Costo SIN Comision]]</f>
        <v>5.1422222222222231</v>
      </c>
      <c r="M478" s="6"/>
    </row>
    <row r="479" spans="1:13" ht="14" x14ac:dyDescent="0.15">
      <c r="A479" s="30" t="s">
        <v>1167</v>
      </c>
      <c r="C479" s="4" t="s">
        <v>1168</v>
      </c>
      <c r="D479" s="4"/>
      <c r="E479" s="4" t="s">
        <v>555</v>
      </c>
      <c r="F479" s="2" t="str">
        <f>IFERROR(VLOOKUP(VENTAS[[#This Row],[Código del producto Vendido]],STOCK[],5,FALSE),"-")</f>
        <v xml:space="preserve">Pareo falda </v>
      </c>
      <c r="G479" s="2">
        <v>1</v>
      </c>
      <c r="H479" s="6">
        <v>8</v>
      </c>
      <c r="I479" s="6">
        <f>VENTAS[[#This Row],[Cantidad]]*VENTAS[[#This Row],[Precio Venta]]</f>
        <v>8</v>
      </c>
      <c r="J479" s="6">
        <f>IF(VENTAS[[#This Row],[Nombre del Gestor]]&gt;1,  VENTAS[[#This Row],[Total]]*10%, 0)</f>
        <v>0</v>
      </c>
      <c r="K479" s="6">
        <f>IFERROR(VLOOKUP(VENTAS[[#This Row],[Código del producto Vendido]],STOCK[],16,FALSE)*VENTAS[[#This Row],[Cantidad]] + VLOOKUP(VENTAS[[#This Row],[Código del producto Vendido]],STOCK[],19,FALSE)*VENTAS[[#This Row],[Cantidad]],VENTAS[[#This Row],[Total]])</f>
        <v>4.3372222222222225</v>
      </c>
      <c r="L479" s="6">
        <f>VENTAS[[#This Row],[Total]]-VENTAS[[#This Row],[Comisión 10%]]-VENTAS[[#This Row],[Costo SIN Comision]]</f>
        <v>3.6627777777777775</v>
      </c>
      <c r="M479" s="6"/>
    </row>
    <row r="480" spans="1:13" ht="14" x14ac:dyDescent="0.15">
      <c r="A480" s="39" t="s">
        <v>1169</v>
      </c>
      <c r="C480" s="4" t="s">
        <v>1170</v>
      </c>
      <c r="D480" s="4"/>
      <c r="E480" s="4" t="s">
        <v>1036</v>
      </c>
      <c r="F480" s="2" t="str">
        <f>IFERROR(VLOOKUP(VENTAS[[#This Row],[Código del producto Vendido]],STOCK[],5,FALSE),"-")</f>
        <v>Camisa Blanca</v>
      </c>
      <c r="G480" s="2">
        <v>1</v>
      </c>
      <c r="H480" s="6">
        <v>20</v>
      </c>
      <c r="I480" s="6">
        <f>VENTAS[[#This Row],[Cantidad]]*VENTAS[[#This Row],[Precio Venta]]</f>
        <v>20</v>
      </c>
      <c r="J480" s="6">
        <f>IF(VENTAS[[#This Row],[Nombre del Gestor]]&gt;1,  VENTAS[[#This Row],[Total]]*10%, 0)</f>
        <v>0</v>
      </c>
      <c r="K480" s="6">
        <f>IFERROR(VLOOKUP(VENTAS[[#This Row],[Código del producto Vendido]],STOCK[],16,FALSE)*VENTAS[[#This Row],[Cantidad]] + VLOOKUP(VENTAS[[#This Row],[Código del producto Vendido]],STOCK[],19,FALSE)*VENTAS[[#This Row],[Cantidad]],VENTAS[[#This Row],[Total]])</f>
        <v>12.9</v>
      </c>
      <c r="L480" s="6">
        <f>VENTAS[[#This Row],[Total]]-VENTAS[[#This Row],[Comisión 10%]]-VENTAS[[#This Row],[Costo SIN Comision]]</f>
        <v>7.1</v>
      </c>
      <c r="M480" s="6"/>
    </row>
    <row r="481" spans="1:13" ht="14" x14ac:dyDescent="0.15">
      <c r="A481" s="30" t="s">
        <v>1169</v>
      </c>
      <c r="C481" s="4" t="s">
        <v>1171</v>
      </c>
      <c r="D481" s="4"/>
      <c r="E481" s="4" t="s">
        <v>621</v>
      </c>
      <c r="F481" s="2" t="str">
        <f>IFERROR(VLOOKUP(VENTAS[[#This Row],[Código del producto Vendido]],STOCK[],5,FALSE),"-")</f>
        <v>Top de mangas anchas y lentejuelas amarillo</v>
      </c>
      <c r="G481" s="2">
        <v>0</v>
      </c>
      <c r="H481" s="6">
        <v>0</v>
      </c>
      <c r="I481" s="6">
        <f>VENTAS[[#This Row],[Cantidad]]*VENTAS[[#This Row],[Precio Venta]]</f>
        <v>0</v>
      </c>
      <c r="J481" s="6">
        <f>IF(VENTAS[[#This Row],[Nombre del Gestor]]&gt;1,  VENTAS[[#This Row],[Total]]*10%, 0)</f>
        <v>0</v>
      </c>
      <c r="K481" s="6">
        <f>IFERROR(VLOOKUP(VENTAS[[#This Row],[Código del producto Vendido]],STOCK[],16,FALSE)*VENTAS[[#This Row],[Cantidad]] + VLOOKUP(VENTAS[[#This Row],[Código del producto Vendido]],STOCK[],19,FALSE)*VENTAS[[#This Row],[Cantidad]],VENTAS[[#This Row],[Total]])</f>
        <v>0</v>
      </c>
      <c r="L481" s="6">
        <f>VENTAS[[#This Row],[Total]]-VENTAS[[#This Row],[Comisión 10%]]-VENTAS[[#This Row],[Costo SIN Comision]]</f>
        <v>0</v>
      </c>
      <c r="M481" s="6"/>
    </row>
    <row r="482" spans="1:13" ht="14" x14ac:dyDescent="0.15">
      <c r="A482" s="39" t="s">
        <v>1169</v>
      </c>
      <c r="C482" s="4" t="s">
        <v>397</v>
      </c>
      <c r="D482" s="4"/>
      <c r="E482" s="4" t="s">
        <v>693</v>
      </c>
      <c r="F482" s="2" t="str">
        <f>IFERROR(VLOOKUP(VENTAS[[#This Row],[Código del producto Vendido]],STOCK[],5,FALSE),"-")</f>
        <v>Bañador estampado de planta</v>
      </c>
      <c r="G482" s="2">
        <v>1</v>
      </c>
      <c r="H482" s="6">
        <v>25</v>
      </c>
      <c r="I482" s="6">
        <f>VENTAS[[#This Row],[Cantidad]]*VENTAS[[#This Row],[Precio Venta]]</f>
        <v>25</v>
      </c>
      <c r="J482" s="6">
        <f>IF(VENTAS[[#This Row],[Nombre del Gestor]]&gt;1,  VENTAS[[#This Row],[Total]]*10%, 0)</f>
        <v>0</v>
      </c>
      <c r="K482" s="6">
        <f>IFERROR(VLOOKUP(VENTAS[[#This Row],[Código del producto Vendido]],STOCK[],16,FALSE)*VENTAS[[#This Row],[Cantidad]] + VLOOKUP(VENTAS[[#This Row],[Código del producto Vendido]],STOCK[],19,FALSE)*VENTAS[[#This Row],[Cantidad]],VENTAS[[#This Row],[Total]])</f>
        <v>13.416666666666666</v>
      </c>
      <c r="L482" s="6">
        <f>VENTAS[[#This Row],[Total]]-VENTAS[[#This Row],[Comisión 10%]]-VENTAS[[#This Row],[Costo SIN Comision]]</f>
        <v>11.583333333333334</v>
      </c>
      <c r="M482" s="6"/>
    </row>
    <row r="483" spans="1:13" ht="14" x14ac:dyDescent="0.15">
      <c r="A483" s="30" t="s">
        <v>1169</v>
      </c>
      <c r="C483" s="4" t="s">
        <v>1172</v>
      </c>
      <c r="D483" s="4"/>
      <c r="E483" s="4" t="s">
        <v>791</v>
      </c>
      <c r="F483" s="2" t="str">
        <f>IFERROR(VLOOKUP(VENTAS[[#This Row],[Código del producto Vendido]],STOCK[],5,FALSE),"-")</f>
        <v>Sandalias Trenzadas</v>
      </c>
      <c r="G483" s="2">
        <v>1</v>
      </c>
      <c r="H483" s="6">
        <v>35</v>
      </c>
      <c r="I483" s="6">
        <f>VENTAS[[#This Row],[Cantidad]]*VENTAS[[#This Row],[Precio Venta]]</f>
        <v>35</v>
      </c>
      <c r="J483" s="6">
        <f>IF(VENTAS[[#This Row],[Nombre del Gestor]]&gt;1,  VENTAS[[#This Row],[Total]]*10%, 0)</f>
        <v>0</v>
      </c>
      <c r="K483" s="6">
        <f>IFERROR(VLOOKUP(VENTAS[[#This Row],[Código del producto Vendido]],STOCK[],16,FALSE)*VENTAS[[#This Row],[Cantidad]] + VLOOKUP(VENTAS[[#This Row],[Código del producto Vendido]],STOCK[],19,FALSE)*VENTAS[[#This Row],[Cantidad]],VENTAS[[#This Row],[Total]])</f>
        <v>27</v>
      </c>
      <c r="L483" s="6">
        <f>VENTAS[[#This Row],[Total]]-VENTAS[[#This Row],[Comisión 10%]]-VENTAS[[#This Row],[Costo SIN Comision]]</f>
        <v>8</v>
      </c>
      <c r="M483" s="6"/>
    </row>
    <row r="484" spans="1:13" ht="14" x14ac:dyDescent="0.15">
      <c r="A484" s="39" t="s">
        <v>1169</v>
      </c>
      <c r="C484" s="4" t="s">
        <v>1165</v>
      </c>
      <c r="D484" s="4"/>
      <c r="E484" s="4" t="s">
        <v>1058</v>
      </c>
      <c r="F484" s="2" t="str">
        <f>IFERROR(VLOOKUP(VENTAS[[#This Row],[Código del producto Vendido]],STOCK[],5,FALSE),"-")</f>
        <v>Pantalón Corte Recto</v>
      </c>
      <c r="G484" s="2">
        <v>1</v>
      </c>
      <c r="H484" s="6">
        <v>30</v>
      </c>
      <c r="I484" s="6">
        <f>VENTAS[[#This Row],[Cantidad]]*VENTAS[[#This Row],[Precio Venta]]</f>
        <v>30</v>
      </c>
      <c r="J484" s="6">
        <f>IF(VENTAS[[#This Row],[Nombre del Gestor]]&gt;1,  VENTAS[[#This Row],[Total]]*10%, 0)</f>
        <v>0</v>
      </c>
      <c r="K484" s="6">
        <f>IFERROR(VLOOKUP(VENTAS[[#This Row],[Código del producto Vendido]],STOCK[],16,FALSE)*VENTAS[[#This Row],[Cantidad]] + VLOOKUP(VENTAS[[#This Row],[Código del producto Vendido]],STOCK[],19,FALSE)*VENTAS[[#This Row],[Cantidad]],VENTAS[[#This Row],[Total]])</f>
        <v>20.78</v>
      </c>
      <c r="L484" s="6">
        <f>VENTAS[[#This Row],[Total]]-VENTAS[[#This Row],[Comisión 10%]]-VENTAS[[#This Row],[Costo SIN Comision]]</f>
        <v>9.2199999999999989</v>
      </c>
      <c r="M484" s="6"/>
    </row>
    <row r="485" spans="1:13" ht="14" x14ac:dyDescent="0.15">
      <c r="A485" s="30" t="s">
        <v>1169</v>
      </c>
      <c r="B485" s="4"/>
      <c r="C485" s="4" t="s">
        <v>1173</v>
      </c>
      <c r="D485" s="4"/>
      <c r="E485" s="4" t="s">
        <v>906</v>
      </c>
      <c r="F485" s="2" t="str">
        <f>IFERROR(VLOOKUP(VENTAS[[#This Row],[Código del producto Vendido]],STOCK[],5,FALSE),"-")</f>
        <v>Falda Margarita</v>
      </c>
      <c r="G485" s="2">
        <v>1</v>
      </c>
      <c r="H485" s="6">
        <v>20</v>
      </c>
      <c r="I485" s="6">
        <f>VENTAS[[#This Row],[Cantidad]]*VENTAS[[#This Row],[Precio Venta]]</f>
        <v>20</v>
      </c>
      <c r="J485" s="6">
        <f>IF(VENTAS[[#This Row],[Nombre del Gestor]]&gt;1,  VENTAS[[#This Row],[Total]]*10%, 0)</f>
        <v>0</v>
      </c>
      <c r="K485" s="6">
        <f>IFERROR(VLOOKUP(VENTAS[[#This Row],[Código del producto Vendido]],STOCK[],16,FALSE)*VENTAS[[#This Row],[Cantidad]] + VLOOKUP(VENTAS[[#This Row],[Código del producto Vendido]],STOCK[],19,FALSE)*VENTAS[[#This Row],[Cantidad]],VENTAS[[#This Row],[Total]])</f>
        <v>8.1049999999999986</v>
      </c>
      <c r="L485" s="6">
        <f>VENTAS[[#This Row],[Total]]-VENTAS[[#This Row],[Comisión 10%]]-VENTAS[[#This Row],[Costo SIN Comision]]</f>
        <v>11.895000000000001</v>
      </c>
      <c r="M485" s="6"/>
    </row>
    <row r="486" spans="1:13" ht="14" x14ac:dyDescent="0.15">
      <c r="A486" s="39" t="s">
        <v>1169</v>
      </c>
      <c r="C486" s="4" t="s">
        <v>1174</v>
      </c>
      <c r="D486" s="4"/>
      <c r="E486" s="4" t="s">
        <v>905</v>
      </c>
      <c r="F486" s="2" t="str">
        <f>IFERROR(VLOOKUP(VENTAS[[#This Row],[Código del producto Vendido]],STOCK[],5,FALSE),"-")</f>
        <v>Falda margarita</v>
      </c>
      <c r="G486" s="2">
        <v>1</v>
      </c>
      <c r="H486" s="6">
        <v>20</v>
      </c>
      <c r="I486" s="6">
        <f>VENTAS[[#This Row],[Cantidad]]*VENTAS[[#This Row],[Precio Venta]]</f>
        <v>20</v>
      </c>
      <c r="J486" s="6">
        <f>IF(VENTAS[[#This Row],[Nombre del Gestor]]&gt;1,  VENTAS[[#This Row],[Total]]*10%, 0)</f>
        <v>0</v>
      </c>
      <c r="K486" s="6">
        <f>IFERROR(VLOOKUP(VENTAS[[#This Row],[Código del producto Vendido]],STOCK[],16,FALSE)*VENTAS[[#This Row],[Cantidad]] + VLOOKUP(VENTAS[[#This Row],[Código del producto Vendido]],STOCK[],19,FALSE)*VENTAS[[#This Row],[Cantidad]],VENTAS[[#This Row],[Total]])</f>
        <v>8.1049999999999986</v>
      </c>
      <c r="L486" s="6">
        <f>VENTAS[[#This Row],[Total]]-VENTAS[[#This Row],[Comisión 10%]]-VENTAS[[#This Row],[Costo SIN Comision]]</f>
        <v>11.895000000000001</v>
      </c>
      <c r="M486" s="6"/>
    </row>
    <row r="487" spans="1:13" ht="14" x14ac:dyDescent="0.15">
      <c r="A487" s="30" t="s">
        <v>1169</v>
      </c>
      <c r="C487" s="4" t="s">
        <v>1174</v>
      </c>
      <c r="D487" s="4"/>
      <c r="E487" s="4" t="s">
        <v>1095</v>
      </c>
      <c r="F487" s="2" t="str">
        <f>IFERROR(VLOOKUP(VENTAS[[#This Row],[Código del producto Vendido]],STOCK[],5,FALSE),"-")</f>
        <v>Pantalón beige de pierna ancha</v>
      </c>
      <c r="G487" s="2">
        <v>1</v>
      </c>
      <c r="H487" s="6">
        <v>30</v>
      </c>
      <c r="I487" s="6">
        <f>VENTAS[[#This Row],[Cantidad]]*VENTAS[[#This Row],[Precio Venta]]</f>
        <v>30</v>
      </c>
      <c r="J487" s="6">
        <f>IF(VENTAS[[#This Row],[Nombre del Gestor]]&gt;1,  VENTAS[[#This Row],[Total]]*10%, 0)</f>
        <v>0</v>
      </c>
      <c r="K487" s="6">
        <f>IFERROR(VLOOKUP(VENTAS[[#This Row],[Código del producto Vendido]],STOCK[],16,FALSE)*VENTAS[[#This Row],[Cantidad]] + VLOOKUP(VENTAS[[#This Row],[Código del producto Vendido]],STOCK[],19,FALSE)*VENTAS[[#This Row],[Cantidad]],VENTAS[[#This Row],[Total]])</f>
        <v>20.78</v>
      </c>
      <c r="L487" s="6">
        <f>VENTAS[[#This Row],[Total]]-VENTAS[[#This Row],[Comisión 10%]]-VENTAS[[#This Row],[Costo SIN Comision]]</f>
        <v>9.2199999999999989</v>
      </c>
      <c r="M487" s="6"/>
    </row>
    <row r="488" spans="1:13" ht="14" x14ac:dyDescent="0.15">
      <c r="A488" s="39" t="s">
        <v>1169</v>
      </c>
      <c r="C488" s="4" t="s">
        <v>1174</v>
      </c>
      <c r="D488" s="4"/>
      <c r="E488" s="4" t="s">
        <v>1090</v>
      </c>
      <c r="F488" s="2" t="str">
        <f>IFERROR(VLOOKUP(VENTAS[[#This Row],[Código del producto Vendido]],STOCK[],5,FALSE),"-")</f>
        <v>Top blanco cuello V con encaje</v>
      </c>
      <c r="G488" s="2">
        <v>1</v>
      </c>
      <c r="H488" s="6">
        <v>12</v>
      </c>
      <c r="I488" s="6">
        <f>VENTAS[[#This Row],[Cantidad]]*VENTAS[[#This Row],[Precio Venta]]</f>
        <v>12</v>
      </c>
      <c r="J488" s="6">
        <f>IF(VENTAS[[#This Row],[Nombre del Gestor]]&gt;1,  VENTAS[[#This Row],[Total]]*10%, 0)</f>
        <v>0</v>
      </c>
      <c r="K488" s="6">
        <f>IFERROR(VLOOKUP(VENTAS[[#This Row],[Código del producto Vendido]],STOCK[],16,FALSE)*VENTAS[[#This Row],[Cantidad]] + VLOOKUP(VENTAS[[#This Row],[Código del producto Vendido]],STOCK[],19,FALSE)*VENTAS[[#This Row],[Cantidad]],VENTAS[[#This Row],[Total]])</f>
        <v>7.97</v>
      </c>
      <c r="L488" s="6">
        <f>VENTAS[[#This Row],[Total]]-VENTAS[[#This Row],[Comisión 10%]]-VENTAS[[#This Row],[Costo SIN Comision]]</f>
        <v>4.03</v>
      </c>
      <c r="M488" s="6"/>
    </row>
    <row r="489" spans="1:13" ht="14" x14ac:dyDescent="0.15">
      <c r="A489" s="30" t="s">
        <v>1175</v>
      </c>
      <c r="C489" s="4" t="s">
        <v>395</v>
      </c>
      <c r="D489" s="4"/>
      <c r="E489" s="4" t="s">
        <v>1030</v>
      </c>
      <c r="F489" s="2" t="str">
        <f>IFERROR(VLOOKUP(VENTAS[[#This Row],[Código del producto Vendido]],STOCK[],5,FALSE),"-")</f>
        <v>Conjunto blanco top healter y falda cruzada</v>
      </c>
      <c r="G489" s="2">
        <v>1</v>
      </c>
      <c r="H489" s="6">
        <v>40</v>
      </c>
      <c r="I489" s="6">
        <f>VENTAS[[#This Row],[Cantidad]]*VENTAS[[#This Row],[Precio Venta]]</f>
        <v>40</v>
      </c>
      <c r="J489" s="6">
        <f>IF(VENTAS[[#This Row],[Nombre del Gestor]]&gt;1,  VENTAS[[#This Row],[Total]]*10%, 0)</f>
        <v>0</v>
      </c>
      <c r="K489" s="6">
        <f>IFERROR(VLOOKUP(VENTAS[[#This Row],[Código del producto Vendido]],STOCK[],16,FALSE)*VENTAS[[#This Row],[Cantidad]] + VLOOKUP(VENTAS[[#This Row],[Código del producto Vendido]],STOCK[],19,FALSE)*VENTAS[[#This Row],[Cantidad]],VENTAS[[#This Row],[Total]])</f>
        <v>27.82</v>
      </c>
      <c r="L489" s="6">
        <f>VENTAS[[#This Row],[Total]]-VENTAS[[#This Row],[Comisión 10%]]-VENTAS[[#This Row],[Costo SIN Comision]]</f>
        <v>12.18</v>
      </c>
      <c r="M489" s="6"/>
    </row>
    <row r="490" spans="1:13" ht="14" x14ac:dyDescent="0.15">
      <c r="A490" s="39" t="s">
        <v>1175</v>
      </c>
      <c r="C490" s="4" t="s">
        <v>1176</v>
      </c>
      <c r="D490" s="4"/>
      <c r="E490" s="4" t="s">
        <v>1103</v>
      </c>
      <c r="F490" s="2" t="str">
        <f>IFERROR(VLOOKUP(VENTAS[[#This Row],[Código del producto Vendido]],STOCK[],5,FALSE),"-")</f>
        <v>Sandalias rosadas Forever21</v>
      </c>
      <c r="G490" s="2">
        <v>1</v>
      </c>
      <c r="H490" s="6">
        <v>15</v>
      </c>
      <c r="I490" s="6">
        <f>VENTAS[[#This Row],[Cantidad]]*VENTAS[[#This Row],[Precio Venta]]</f>
        <v>15</v>
      </c>
      <c r="J490" s="6">
        <f>IF(VENTAS[[#This Row],[Nombre del Gestor]]&gt;1,  VENTAS[[#This Row],[Total]]*10%, 0)</f>
        <v>0</v>
      </c>
      <c r="K490" s="6">
        <f>IFERROR(VLOOKUP(VENTAS[[#This Row],[Código del producto Vendido]],STOCK[],16,FALSE)*VENTAS[[#This Row],[Cantidad]] + VLOOKUP(VENTAS[[#This Row],[Código del producto Vendido]],STOCK[],19,FALSE)*VENTAS[[#This Row],[Cantidad]],VENTAS[[#This Row],[Total]])</f>
        <v>19.490000000000002</v>
      </c>
      <c r="L490" s="6">
        <f>VENTAS[[#This Row],[Total]]-VENTAS[[#This Row],[Comisión 10%]]-VENTAS[[#This Row],[Costo SIN Comision]]</f>
        <v>-4.490000000000002</v>
      </c>
      <c r="M490" s="6"/>
    </row>
    <row r="491" spans="1:13" ht="14" x14ac:dyDescent="0.15">
      <c r="A491" s="30" t="s">
        <v>1175</v>
      </c>
      <c r="C491" s="4" t="s">
        <v>1178</v>
      </c>
      <c r="D491" s="4"/>
      <c r="E491" s="4" t="s">
        <v>800</v>
      </c>
      <c r="F491" s="2" t="str">
        <f>IFERROR(VLOOKUP(VENTAS[[#This Row],[Código del producto Vendido]],STOCK[],5,FALSE),"-")</f>
        <v>Top berry en tela de algodón</v>
      </c>
      <c r="G491" s="2">
        <v>1</v>
      </c>
      <c r="H491" s="6">
        <v>10</v>
      </c>
      <c r="I491" s="6">
        <f>VENTAS[[#This Row],[Cantidad]]*VENTAS[[#This Row],[Precio Venta]]</f>
        <v>10</v>
      </c>
      <c r="J491" s="6">
        <f>IF(VENTAS[[#This Row],[Nombre del Gestor]]&gt;1,  VENTAS[[#This Row],[Total]]*10%, 0)</f>
        <v>0</v>
      </c>
      <c r="K491" s="6">
        <f>IFERROR(VLOOKUP(VENTAS[[#This Row],[Código del producto Vendido]],STOCK[],16,FALSE)*VENTAS[[#This Row],[Cantidad]] + VLOOKUP(VENTAS[[#This Row],[Código del producto Vendido]],STOCK[],19,FALSE)*VENTAS[[#This Row],[Cantidad]],VENTAS[[#This Row],[Total]])</f>
        <v>6.0555555555555554</v>
      </c>
      <c r="L491" s="6">
        <f>VENTAS[[#This Row],[Total]]-VENTAS[[#This Row],[Comisión 10%]]-VENTAS[[#This Row],[Costo SIN Comision]]</f>
        <v>3.9444444444444446</v>
      </c>
      <c r="M491" s="6"/>
    </row>
    <row r="492" spans="1:13" ht="14" x14ac:dyDescent="0.15">
      <c r="A492" s="39" t="s">
        <v>1179</v>
      </c>
      <c r="C492" s="4" t="s">
        <v>1180</v>
      </c>
      <c r="D492" s="4"/>
      <c r="E492" s="4" t="s">
        <v>598</v>
      </c>
      <c r="F492" s="2" t="str">
        <f>IFERROR(VLOOKUP(VENTAS[[#This Row],[Código del producto Vendido]],STOCK[],5,FALSE),"-")</f>
        <v xml:space="preserve"> Top de espalda cruzada</v>
      </c>
      <c r="G492" s="2">
        <v>1</v>
      </c>
      <c r="H492" s="6">
        <v>14</v>
      </c>
      <c r="I492" s="6">
        <f>VENTAS[[#This Row],[Cantidad]]*VENTAS[[#This Row],[Precio Venta]]</f>
        <v>14</v>
      </c>
      <c r="J492" s="6">
        <f>IF(VENTAS[[#This Row],[Nombre del Gestor]]&gt;1,  VENTAS[[#This Row],[Total]]*10%, 0)</f>
        <v>0</v>
      </c>
      <c r="K492" s="6">
        <f>IFERROR(VLOOKUP(VENTAS[[#This Row],[Código del producto Vendido]],STOCK[],16,FALSE)*VENTAS[[#This Row],[Cantidad]] + VLOOKUP(VENTAS[[#This Row],[Código del producto Vendido]],STOCK[],19,FALSE)*VENTAS[[#This Row],[Cantidad]],VENTAS[[#This Row],[Total]])</f>
        <v>8.8977777777777778</v>
      </c>
      <c r="L492" s="6">
        <f>VENTAS[[#This Row],[Total]]-VENTAS[[#This Row],[Comisión 10%]]-VENTAS[[#This Row],[Costo SIN Comision]]</f>
        <v>5.1022222222222222</v>
      </c>
      <c r="M492" s="6"/>
    </row>
    <row r="493" spans="1:13" ht="14" x14ac:dyDescent="0.15">
      <c r="A493" s="30" t="s">
        <v>1179</v>
      </c>
      <c r="C493" s="4" t="s">
        <v>1180</v>
      </c>
      <c r="D493" s="4"/>
      <c r="E493" s="4" t="s">
        <v>626</v>
      </c>
      <c r="F493" s="2" t="str">
        <f>IFERROR(VLOOKUP(VENTAS[[#This Row],[Código del producto Vendido]],STOCK[],5,FALSE),"-")</f>
        <v>Top de espalda cruzada</v>
      </c>
      <c r="G493" s="2">
        <v>1</v>
      </c>
      <c r="H493" s="6">
        <v>14</v>
      </c>
      <c r="I493" s="6">
        <f>VENTAS[[#This Row],[Cantidad]]*VENTAS[[#This Row],[Precio Venta]]</f>
        <v>14</v>
      </c>
      <c r="J493" s="6">
        <f>IF(VENTAS[[#This Row],[Nombre del Gestor]]&gt;1,  VENTAS[[#This Row],[Total]]*10%, 0)</f>
        <v>0</v>
      </c>
      <c r="K493" s="6">
        <f>IFERROR(VLOOKUP(VENTAS[[#This Row],[Código del producto Vendido]],STOCK[],16,FALSE)*VENTAS[[#This Row],[Cantidad]] + VLOOKUP(VENTAS[[#This Row],[Código del producto Vendido]],STOCK[],19,FALSE)*VENTAS[[#This Row],[Cantidad]],VENTAS[[#This Row],[Total]])</f>
        <v>8.3422222222222224</v>
      </c>
      <c r="L493" s="6">
        <f>VENTAS[[#This Row],[Total]]-VENTAS[[#This Row],[Comisión 10%]]-VENTAS[[#This Row],[Costo SIN Comision]]</f>
        <v>5.6577777777777776</v>
      </c>
      <c r="M493" s="6"/>
    </row>
    <row r="494" spans="1:13" ht="14" x14ac:dyDescent="0.15">
      <c r="A494" s="39" t="s">
        <v>1179</v>
      </c>
      <c r="C494" s="4" t="s">
        <v>1180</v>
      </c>
      <c r="D494" s="4"/>
      <c r="E494" s="4" t="s">
        <v>890</v>
      </c>
      <c r="F494" s="2" t="str">
        <f>IFERROR(VLOOKUP(VENTAS[[#This Row],[Código del producto Vendido]],STOCK[],5,FALSE),"-")</f>
        <v xml:space="preserve"> Top Básico Business Negro</v>
      </c>
      <c r="G494" s="2">
        <v>1</v>
      </c>
      <c r="H494" s="6">
        <v>12</v>
      </c>
      <c r="I494" s="6">
        <f>VENTAS[[#This Row],[Cantidad]]*VENTAS[[#This Row],[Precio Venta]]</f>
        <v>12</v>
      </c>
      <c r="J494" s="6">
        <f>IF(VENTAS[[#This Row],[Nombre del Gestor]]&gt;1,  VENTAS[[#This Row],[Total]]*10%, 0)</f>
        <v>0</v>
      </c>
      <c r="K494" s="6">
        <f>IFERROR(VLOOKUP(VENTAS[[#This Row],[Código del producto Vendido]],STOCK[],16,FALSE)*VENTAS[[#This Row],[Cantidad]] + VLOOKUP(VENTAS[[#This Row],[Código del producto Vendido]],STOCK[],19,FALSE)*VENTAS[[#This Row],[Cantidad]],VENTAS[[#This Row],[Total]])</f>
        <v>7.6345454545454547</v>
      </c>
      <c r="L494" s="6">
        <f>VENTAS[[#This Row],[Total]]-VENTAS[[#This Row],[Comisión 10%]]-VENTAS[[#This Row],[Costo SIN Comision]]</f>
        <v>4.3654545454545453</v>
      </c>
      <c r="M494" s="6"/>
    </row>
    <row r="495" spans="1:13" ht="14" x14ac:dyDescent="0.15">
      <c r="A495" s="30" t="s">
        <v>1179</v>
      </c>
      <c r="C495" s="4" t="s">
        <v>1180</v>
      </c>
      <c r="D495" s="4"/>
      <c r="E495" s="4" t="s">
        <v>1085</v>
      </c>
      <c r="F495" s="2" t="str">
        <f>IFERROR(VLOOKUP(VENTAS[[#This Row],[Código del producto Vendido]],STOCK[],5,FALSE),"-")</f>
        <v>Pantaloneta negra con abertura</v>
      </c>
      <c r="G495" s="2">
        <v>1</v>
      </c>
      <c r="H495" s="6">
        <v>23</v>
      </c>
      <c r="I495" s="6">
        <f>VENTAS[[#This Row],[Cantidad]]*VENTAS[[#This Row],[Precio Venta]]</f>
        <v>23</v>
      </c>
      <c r="J495" s="6">
        <f>IF(VENTAS[[#This Row],[Nombre del Gestor]]&gt;1,  VENTAS[[#This Row],[Total]]*10%, 0)</f>
        <v>0</v>
      </c>
      <c r="K495" s="6">
        <f>IFERROR(VLOOKUP(VENTAS[[#This Row],[Código del producto Vendido]],STOCK[],16,FALSE)*VENTAS[[#This Row],[Cantidad]] + VLOOKUP(VENTAS[[#This Row],[Código del producto Vendido]],STOCK[],19,FALSE)*VENTAS[[#This Row],[Cantidad]],VENTAS[[#This Row],[Total]])</f>
        <v>15.22</v>
      </c>
      <c r="L495" s="6">
        <f>VENTAS[[#This Row],[Total]]-VENTAS[[#This Row],[Comisión 10%]]-VENTAS[[#This Row],[Costo SIN Comision]]</f>
        <v>7.7799999999999994</v>
      </c>
      <c r="M495" s="6"/>
    </row>
    <row r="496" spans="1:13" ht="14" x14ac:dyDescent="0.15">
      <c r="A496" s="39" t="s">
        <v>1181</v>
      </c>
      <c r="C496" s="4" t="s">
        <v>1147</v>
      </c>
      <c r="D496" s="4"/>
      <c r="E496" s="4" t="s">
        <v>917</v>
      </c>
      <c r="F496" s="2" t="str">
        <f>IFERROR(VLOOKUP(VENTAS[[#This Row],[Código del producto Vendido]],STOCK[],5,FALSE),"-")</f>
        <v>Jeans Ajustados Claro</v>
      </c>
      <c r="G496" s="2">
        <v>1</v>
      </c>
      <c r="H496" s="6">
        <v>32</v>
      </c>
      <c r="I496" s="6">
        <f>VENTAS[[#This Row],[Cantidad]]*VENTAS[[#This Row],[Precio Venta]]</f>
        <v>32</v>
      </c>
      <c r="J496" s="6">
        <f>IF(VENTAS[[#This Row],[Nombre del Gestor]]&gt;1,  VENTAS[[#This Row],[Total]]*10%, 0)</f>
        <v>0</v>
      </c>
      <c r="K496" s="6">
        <f>IFERROR(VLOOKUP(VENTAS[[#This Row],[Código del producto Vendido]],STOCK[],16,FALSE)*VENTAS[[#This Row],[Cantidad]] + VLOOKUP(VENTAS[[#This Row],[Código del producto Vendido]],STOCK[],19,FALSE)*VENTAS[[#This Row],[Cantidad]],VENTAS[[#This Row],[Total]])</f>
        <v>25.818181818181817</v>
      </c>
      <c r="L496" s="6">
        <f>VENTAS[[#This Row],[Total]]-VENTAS[[#This Row],[Comisión 10%]]-VENTAS[[#This Row],[Costo SIN Comision]]</f>
        <v>6.1818181818181834</v>
      </c>
      <c r="M496" s="6"/>
    </row>
    <row r="497" spans="1:13" ht="14" x14ac:dyDescent="0.15">
      <c r="A497" s="30" t="s">
        <v>1181</v>
      </c>
      <c r="C497" s="4" t="s">
        <v>1147</v>
      </c>
      <c r="D497" s="4"/>
      <c r="E497" s="4" t="s">
        <v>1106</v>
      </c>
      <c r="F497" s="2" t="str">
        <f>IFERROR(VLOOKUP(VENTAS[[#This Row],[Código del producto Vendido]],STOCK[],5,FALSE),"-")</f>
        <v>Jean ajustado claro</v>
      </c>
      <c r="G497" s="2">
        <v>1</v>
      </c>
      <c r="H497" s="6">
        <v>32</v>
      </c>
      <c r="I497" s="6">
        <f>VENTAS[[#This Row],[Cantidad]]*VENTAS[[#This Row],[Precio Venta]]</f>
        <v>32</v>
      </c>
      <c r="J497" s="6">
        <f>IF(VENTAS[[#This Row],[Nombre del Gestor]]&gt;1,  VENTAS[[#This Row],[Total]]*10%, 0)</f>
        <v>0</v>
      </c>
      <c r="K497" s="6">
        <f>IFERROR(VLOOKUP(VENTAS[[#This Row],[Código del producto Vendido]],STOCK[],16,FALSE)*VENTAS[[#This Row],[Cantidad]] + VLOOKUP(VENTAS[[#This Row],[Código del producto Vendido]],STOCK[],19,FALSE)*VENTAS[[#This Row],[Cantidad]],VENTAS[[#This Row],[Total]])</f>
        <v>23.79</v>
      </c>
      <c r="L497" s="6">
        <f>VENTAS[[#This Row],[Total]]-VENTAS[[#This Row],[Comisión 10%]]-VENTAS[[#This Row],[Costo SIN Comision]]</f>
        <v>8.2100000000000009</v>
      </c>
      <c r="M497" s="6"/>
    </row>
    <row r="498" spans="1:13" ht="14" x14ac:dyDescent="0.15">
      <c r="A498" s="39" t="s">
        <v>1181</v>
      </c>
      <c r="C498" s="4" t="s">
        <v>1182</v>
      </c>
      <c r="D498" s="4"/>
      <c r="E498" s="4" t="s">
        <v>1104</v>
      </c>
      <c r="F498" s="2" t="str">
        <f>IFERROR(VLOOKUP(VENTAS[[#This Row],[Código del producto Vendido]],STOCK[],5,FALSE),"-")</f>
        <v>Sandalias negras de hebilla </v>
      </c>
      <c r="G498" s="2">
        <v>1</v>
      </c>
      <c r="H498" s="6">
        <v>18</v>
      </c>
      <c r="I498" s="6">
        <f>VENTAS[[#This Row],[Cantidad]]*VENTAS[[#This Row],[Precio Venta]]</f>
        <v>18</v>
      </c>
      <c r="J498" s="6">
        <f>IF(VENTAS[[#This Row],[Nombre del Gestor]]&gt;1,  VENTAS[[#This Row],[Total]]*10%, 0)</f>
        <v>0</v>
      </c>
      <c r="K498" s="6">
        <f>IFERROR(VLOOKUP(VENTAS[[#This Row],[Código del producto Vendido]],STOCK[],16,FALSE)*VENTAS[[#This Row],[Cantidad]] + VLOOKUP(VENTAS[[#This Row],[Código del producto Vendido]],STOCK[],19,FALSE)*VENTAS[[#This Row],[Cantidad]],VENTAS[[#This Row],[Total]])</f>
        <v>12</v>
      </c>
      <c r="L498" s="6">
        <f>VENTAS[[#This Row],[Total]]-VENTAS[[#This Row],[Comisión 10%]]-VENTAS[[#This Row],[Costo SIN Comision]]</f>
        <v>6</v>
      </c>
      <c r="M498" s="6"/>
    </row>
    <row r="499" spans="1:13" ht="14" x14ac:dyDescent="0.15">
      <c r="A499" s="30" t="s">
        <v>1181</v>
      </c>
      <c r="C499" s="4" t="s">
        <v>1182</v>
      </c>
      <c r="D499" s="4"/>
      <c r="E499" s="4" t="s">
        <v>677</v>
      </c>
      <c r="F499" s="2" t="str">
        <f>IFERROR(VLOOKUP(VENTAS[[#This Row],[Código del producto Vendido]],STOCK[],5,FALSE),"-")</f>
        <v xml:space="preserve">Bañador una pieza de color combinado </v>
      </c>
      <c r="G499" s="2">
        <v>1</v>
      </c>
      <c r="H499" s="6">
        <v>20</v>
      </c>
      <c r="I499" s="6">
        <f>VENTAS[[#This Row],[Cantidad]]*VENTAS[[#This Row],[Precio Venta]]</f>
        <v>20</v>
      </c>
      <c r="J499" s="6">
        <f>IF(VENTAS[[#This Row],[Nombre del Gestor]]&gt;1,  VENTAS[[#This Row],[Total]]*10%, 0)</f>
        <v>0</v>
      </c>
      <c r="K499" s="6">
        <f>IFERROR(VLOOKUP(VENTAS[[#This Row],[Código del producto Vendido]],STOCK[],16,FALSE)*VENTAS[[#This Row],[Cantidad]] + VLOOKUP(VENTAS[[#This Row],[Código del producto Vendido]],STOCK[],19,FALSE)*VENTAS[[#This Row],[Cantidad]],VENTAS[[#This Row],[Total]])</f>
        <v>9.6666666666666679</v>
      </c>
      <c r="L499" s="6">
        <f>VENTAS[[#This Row],[Total]]-VENTAS[[#This Row],[Comisión 10%]]-VENTAS[[#This Row],[Costo SIN Comision]]</f>
        <v>10.333333333333332</v>
      </c>
      <c r="M499" s="6"/>
    </row>
    <row r="500" spans="1:13" ht="14" x14ac:dyDescent="0.15">
      <c r="A500" s="39" t="s">
        <v>1186</v>
      </c>
      <c r="C500" s="4" t="s">
        <v>1187</v>
      </c>
      <c r="D500" s="4"/>
      <c r="E500" s="4" t="s">
        <v>965</v>
      </c>
      <c r="F500" s="2" t="str">
        <f>IFERROR(VLOOKUP(VENTAS[[#This Row],[Código del producto Vendido]],STOCK[],5,FALSE),"-")</f>
        <v>Top cami carrera</v>
      </c>
      <c r="G500" s="2">
        <v>1</v>
      </c>
      <c r="H500" s="6">
        <v>10</v>
      </c>
      <c r="I500" s="6">
        <f>VENTAS[[#This Row],[Cantidad]]*VENTAS[[#This Row],[Precio Venta]]</f>
        <v>10</v>
      </c>
      <c r="J500" s="6">
        <f>IF(VENTAS[[#This Row],[Nombre del Gestor]]&gt;1,  VENTAS[[#This Row],[Total]]*10%, 0)</f>
        <v>0</v>
      </c>
      <c r="K500" s="6">
        <f>IFERROR(VLOOKUP(VENTAS[[#This Row],[Código del producto Vendido]],STOCK[],16,FALSE)*VENTAS[[#This Row],[Cantidad]] + VLOOKUP(VENTAS[[#This Row],[Código del producto Vendido]],STOCK[],19,FALSE)*VENTAS[[#This Row],[Cantidad]],VENTAS[[#This Row],[Total]])</f>
        <v>4.992647058823529</v>
      </c>
      <c r="L500" s="6">
        <f>VENTAS[[#This Row],[Total]]-VENTAS[[#This Row],[Comisión 10%]]-VENTAS[[#This Row],[Costo SIN Comision]]</f>
        <v>5.007352941176471</v>
      </c>
      <c r="M500" s="6"/>
    </row>
    <row r="501" spans="1:13" ht="16" customHeight="1" x14ac:dyDescent="0.15">
      <c r="A501" s="30" t="s">
        <v>1185</v>
      </c>
      <c r="C501" s="4" t="s">
        <v>1184</v>
      </c>
      <c r="D501" s="4"/>
      <c r="E501" s="4" t="s">
        <v>613</v>
      </c>
      <c r="F501" s="2" t="str">
        <f>IFERROR(VLOOKUP(VENTAS[[#This Row],[Código del producto Vendido]],STOCK[],5,FALSE),"-")</f>
        <v>Vestido de manga farol con cordón delantero</v>
      </c>
      <c r="G501" s="2">
        <v>1</v>
      </c>
      <c r="H501" s="6">
        <v>22</v>
      </c>
      <c r="I501" s="6">
        <f>VENTAS[[#This Row],[Cantidad]]*VENTAS[[#This Row],[Precio Venta]]</f>
        <v>22</v>
      </c>
      <c r="J501" s="6">
        <f>IF(VENTAS[[#This Row],[Nombre del Gestor]]&gt;1,  VENTAS[[#This Row],[Total]]*10%, 0)</f>
        <v>0</v>
      </c>
      <c r="K501" s="6">
        <f>IFERROR(VLOOKUP(VENTAS[[#This Row],[Código del producto Vendido]],STOCK[],16,FALSE)*VENTAS[[#This Row],[Cantidad]] + VLOOKUP(VENTAS[[#This Row],[Código del producto Vendido]],STOCK[],19,FALSE)*VENTAS[[#This Row],[Cantidad]],VENTAS[[#This Row],[Total]])</f>
        <v>12.871111111111111</v>
      </c>
      <c r="L501" s="6">
        <f>VENTAS[[#This Row],[Total]]-VENTAS[[#This Row],[Comisión 10%]]-VENTAS[[#This Row],[Costo SIN Comision]]</f>
        <v>9.1288888888888895</v>
      </c>
      <c r="M501" s="6"/>
    </row>
    <row r="502" spans="1:13" ht="14" x14ac:dyDescent="0.15">
      <c r="A502" s="39" t="s">
        <v>1185</v>
      </c>
      <c r="C502" s="4" t="s">
        <v>1188</v>
      </c>
      <c r="D502" s="4"/>
      <c r="E502" s="4" t="s">
        <v>730</v>
      </c>
      <c r="F502" s="2" t="str">
        <f>IFERROR(VLOOKUP(VENTAS[[#This Row],[Código del producto Vendido]],STOCK[],5,FALSE),"-")</f>
        <v>Vestido de muslo con abertura .</v>
      </c>
      <c r="G502" s="2">
        <v>1</v>
      </c>
      <c r="H502" s="6">
        <v>40</v>
      </c>
      <c r="I502" s="6">
        <f>VENTAS[[#This Row],[Cantidad]]*VENTAS[[#This Row],[Precio Venta]]</f>
        <v>40</v>
      </c>
      <c r="J502" s="6">
        <f>IF(VENTAS[[#This Row],[Nombre del Gestor]]&gt;1,  VENTAS[[#This Row],[Total]]*10%, 0)</f>
        <v>0</v>
      </c>
      <c r="K502" s="6">
        <f>IFERROR(VLOOKUP(VENTAS[[#This Row],[Código del producto Vendido]],STOCK[],16,FALSE)*VENTAS[[#This Row],[Cantidad]] + VLOOKUP(VENTAS[[#This Row],[Código del producto Vendido]],STOCK[],19,FALSE)*VENTAS[[#This Row],[Cantidad]],VENTAS[[#This Row],[Total]])</f>
        <v>38.571666666666665</v>
      </c>
      <c r="L502" s="6">
        <f>VENTAS[[#This Row],[Total]]-VENTAS[[#This Row],[Comisión 10%]]-VENTAS[[#This Row],[Costo SIN Comision]]</f>
        <v>1.4283333333333346</v>
      </c>
      <c r="M502" s="6"/>
    </row>
    <row r="503" spans="1:13" ht="14" x14ac:dyDescent="0.15">
      <c r="A503" s="30" t="s">
        <v>1185</v>
      </c>
      <c r="C503" s="4" t="s">
        <v>1189</v>
      </c>
      <c r="D503" s="4"/>
      <c r="E503" s="4" t="s">
        <v>833</v>
      </c>
      <c r="F503" s="2" t="str">
        <f>IFERROR(VLOOKUP(VENTAS[[#This Row],[Código del producto Vendido]],STOCK[],5,FALSE),"-")</f>
        <v>Kimono Maxi elegante</v>
      </c>
      <c r="G503" s="2">
        <v>1</v>
      </c>
      <c r="H503" s="6">
        <v>30</v>
      </c>
      <c r="I503" s="6">
        <f>VENTAS[[#This Row],[Cantidad]]*VENTAS[[#This Row],[Precio Venta]]</f>
        <v>30</v>
      </c>
      <c r="J503" s="6">
        <f>IF(VENTAS[[#This Row],[Nombre del Gestor]]&gt;1,  VENTAS[[#This Row],[Total]]*10%, 0)</f>
        <v>0</v>
      </c>
      <c r="K503" s="6">
        <f>IFERROR(VLOOKUP(VENTAS[[#This Row],[Código del producto Vendido]],STOCK[],16,FALSE)*VENTAS[[#This Row],[Cantidad]] + VLOOKUP(VENTAS[[#This Row],[Código del producto Vendido]],STOCK[],19,FALSE)*VENTAS[[#This Row],[Cantidad]],VENTAS[[#This Row],[Total]])</f>
        <v>20.055555555555557</v>
      </c>
      <c r="L503" s="6">
        <f>VENTAS[[#This Row],[Total]]-VENTAS[[#This Row],[Comisión 10%]]-VENTAS[[#This Row],[Costo SIN Comision]]</f>
        <v>9.9444444444444429</v>
      </c>
      <c r="M503" s="6"/>
    </row>
    <row r="504" spans="1:13" ht="14" x14ac:dyDescent="0.15">
      <c r="A504" s="39" t="s">
        <v>1190</v>
      </c>
      <c r="C504" s="4" t="s">
        <v>1165</v>
      </c>
      <c r="D504" s="4"/>
      <c r="E504" s="4" t="s">
        <v>1086</v>
      </c>
      <c r="F504" s="2" t="str">
        <f>IFERROR(VLOOKUP(VENTAS[[#This Row],[Código del producto Vendido]],STOCK[],5,FALSE),"-")</f>
        <v>-</v>
      </c>
      <c r="G504" s="2">
        <v>1</v>
      </c>
      <c r="H504" s="6">
        <v>23</v>
      </c>
      <c r="I504" s="6">
        <f>VENTAS[[#This Row],[Cantidad]]*VENTAS[[#This Row],[Precio Venta]]</f>
        <v>23</v>
      </c>
      <c r="J504" s="6">
        <f>IF(VENTAS[[#This Row],[Nombre del Gestor]]&gt;1,  VENTAS[[#This Row],[Total]]*10%, 0)</f>
        <v>0</v>
      </c>
      <c r="K504" s="6">
        <f>IFERROR(VLOOKUP(VENTAS[[#This Row],[Código del producto Vendido]],STOCK[],16,FALSE)*VENTAS[[#This Row],[Cantidad]] + VLOOKUP(VENTAS[[#This Row],[Código del producto Vendido]],STOCK[],19,FALSE)*VENTAS[[#This Row],[Cantidad]],VENTAS[[#This Row],[Total]])</f>
        <v>23</v>
      </c>
      <c r="L504" s="6">
        <f>VENTAS[[#This Row],[Total]]-VENTAS[[#This Row],[Comisión 10%]]-VENTAS[[#This Row],[Costo SIN Comision]]</f>
        <v>0</v>
      </c>
      <c r="M504" s="6"/>
    </row>
    <row r="505" spans="1:13" ht="14" x14ac:dyDescent="0.15">
      <c r="A505" s="30" t="s">
        <v>1190</v>
      </c>
      <c r="C505" s="4" t="s">
        <v>1165</v>
      </c>
      <c r="D505" s="4"/>
      <c r="E505" s="4" t="s">
        <v>850</v>
      </c>
      <c r="F505" s="2" t="str">
        <f>IFERROR(VLOOKUP(VENTAS[[#This Row],[Código del producto Vendido]],STOCK[],5,FALSE),"-")</f>
        <v>Top Cisne Blanco</v>
      </c>
      <c r="G505" s="2">
        <v>1</v>
      </c>
      <c r="H505" s="6">
        <v>12</v>
      </c>
      <c r="I505" s="6">
        <f>VENTAS[[#This Row],[Cantidad]]*VENTAS[[#This Row],[Precio Venta]]</f>
        <v>12</v>
      </c>
      <c r="J505" s="6">
        <f>IF(VENTAS[[#This Row],[Nombre del Gestor]]&gt;1,  VENTAS[[#This Row],[Total]]*10%, 0)</f>
        <v>0</v>
      </c>
      <c r="K505" s="6">
        <f>IFERROR(VLOOKUP(VENTAS[[#This Row],[Código del producto Vendido]],STOCK[],16,FALSE)*VENTAS[[#This Row],[Cantidad]] + VLOOKUP(VENTAS[[#This Row],[Código del producto Vendido]],STOCK[],19,FALSE)*VENTAS[[#This Row],[Cantidad]],VENTAS[[#This Row],[Total]])</f>
        <v>7.9731818181818177</v>
      </c>
      <c r="L505" s="6">
        <f>VENTAS[[#This Row],[Total]]-VENTAS[[#This Row],[Comisión 10%]]-VENTAS[[#This Row],[Costo SIN Comision]]</f>
        <v>4.0268181818181823</v>
      </c>
      <c r="M505" s="6"/>
    </row>
    <row r="506" spans="1:13" ht="14" x14ac:dyDescent="0.15">
      <c r="A506" s="39" t="s">
        <v>1190</v>
      </c>
      <c r="C506" s="4" t="s">
        <v>534</v>
      </c>
      <c r="D506" s="4"/>
      <c r="E506" s="4" t="s">
        <v>1001</v>
      </c>
      <c r="F506" s="2" t="str">
        <f>IFERROR(VLOOKUP(VENTAS[[#This Row],[Código del producto Vendido]],STOCK[],5,FALSE),"-")</f>
        <v>Pezoneras de silicona</v>
      </c>
      <c r="G506" s="2">
        <v>1</v>
      </c>
      <c r="H506" s="6">
        <v>6</v>
      </c>
      <c r="I506" s="6">
        <f>VENTAS[[#This Row],[Cantidad]]*VENTAS[[#This Row],[Precio Venta]]</f>
        <v>6</v>
      </c>
      <c r="J506" s="6">
        <f>IF(VENTAS[[#This Row],[Nombre del Gestor]]&gt;1,  VENTAS[[#This Row],[Total]]*10%, 0)</f>
        <v>0</v>
      </c>
      <c r="K506" s="6">
        <f>IFERROR(VLOOKUP(VENTAS[[#This Row],[Código del producto Vendido]],STOCK[],16,FALSE)*VENTAS[[#This Row],[Cantidad]] + VLOOKUP(VENTAS[[#This Row],[Código del producto Vendido]],STOCK[],19,FALSE)*VENTAS[[#This Row],[Cantidad]],VENTAS[[#This Row],[Total]])</f>
        <v>2.0300000000000002</v>
      </c>
      <c r="L506" s="6">
        <f>VENTAS[[#This Row],[Total]]-VENTAS[[#This Row],[Comisión 10%]]-VENTAS[[#This Row],[Costo SIN Comision]]</f>
        <v>3.9699999999999998</v>
      </c>
      <c r="M506" s="6"/>
    </row>
    <row r="507" spans="1:13" ht="14" x14ac:dyDescent="0.15">
      <c r="A507" s="30" t="s">
        <v>1190</v>
      </c>
      <c r="C507" s="4" t="s">
        <v>534</v>
      </c>
      <c r="D507" s="4"/>
      <c r="E507" s="4" t="s">
        <v>719</v>
      </c>
      <c r="F507" s="2" t="str">
        <f>IFERROR(VLOOKUP(VENTAS[[#This Row],[Código del producto Vendido]],STOCK[],5,FALSE),"-")</f>
        <v xml:space="preserve">Almohadilla de maquillaje </v>
      </c>
      <c r="G507" s="2">
        <v>2</v>
      </c>
      <c r="H507" s="6">
        <v>1</v>
      </c>
      <c r="I507" s="6">
        <f>VENTAS[[#This Row],[Cantidad]]*VENTAS[[#This Row],[Precio Venta]]</f>
        <v>2</v>
      </c>
      <c r="J507" s="6">
        <f>IF(VENTAS[[#This Row],[Nombre del Gestor]]&gt;1,  VENTAS[[#This Row],[Total]]*10%, 0)</f>
        <v>0</v>
      </c>
      <c r="K507" s="6">
        <f>IFERROR(VLOOKUP(VENTAS[[#This Row],[Código del producto Vendido]],STOCK[],16,FALSE)*VENTAS[[#This Row],[Cantidad]] + VLOOKUP(VENTAS[[#This Row],[Código del producto Vendido]],STOCK[],19,FALSE)*VENTAS[[#This Row],[Cantidad]],VENTAS[[#This Row],[Total]])</f>
        <v>0.48277777777777775</v>
      </c>
      <c r="L507" s="6">
        <f>VENTAS[[#This Row],[Total]]-VENTAS[[#This Row],[Comisión 10%]]-VENTAS[[#This Row],[Costo SIN Comision]]</f>
        <v>1.5172222222222222</v>
      </c>
      <c r="M507" s="6"/>
    </row>
    <row r="508" spans="1:13" ht="14" x14ac:dyDescent="0.15">
      <c r="A508" s="39" t="s">
        <v>1190</v>
      </c>
      <c r="C508" s="4" t="s">
        <v>534</v>
      </c>
      <c r="D508" s="4"/>
      <c r="E508" s="4" t="s">
        <v>721</v>
      </c>
      <c r="F508" s="2" t="str">
        <f>IFERROR(VLOOKUP(VENTAS[[#This Row],[Código del producto Vendido]],STOCK[],5,FALSE),"-")</f>
        <v xml:space="preserve">Esponja de maquillaje </v>
      </c>
      <c r="G508" s="2">
        <v>2</v>
      </c>
      <c r="H508" s="6">
        <v>1</v>
      </c>
      <c r="I508" s="6">
        <f>VENTAS[[#This Row],[Cantidad]]*VENTAS[[#This Row],[Precio Venta]]</f>
        <v>2</v>
      </c>
      <c r="J508" s="6">
        <f>IF(VENTAS[[#This Row],[Nombre del Gestor]]&gt;1,  VENTAS[[#This Row],[Total]]*10%, 0)</f>
        <v>0</v>
      </c>
      <c r="K508" s="6">
        <f>IFERROR(VLOOKUP(VENTAS[[#This Row],[Código del producto Vendido]],STOCK[],16,FALSE)*VENTAS[[#This Row],[Cantidad]] + VLOOKUP(VENTAS[[#This Row],[Código del producto Vendido]],STOCK[],19,FALSE)*VENTAS[[#This Row],[Cantidad]],VENTAS[[#This Row],[Total]])</f>
        <v>0.87222222222222223</v>
      </c>
      <c r="L508" s="6">
        <f>VENTAS[[#This Row],[Total]]-VENTAS[[#This Row],[Comisión 10%]]-VENTAS[[#This Row],[Costo SIN Comision]]</f>
        <v>1.1277777777777778</v>
      </c>
      <c r="M508" s="6"/>
    </row>
    <row r="509" spans="1:13" ht="14" x14ac:dyDescent="0.15">
      <c r="A509" s="39">
        <v>45171</v>
      </c>
      <c r="C509" s="4" t="s">
        <v>1191</v>
      </c>
      <c r="D509" s="4"/>
      <c r="E509" s="49" t="s">
        <v>954</v>
      </c>
      <c r="F509" t="str">
        <f>IFERROR(VLOOKUP(VENTAS[[#This Row],[Código del producto Vendido]],STOCK[],5,FALSE),"-")</f>
        <v>Maxi vestido floreado con abertura</v>
      </c>
      <c r="G509" s="2">
        <v>1</v>
      </c>
      <c r="H509" s="6">
        <v>30</v>
      </c>
      <c r="I509" s="6">
        <f>VENTAS[[#This Row],[Cantidad]]*VENTAS[[#This Row],[Precio Venta]]</f>
        <v>30</v>
      </c>
      <c r="J509" s="6">
        <f>IF(VENTAS[[#This Row],[Nombre del Gestor]]&gt;1,  VENTAS[[#This Row],[Total]]*10%, 0)</f>
        <v>0</v>
      </c>
      <c r="K509" s="6">
        <f>IFERROR(VLOOKUP(VENTAS[[#This Row],[Código del producto Vendido]],STOCK[],16,FALSE)*VENTAS[[#This Row],[Cantidad]] + VLOOKUP(VENTAS[[#This Row],[Código del producto Vendido]],STOCK[],19,FALSE)*VENTAS[[#This Row],[Cantidad]],VENTAS[[#This Row],[Total]])</f>
        <v>23.654411764705884</v>
      </c>
      <c r="L509" s="6">
        <f>VENTAS[[#This Row],[Total]]-VENTAS[[#This Row],[Comisión 10%]]-VENTAS[[#This Row],[Costo SIN Comision]]</f>
        <v>6.345588235294116</v>
      </c>
      <c r="M509" s="6"/>
    </row>
    <row r="510" spans="1:13" ht="14" x14ac:dyDescent="0.15">
      <c r="A510" s="30">
        <v>45171</v>
      </c>
      <c r="C510" s="4" t="s">
        <v>1191</v>
      </c>
      <c r="D510" s="4"/>
      <c r="E510" s="4" t="s">
        <v>1028</v>
      </c>
      <c r="F510" s="2" t="str">
        <f>IFERROR(VLOOKUP(VENTAS[[#This Row],[Código del producto Vendido]],STOCK[],5,FALSE),"-")</f>
        <v>Conjunto de top y falda cruzada</v>
      </c>
      <c r="G510" s="2">
        <v>1</v>
      </c>
      <c r="H510" s="6">
        <v>40</v>
      </c>
      <c r="I510" s="6">
        <f>VENTAS[[#This Row],[Cantidad]]*VENTAS[[#This Row],[Precio Venta]]</f>
        <v>40</v>
      </c>
      <c r="J510" s="6">
        <f>IF(VENTAS[[#This Row],[Nombre del Gestor]]&gt;1,  VENTAS[[#This Row],[Total]]*10%, 0)</f>
        <v>0</v>
      </c>
      <c r="K510" s="6">
        <f>IFERROR(VLOOKUP(VENTAS[[#This Row],[Código del producto Vendido]],STOCK[],16,FALSE)*VENTAS[[#This Row],[Cantidad]] + VLOOKUP(VENTAS[[#This Row],[Código del producto Vendido]],STOCK[],19,FALSE)*VENTAS[[#This Row],[Cantidad]],VENTAS[[#This Row],[Total]])</f>
        <v>27.82</v>
      </c>
      <c r="L510" s="6">
        <f>VENTAS[[#This Row],[Total]]-VENTAS[[#This Row],[Comisión 10%]]-VENTAS[[#This Row],[Costo SIN Comision]]</f>
        <v>12.18</v>
      </c>
      <c r="M510" s="6"/>
    </row>
    <row r="511" spans="1:13" ht="14" x14ac:dyDescent="0.15">
      <c r="A511" s="39">
        <v>45171</v>
      </c>
      <c r="C511" s="4" t="s">
        <v>1191</v>
      </c>
      <c r="D511" s="4"/>
      <c r="E511" s="4" t="s">
        <v>1082</v>
      </c>
      <c r="F511" s="2" t="str">
        <f>IFERROR(VLOOKUP(VENTAS[[#This Row],[Código del producto Vendido]],STOCK[],5,FALSE),"-")</f>
        <v>Maxi vestido playero naranja quemada</v>
      </c>
      <c r="G511" s="2">
        <v>1</v>
      </c>
      <c r="H511" s="6">
        <v>30</v>
      </c>
      <c r="I511" s="6">
        <f>VENTAS[[#This Row],[Cantidad]]*VENTAS[[#This Row],[Precio Venta]]</f>
        <v>30</v>
      </c>
      <c r="J511" s="6">
        <f>IF(VENTAS[[#This Row],[Nombre del Gestor]]&gt;1,  VENTAS[[#This Row],[Total]]*10%, 0)</f>
        <v>0</v>
      </c>
      <c r="K511" s="6">
        <f>IFERROR(VLOOKUP(VENTAS[[#This Row],[Código del producto Vendido]],STOCK[],16,FALSE)*VENTAS[[#This Row],[Cantidad]] + VLOOKUP(VENTAS[[#This Row],[Código del producto Vendido]],STOCK[],19,FALSE)*VENTAS[[#This Row],[Cantidad]],VENTAS[[#This Row],[Total]])</f>
        <v>23.95</v>
      </c>
      <c r="L511" s="6">
        <f>VENTAS[[#This Row],[Total]]-VENTAS[[#This Row],[Comisión 10%]]-VENTAS[[#This Row],[Costo SIN Comision]]</f>
        <v>6.0500000000000007</v>
      </c>
      <c r="M511" s="6"/>
    </row>
    <row r="512" spans="1:13" ht="14" x14ac:dyDescent="0.15">
      <c r="A512" s="30">
        <v>45171</v>
      </c>
      <c r="C512" s="4" t="s">
        <v>1192</v>
      </c>
      <c r="D512" s="4"/>
      <c r="E512" s="4" t="s">
        <v>721</v>
      </c>
      <c r="F512" s="2" t="str">
        <f>IFERROR(VLOOKUP(VENTAS[[#This Row],[Código del producto Vendido]],STOCK[],5,FALSE),"-")</f>
        <v xml:space="preserve">Esponja de maquillaje </v>
      </c>
      <c r="G512" s="2">
        <v>1</v>
      </c>
      <c r="H512" s="6">
        <v>1</v>
      </c>
      <c r="I512" s="6">
        <f>VENTAS[[#This Row],[Cantidad]]*VENTAS[[#This Row],[Precio Venta]]</f>
        <v>1</v>
      </c>
      <c r="J512" s="6">
        <f>IF(VENTAS[[#This Row],[Nombre del Gestor]]&gt;1,  VENTAS[[#This Row],[Total]]*10%, 0)</f>
        <v>0</v>
      </c>
      <c r="K512" s="6">
        <f>IFERROR(VLOOKUP(VENTAS[[#This Row],[Código del producto Vendido]],STOCK[],16,FALSE)*VENTAS[[#This Row],[Cantidad]] + VLOOKUP(VENTAS[[#This Row],[Código del producto Vendido]],STOCK[],19,FALSE)*VENTAS[[#This Row],[Cantidad]],VENTAS[[#This Row],[Total]])</f>
        <v>0.43611111111111112</v>
      </c>
      <c r="L512" s="6">
        <f>VENTAS[[#This Row],[Total]]-VENTAS[[#This Row],[Comisión 10%]]-VENTAS[[#This Row],[Costo SIN Comision]]</f>
        <v>0.56388888888888888</v>
      </c>
      <c r="M512" s="6"/>
    </row>
    <row r="513" spans="1:13" ht="14" x14ac:dyDescent="0.15">
      <c r="A513" s="39">
        <v>45171</v>
      </c>
      <c r="C513" s="4" t="s">
        <v>1151</v>
      </c>
      <c r="D513" s="4"/>
      <c r="E513" s="4" t="s">
        <v>1107</v>
      </c>
      <c r="F513" s="2" t="str">
        <f>IFERROR(VLOOKUP(VENTAS[[#This Row],[Código del producto Vendido]],STOCK[],5,FALSE),"-")</f>
        <v>Sandalias rosadas Forever21</v>
      </c>
      <c r="G513" s="2">
        <v>1</v>
      </c>
      <c r="H513" s="6">
        <v>15</v>
      </c>
      <c r="I513" s="6">
        <f>VENTAS[[#This Row],[Cantidad]]*VENTAS[[#This Row],[Precio Venta]]</f>
        <v>15</v>
      </c>
      <c r="J513" s="6">
        <f>IF(VENTAS[[#This Row],[Nombre del Gestor]]&gt;1,  VENTAS[[#This Row],[Total]]*10%, 0)</f>
        <v>0</v>
      </c>
      <c r="K513" s="6">
        <f>IFERROR(VLOOKUP(VENTAS[[#This Row],[Código del producto Vendido]],STOCK[],16,FALSE)*VENTAS[[#This Row],[Cantidad]] + VLOOKUP(VENTAS[[#This Row],[Código del producto Vendido]],STOCK[],19,FALSE)*VENTAS[[#This Row],[Cantidad]],VENTAS[[#This Row],[Total]])</f>
        <v>19.490000000000002</v>
      </c>
      <c r="L513" s="6">
        <f>VENTAS[[#This Row],[Total]]-VENTAS[[#This Row],[Comisión 10%]]-VENTAS[[#This Row],[Costo SIN Comision]]</f>
        <v>-4.490000000000002</v>
      </c>
      <c r="M513" s="6"/>
    </row>
    <row r="514" spans="1:13" ht="14" x14ac:dyDescent="0.15">
      <c r="A514" s="30">
        <v>45171</v>
      </c>
      <c r="C514" s="4" t="s">
        <v>1194</v>
      </c>
      <c r="D514" s="4"/>
      <c r="E514" s="4" t="s">
        <v>1108</v>
      </c>
      <c r="F514" s="2" t="str">
        <f>IFERROR(VLOOKUP(VENTAS[[#This Row],[Código del producto Vendido]],STOCK[],5,FALSE),"-")</f>
        <v>Sandalias blancas</v>
      </c>
      <c r="G514" s="2">
        <v>1</v>
      </c>
      <c r="H514" s="6">
        <v>15</v>
      </c>
      <c r="I514" s="6">
        <f>VENTAS[[#This Row],[Cantidad]]*VENTAS[[#This Row],[Precio Venta]]</f>
        <v>15</v>
      </c>
      <c r="J514" s="6">
        <f>IF(VENTAS[[#This Row],[Nombre del Gestor]]&gt;1,  VENTAS[[#This Row],[Total]]*10%, 0)</f>
        <v>0</v>
      </c>
      <c r="K514" s="6">
        <f>IFERROR(VLOOKUP(VENTAS[[#This Row],[Código del producto Vendido]],STOCK[],16,FALSE)*VENTAS[[#This Row],[Cantidad]] + VLOOKUP(VENTAS[[#This Row],[Código del producto Vendido]],STOCK[],19,FALSE)*VENTAS[[#This Row],[Cantidad]],VENTAS[[#This Row],[Total]])</f>
        <v>12.49</v>
      </c>
      <c r="L514" s="6">
        <f>VENTAS[[#This Row],[Total]]-VENTAS[[#This Row],[Comisión 10%]]-VENTAS[[#This Row],[Costo SIN Comision]]</f>
        <v>2.5099999999999998</v>
      </c>
      <c r="M514" s="6"/>
    </row>
    <row r="515" spans="1:13" ht="14" x14ac:dyDescent="0.15">
      <c r="A515" s="39">
        <v>45171</v>
      </c>
      <c r="C515" s="4" t="s">
        <v>532</v>
      </c>
      <c r="D515" s="4"/>
      <c r="E515" s="4" t="s">
        <v>1109</v>
      </c>
      <c r="F515" s="2" t="str">
        <f>IFERROR(VLOOKUP(VENTAS[[#This Row],[Código del producto Vendido]],STOCK[],5,FALSE),"-")</f>
        <v>Short de mezclilla suave con cinturón</v>
      </c>
      <c r="G515" s="2">
        <v>1</v>
      </c>
      <c r="H515" s="6">
        <v>20</v>
      </c>
      <c r="I515" s="6">
        <f>VENTAS[[#This Row],[Cantidad]]*VENTAS[[#This Row],[Precio Venta]]</f>
        <v>20</v>
      </c>
      <c r="J515" s="6">
        <f>IF(VENTAS[[#This Row],[Nombre del Gestor]]&gt;1,  VENTAS[[#This Row],[Total]]*10%, 0)</f>
        <v>0</v>
      </c>
      <c r="K515" s="6">
        <f>IFERROR(VLOOKUP(VENTAS[[#This Row],[Código del producto Vendido]],STOCK[],16,FALSE)*VENTAS[[#This Row],[Cantidad]] + VLOOKUP(VENTAS[[#This Row],[Código del producto Vendido]],STOCK[],19,FALSE)*VENTAS[[#This Row],[Cantidad]],VENTAS[[#This Row],[Total]])</f>
        <v>11</v>
      </c>
      <c r="L515" s="6">
        <f>VENTAS[[#This Row],[Total]]-VENTAS[[#This Row],[Comisión 10%]]-VENTAS[[#This Row],[Costo SIN Comision]]</f>
        <v>9</v>
      </c>
      <c r="M515" s="6"/>
    </row>
    <row r="516" spans="1:13" ht="14" x14ac:dyDescent="0.15">
      <c r="A516" s="30">
        <v>45173</v>
      </c>
      <c r="C516" s="4" t="s">
        <v>1195</v>
      </c>
      <c r="D516" s="4"/>
      <c r="E516" s="4" t="s">
        <v>1095</v>
      </c>
      <c r="F516" s="2" t="str">
        <f>IFERROR(VLOOKUP(VENTAS[[#This Row],[Código del producto Vendido]],STOCK[],5,FALSE),"-")</f>
        <v>Pantalón beige de pierna ancha</v>
      </c>
      <c r="G516" s="2">
        <v>1</v>
      </c>
      <c r="H516" s="6">
        <v>30</v>
      </c>
      <c r="I516" s="6">
        <f>VENTAS[[#This Row],[Cantidad]]*VENTAS[[#This Row],[Precio Venta]]</f>
        <v>30</v>
      </c>
      <c r="J516" s="6">
        <f>IF(VENTAS[[#This Row],[Nombre del Gestor]]&gt;1,  VENTAS[[#This Row],[Total]]*10%, 0)</f>
        <v>0</v>
      </c>
      <c r="K516" s="6">
        <f>IFERROR(VLOOKUP(VENTAS[[#This Row],[Código del producto Vendido]],STOCK[],16,FALSE)*VENTAS[[#This Row],[Cantidad]] + VLOOKUP(VENTAS[[#This Row],[Código del producto Vendido]],STOCK[],19,FALSE)*VENTAS[[#This Row],[Cantidad]],VENTAS[[#This Row],[Total]])</f>
        <v>20.78</v>
      </c>
      <c r="L516" s="6">
        <f>VENTAS[[#This Row],[Total]]-VENTAS[[#This Row],[Comisión 10%]]-VENTAS[[#This Row],[Costo SIN Comision]]</f>
        <v>9.2199999999999989</v>
      </c>
      <c r="M516" s="6"/>
    </row>
    <row r="517" spans="1:13" ht="14" x14ac:dyDescent="0.15">
      <c r="A517" s="30">
        <v>45173</v>
      </c>
      <c r="C517" s="4" t="s">
        <v>1165</v>
      </c>
      <c r="D517" s="4"/>
      <c r="E517" s="4" t="s">
        <v>895</v>
      </c>
      <c r="F517" s="2" t="str">
        <f>IFERROR(VLOOKUP(VENTAS[[#This Row],[Código del producto Vendido]],STOCK[],5,FALSE),"-")</f>
        <v>Top cisne acanalado</v>
      </c>
      <c r="G517" s="2">
        <v>1</v>
      </c>
      <c r="H517" s="6">
        <v>12</v>
      </c>
      <c r="I517" s="6">
        <f>VENTAS[[#This Row],[Cantidad]]*VENTAS[[#This Row],[Precio Venta]]</f>
        <v>12</v>
      </c>
      <c r="J517" s="6">
        <f>IF(VENTAS[[#This Row],[Nombre del Gestor]]&gt;1,  VENTAS[[#This Row],[Total]]*10%, 0)</f>
        <v>0</v>
      </c>
      <c r="K517" s="6">
        <f>IFERROR(VLOOKUP(VENTAS[[#This Row],[Código del producto Vendido]],STOCK[],16,FALSE)*VENTAS[[#This Row],[Cantidad]] + VLOOKUP(VENTAS[[#This Row],[Código del producto Vendido]],STOCK[],19,FALSE)*VENTAS[[#This Row],[Cantidad]],VENTAS[[#This Row],[Total]])</f>
        <v>9.2799999999999994</v>
      </c>
      <c r="L517" s="6">
        <f>VENTAS[[#This Row],[Total]]-VENTAS[[#This Row],[Comisión 10%]]-VENTAS[[#This Row],[Costo SIN Comision]]</f>
        <v>2.7200000000000006</v>
      </c>
      <c r="M517" s="6"/>
    </row>
    <row r="518" spans="1:13" ht="14" x14ac:dyDescent="0.15">
      <c r="A518" s="23">
        <v>45180</v>
      </c>
      <c r="C518" s="4" t="s">
        <v>1139</v>
      </c>
      <c r="D518" s="4"/>
      <c r="E518" s="4" t="s">
        <v>596</v>
      </c>
      <c r="F518" s="2" t="str">
        <f>IFERROR(VLOOKUP(VENTAS[[#This Row],[Código del producto Vendido]],STOCK[],5,FALSE),"-")</f>
        <v>Top de manga farol con abertura en espalda</v>
      </c>
      <c r="G518" s="2">
        <v>1</v>
      </c>
      <c r="H518" s="6">
        <v>14</v>
      </c>
      <c r="I518" s="6">
        <f>VENTAS[[#This Row],[Cantidad]]*VENTAS[[#This Row],[Precio Venta]]</f>
        <v>14</v>
      </c>
      <c r="J518" s="6">
        <f>IF(VENTAS[[#This Row],[Nombre del Gestor]]&gt;1,  VENTAS[[#This Row],[Total]]*10%, 0)</f>
        <v>0</v>
      </c>
      <c r="K518" s="6">
        <f>IFERROR(VLOOKUP(VENTAS[[#This Row],[Código del producto Vendido]],STOCK[],16,FALSE)*VENTAS[[#This Row],[Cantidad]] + VLOOKUP(VENTAS[[#This Row],[Código del producto Vendido]],STOCK[],19,FALSE)*VENTAS[[#This Row],[Cantidad]],VENTAS[[#This Row],[Total]])</f>
        <v>8.8977777777777778</v>
      </c>
      <c r="L518" s="6">
        <f>VENTAS[[#This Row],[Total]]-VENTAS[[#This Row],[Comisión 10%]]-VENTAS[[#This Row],[Costo SIN Comision]]</f>
        <v>5.1022222222222222</v>
      </c>
      <c r="M518" s="6"/>
    </row>
    <row r="519" spans="1:13" ht="14" x14ac:dyDescent="0.15">
      <c r="A519" s="23">
        <v>45180</v>
      </c>
      <c r="C519" s="4" t="s">
        <v>23</v>
      </c>
      <c r="D519" s="4"/>
      <c r="E519" s="4" t="s">
        <v>684</v>
      </c>
      <c r="F519" s="2" t="str">
        <f>IFERROR(VLOOKUP(VENTAS[[#This Row],[Código del producto Vendido]],STOCK[],5,FALSE),"-")</f>
        <v xml:space="preserve">Mono Bohemiocon cinturón </v>
      </c>
      <c r="G519" s="2">
        <v>1</v>
      </c>
      <c r="H519" s="6">
        <v>14.7</v>
      </c>
      <c r="I519" s="6">
        <f>VENTAS[[#This Row],[Cantidad]]*VENTAS[[#This Row],[Precio Venta]]</f>
        <v>14.7</v>
      </c>
      <c r="J519" s="6">
        <f>IF(VENTAS[[#This Row],[Nombre del Gestor]]&gt;1,  VENTAS[[#This Row],[Total]]*10%, 0)</f>
        <v>0</v>
      </c>
      <c r="K519" s="6">
        <f>IFERROR(VLOOKUP(VENTAS[[#This Row],[Código del producto Vendido]],STOCK[],16,FALSE)*VENTAS[[#This Row],[Cantidad]] + VLOOKUP(VENTAS[[#This Row],[Código del producto Vendido]],STOCK[],19,FALSE)*VENTAS[[#This Row],[Cantidad]],VENTAS[[#This Row],[Total]])</f>
        <v>14.702222222222222</v>
      </c>
      <c r="L519" s="6">
        <f>VENTAS[[#This Row],[Total]]-VENTAS[[#This Row],[Comisión 10%]]-VENTAS[[#This Row],[Costo SIN Comision]]</f>
        <v>-2.2222222222225696E-3</v>
      </c>
      <c r="M519" s="6"/>
    </row>
    <row r="520" spans="1:13" ht="14" x14ac:dyDescent="0.15">
      <c r="A520" s="23">
        <v>45180</v>
      </c>
      <c r="C520" s="4" t="s">
        <v>23</v>
      </c>
      <c r="D520" s="4"/>
      <c r="E520" s="9" t="s">
        <v>961</v>
      </c>
      <c r="F520" s="2" t="str">
        <f>IFERROR(VLOOKUP(VENTAS[[#This Row],[Código del producto Vendido]],STOCK[],5,FALSE),"-")</f>
        <v xml:space="preserve">Short de playa </v>
      </c>
      <c r="G520" s="2">
        <v>1</v>
      </c>
      <c r="H520" s="6">
        <v>16.27</v>
      </c>
      <c r="I520" s="6">
        <f>VENTAS[[#This Row],[Cantidad]]*VENTAS[[#This Row],[Precio Venta]]</f>
        <v>16.27</v>
      </c>
      <c r="J520" s="6">
        <f>IF(VENTAS[[#This Row],[Nombre del Gestor]]&gt;1,  VENTAS[[#This Row],[Total]]*10%, 0)</f>
        <v>0</v>
      </c>
      <c r="K520" s="6">
        <f>IFERROR(VLOOKUP(VENTAS[[#This Row],[Código del producto Vendido]],STOCK[],16,FALSE)*VENTAS[[#This Row],[Cantidad]] + VLOOKUP(VENTAS[[#This Row],[Código del producto Vendido]],STOCK[],19,FALSE)*VENTAS[[#This Row],[Cantidad]],VENTAS[[#This Row],[Total]])</f>
        <v>16.270588235294117</v>
      </c>
      <c r="L520" s="6">
        <f>VENTAS[[#This Row],[Total]]-VENTAS[[#This Row],[Comisión 10%]]-VENTAS[[#This Row],[Costo SIN Comision]]</f>
        <v>-5.8823529411711206E-4</v>
      </c>
      <c r="M520" s="6"/>
    </row>
    <row r="521" spans="1:13" ht="14" x14ac:dyDescent="0.15">
      <c r="A521" s="23">
        <v>45174</v>
      </c>
      <c r="C521" s="4" t="s">
        <v>20</v>
      </c>
      <c r="D521" s="4"/>
      <c r="E521" s="50" t="s">
        <v>957</v>
      </c>
      <c r="F521" s="2" t="str">
        <f>IFERROR(VLOOKUP(VENTAS[[#This Row],[Código del producto Vendido]],STOCK[],5,FALSE),"-")</f>
        <v>Vestido ajustado Mora</v>
      </c>
      <c r="G521" s="2">
        <v>1</v>
      </c>
      <c r="H521" s="6">
        <v>30</v>
      </c>
      <c r="I521" s="6">
        <f>VENTAS[[#This Row],[Cantidad]]*VENTAS[[#This Row],[Precio Venta]]</f>
        <v>30</v>
      </c>
      <c r="J521" s="6">
        <f>IF(VENTAS[[#This Row],[Nombre del Gestor]]&gt;1,  VENTAS[[#This Row],[Total]]*10%, 0)</f>
        <v>0</v>
      </c>
      <c r="K521" s="6">
        <f>IFERROR(VLOOKUP(VENTAS[[#This Row],[Código del producto Vendido]],STOCK[],16,FALSE)*VENTAS[[#This Row],[Cantidad]] + VLOOKUP(VENTAS[[#This Row],[Código del producto Vendido]],STOCK[],19,FALSE)*VENTAS[[#This Row],[Cantidad]],VENTAS[[#This Row],[Total]])</f>
        <v>22.014705882352942</v>
      </c>
      <c r="L521" s="6">
        <f>VENTAS[[#This Row],[Total]]-VENTAS[[#This Row],[Comisión 10%]]-VENTAS[[#This Row],[Costo SIN Comision]]</f>
        <v>7.985294117647058</v>
      </c>
      <c r="M521" s="6"/>
    </row>
    <row r="522" spans="1:13" ht="14" x14ac:dyDescent="0.15">
      <c r="A522" s="23">
        <v>45174</v>
      </c>
      <c r="C522" s="4" t="s">
        <v>20</v>
      </c>
      <c r="D522" s="4"/>
      <c r="E522" s="50" t="s">
        <v>920</v>
      </c>
      <c r="F522" s="2" t="str">
        <f>IFERROR(VLOOKUP(VENTAS[[#This Row],[Código del producto Vendido]],STOCK[],5,FALSE),"-")</f>
        <v>Pantaloneta Camel</v>
      </c>
      <c r="G522" s="2">
        <v>1</v>
      </c>
      <c r="H522" s="6">
        <v>30</v>
      </c>
      <c r="I522" s="6">
        <f>VENTAS[[#This Row],[Cantidad]]*VENTAS[[#This Row],[Precio Venta]]</f>
        <v>30</v>
      </c>
      <c r="J522" s="6">
        <f>IF(VENTAS[[#This Row],[Nombre del Gestor]]&gt;1,  VENTAS[[#This Row],[Total]]*10%, 0)</f>
        <v>0</v>
      </c>
      <c r="K522" s="6">
        <f>IFERROR(VLOOKUP(VENTAS[[#This Row],[Código del producto Vendido]],STOCK[],16,FALSE)*VENTAS[[#This Row],[Cantidad]] + VLOOKUP(VENTAS[[#This Row],[Código del producto Vendido]],STOCK[],19,FALSE)*VENTAS[[#This Row],[Cantidad]],VENTAS[[#This Row],[Total]])</f>
        <v>18.647727272727273</v>
      </c>
      <c r="L522" s="6">
        <f>VENTAS[[#This Row],[Total]]-VENTAS[[#This Row],[Comisión 10%]]-VENTAS[[#This Row],[Costo SIN Comision]]</f>
        <v>11.352272727272727</v>
      </c>
      <c r="M522" s="6"/>
    </row>
    <row r="523" spans="1:13" ht="14" x14ac:dyDescent="0.15">
      <c r="A523" s="23">
        <v>45174</v>
      </c>
      <c r="B523" s="4" t="s">
        <v>1198</v>
      </c>
      <c r="C523" s="4" t="s">
        <v>20</v>
      </c>
      <c r="D523" s="4"/>
      <c r="E523" s="50" t="s">
        <v>622</v>
      </c>
      <c r="F523" s="2" t="str">
        <f>IFERROR(VLOOKUP(VENTAS[[#This Row],[Código del producto Vendido]],STOCK[],5,FALSE),"-")</f>
        <v>Vestido con abertura con botón floral de margarita</v>
      </c>
      <c r="G523" s="2">
        <v>1</v>
      </c>
      <c r="H523" s="6">
        <v>20</v>
      </c>
      <c r="I523" s="6">
        <f>VENTAS[[#This Row],[Cantidad]]*VENTAS[[#This Row],[Precio Venta]]</f>
        <v>20</v>
      </c>
      <c r="J523" s="6">
        <f>IF(VENTAS[[#This Row],[Nombre del Gestor]]&gt;1,  VENTAS[[#This Row],[Total]]*10%, 0)</f>
        <v>0</v>
      </c>
      <c r="K523" s="6">
        <f>IFERROR(VLOOKUP(VENTAS[[#This Row],[Código del producto Vendido]],STOCK[],16,FALSE)*VENTAS[[#This Row],[Cantidad]] + VLOOKUP(VENTAS[[#This Row],[Código del producto Vendido]],STOCK[],19,FALSE)*VENTAS[[#This Row],[Cantidad]],VENTAS[[#This Row],[Total]])</f>
        <v>17.2</v>
      </c>
      <c r="L523" s="6">
        <f>VENTAS[[#This Row],[Total]]-VENTAS[[#This Row],[Comisión 10%]]-VENTAS[[#This Row],[Costo SIN Comision]]</f>
        <v>2.8000000000000007</v>
      </c>
      <c r="M523" s="6"/>
    </row>
    <row r="524" spans="1:13" ht="14" x14ac:dyDescent="0.15">
      <c r="A524" s="23">
        <v>45174</v>
      </c>
      <c r="C524" s="4" t="s">
        <v>20</v>
      </c>
      <c r="D524" s="4"/>
      <c r="E524" s="50" t="s">
        <v>559</v>
      </c>
      <c r="F524" s="2" t="str">
        <f>IFERROR(VLOOKUP(VENTAS[[#This Row],[Código del producto Vendido]],STOCK[],5,FALSE),"-")</f>
        <v>Vestido Camisero Elegante</v>
      </c>
      <c r="G524" s="2">
        <v>1</v>
      </c>
      <c r="H524" s="6">
        <v>30</v>
      </c>
      <c r="I524" s="6">
        <f>VENTAS[[#This Row],[Cantidad]]*VENTAS[[#This Row],[Precio Venta]]</f>
        <v>30</v>
      </c>
      <c r="J524" s="6">
        <f>IF(VENTAS[[#This Row],[Nombre del Gestor]]&gt;1,  VENTAS[[#This Row],[Total]]*10%, 0)</f>
        <v>0</v>
      </c>
      <c r="K524" s="6">
        <f>IFERROR(VLOOKUP(VENTAS[[#This Row],[Código del producto Vendido]],STOCK[],16,FALSE)*VENTAS[[#This Row],[Cantidad]] + VLOOKUP(VENTAS[[#This Row],[Código del producto Vendido]],STOCK[],19,FALSE)*VENTAS[[#This Row],[Cantidad]],VENTAS[[#This Row],[Total]])</f>
        <v>19.002222222222223</v>
      </c>
      <c r="L524" s="6">
        <f>VENTAS[[#This Row],[Total]]-VENTAS[[#This Row],[Comisión 10%]]-VENTAS[[#This Row],[Costo SIN Comision]]</f>
        <v>10.997777777777777</v>
      </c>
      <c r="M524" s="6"/>
    </row>
    <row r="525" spans="1:13" ht="14" x14ac:dyDescent="0.15">
      <c r="A525" s="23">
        <v>45181</v>
      </c>
      <c r="C525" s="4" t="s">
        <v>1199</v>
      </c>
      <c r="D525" s="4"/>
      <c r="E525" s="50" t="s">
        <v>1082</v>
      </c>
      <c r="F525" s="2" t="str">
        <f>IFERROR(VLOOKUP(VENTAS[[#This Row],[Código del producto Vendido]],STOCK[],5,FALSE),"-")</f>
        <v>Maxi vestido playero naranja quemada</v>
      </c>
      <c r="G525" s="2">
        <v>1</v>
      </c>
      <c r="H525" s="6">
        <v>35</v>
      </c>
      <c r="I525" s="6">
        <f>VENTAS[[#This Row],[Cantidad]]*VENTAS[[#This Row],[Precio Venta]]</f>
        <v>35</v>
      </c>
      <c r="J525" s="6">
        <f>IF(VENTAS[[#This Row],[Nombre del Gestor]]&gt;1,  VENTAS[[#This Row],[Total]]*10%, 0)</f>
        <v>0</v>
      </c>
      <c r="K525" s="6">
        <f>IFERROR(VLOOKUP(VENTAS[[#This Row],[Código del producto Vendido]],STOCK[],16,FALSE)*VENTAS[[#This Row],[Cantidad]] + VLOOKUP(VENTAS[[#This Row],[Código del producto Vendido]],STOCK[],19,FALSE)*VENTAS[[#This Row],[Cantidad]],VENTAS[[#This Row],[Total]])</f>
        <v>23.95</v>
      </c>
      <c r="L525" s="6">
        <f>VENTAS[[#This Row],[Total]]-VENTAS[[#This Row],[Comisión 10%]]-VENTAS[[#This Row],[Costo SIN Comision]]</f>
        <v>11.05</v>
      </c>
      <c r="M525" s="6"/>
    </row>
    <row r="526" spans="1:13" ht="14" x14ac:dyDescent="0.15">
      <c r="A526" s="23">
        <v>45181</v>
      </c>
      <c r="C526" s="4" t="s">
        <v>1200</v>
      </c>
      <c r="D526" s="4"/>
      <c r="E526" s="50" t="s">
        <v>1073</v>
      </c>
      <c r="F526" s="2" t="str">
        <f>IFERROR(VLOOKUP(VENTAS[[#This Row],[Código del producto Vendido]],STOCK[],5,FALSE),"-")</f>
        <v>Pantaloneta verde</v>
      </c>
      <c r="G526" s="2">
        <v>1</v>
      </c>
      <c r="H526" s="6">
        <v>25</v>
      </c>
      <c r="I526" s="6">
        <f>VENTAS[[#This Row],[Cantidad]]*VENTAS[[#This Row],[Precio Venta]]</f>
        <v>25</v>
      </c>
      <c r="J526" s="6">
        <f>IF(VENTAS[[#This Row],[Nombre del Gestor]]&gt;1,  VENTAS[[#This Row],[Total]]*10%, 0)</f>
        <v>0</v>
      </c>
      <c r="K526" s="6">
        <f>IFERROR(VLOOKUP(VENTAS[[#This Row],[Código del producto Vendido]],STOCK[],16,FALSE)*VENTAS[[#This Row],[Cantidad]] + VLOOKUP(VENTAS[[#This Row],[Código del producto Vendido]],STOCK[],19,FALSE)*VENTAS[[#This Row],[Cantidad]],VENTAS[[#This Row],[Total]])</f>
        <v>18.3</v>
      </c>
      <c r="L526" s="6">
        <f>VENTAS[[#This Row],[Total]]-VENTAS[[#This Row],[Comisión 10%]]-VENTAS[[#This Row],[Costo SIN Comision]]</f>
        <v>6.6999999999999993</v>
      </c>
      <c r="M526" s="6"/>
    </row>
    <row r="527" spans="1:13" ht="14" x14ac:dyDescent="0.15">
      <c r="A527" s="23">
        <v>45181</v>
      </c>
      <c r="C527" s="4" t="s">
        <v>1200</v>
      </c>
      <c r="D527" s="4"/>
      <c r="E527" s="50" t="s">
        <v>1091</v>
      </c>
      <c r="F527" s="2" t="str">
        <f>IFERROR(VLOOKUP(VENTAS[[#This Row],[Código del producto Vendido]],STOCK[],5,FALSE),"-")</f>
        <v>Top de cuello V con encaje</v>
      </c>
      <c r="G527" s="2">
        <v>1</v>
      </c>
      <c r="H527" s="6">
        <v>12</v>
      </c>
      <c r="I527" s="6">
        <f>VENTAS[[#This Row],[Cantidad]]*VENTAS[[#This Row],[Precio Venta]]</f>
        <v>12</v>
      </c>
      <c r="J527" s="6">
        <f>IF(VENTAS[[#This Row],[Nombre del Gestor]]&gt;1,  VENTAS[[#This Row],[Total]]*10%, 0)</f>
        <v>0</v>
      </c>
      <c r="K527" s="6">
        <f>IFERROR(VLOOKUP(VENTAS[[#This Row],[Código del producto Vendido]],STOCK[],16,FALSE)*VENTAS[[#This Row],[Cantidad]] + VLOOKUP(VENTAS[[#This Row],[Código del producto Vendido]],STOCK[],19,FALSE)*VENTAS[[#This Row],[Cantidad]],VENTAS[[#This Row],[Total]])</f>
        <v>7.97</v>
      </c>
      <c r="L527" s="6">
        <f>VENTAS[[#This Row],[Total]]-VENTAS[[#This Row],[Comisión 10%]]-VENTAS[[#This Row],[Costo SIN Comision]]</f>
        <v>4.03</v>
      </c>
      <c r="M527" s="6"/>
    </row>
    <row r="528" spans="1:13" ht="14" x14ac:dyDescent="0.15">
      <c r="A528" s="23">
        <v>45182</v>
      </c>
      <c r="C528" s="4" t="s">
        <v>1201</v>
      </c>
      <c r="D528" s="4"/>
      <c r="E528" s="50"/>
      <c r="F528" s="2" t="str">
        <f>IFERROR(VLOOKUP(VENTAS[[#This Row],[Código del producto Vendido]],STOCK[],5,FALSE),"-")</f>
        <v>-</v>
      </c>
      <c r="G528" s="2">
        <v>1</v>
      </c>
      <c r="H528" s="6">
        <v>12</v>
      </c>
      <c r="I528" s="6">
        <f>VENTAS[[#This Row],[Cantidad]]*VENTAS[[#This Row],[Precio Venta]]</f>
        <v>12</v>
      </c>
      <c r="J528" s="6">
        <f>IF(VENTAS[[#This Row],[Nombre del Gestor]]&gt;1,  VENTAS[[#This Row],[Total]]*10%, 0)</f>
        <v>0</v>
      </c>
      <c r="K528" s="6">
        <f>IFERROR(VLOOKUP(VENTAS[[#This Row],[Código del producto Vendido]],STOCK[],16,FALSE)*VENTAS[[#This Row],[Cantidad]] + VLOOKUP(VENTAS[[#This Row],[Código del producto Vendido]],STOCK[],19,FALSE)*VENTAS[[#This Row],[Cantidad]],VENTAS[[#This Row],[Total]])</f>
        <v>12</v>
      </c>
      <c r="L528" s="6">
        <f>VENTAS[[#This Row],[Total]]-VENTAS[[#This Row],[Comisión 10%]]-VENTAS[[#This Row],[Costo SIN Comision]]</f>
        <v>0</v>
      </c>
      <c r="M528" s="6"/>
    </row>
    <row r="529" spans="1:13" ht="14" x14ac:dyDescent="0.15">
      <c r="A529" s="22" t="s">
        <v>1204</v>
      </c>
      <c r="C529" s="4"/>
      <c r="D529" s="4"/>
      <c r="E529" s="50" t="s">
        <v>850</v>
      </c>
      <c r="F529" s="2" t="str">
        <f>IFERROR(VLOOKUP(VENTAS[[#This Row],[Código del producto Vendido]],STOCK[],5,FALSE),"-")</f>
        <v>Top Cisne Blanco</v>
      </c>
      <c r="G529" s="2">
        <v>1</v>
      </c>
      <c r="H529" s="6">
        <v>14</v>
      </c>
      <c r="I529" s="6">
        <f>VENTAS[[#This Row],[Cantidad]]*VENTAS[[#This Row],[Precio Venta]]</f>
        <v>14</v>
      </c>
      <c r="J529" s="6">
        <f>IF(VENTAS[[#This Row],[Nombre del Gestor]]&gt;1,  VENTAS[[#This Row],[Total]]*10%, 0)</f>
        <v>0</v>
      </c>
      <c r="K529" s="6">
        <f>IFERROR(VLOOKUP(VENTAS[[#This Row],[Código del producto Vendido]],STOCK[],16,FALSE)*VENTAS[[#This Row],[Cantidad]] + VLOOKUP(VENTAS[[#This Row],[Código del producto Vendido]],STOCK[],19,FALSE)*VENTAS[[#This Row],[Cantidad]],VENTAS[[#This Row],[Total]])</f>
        <v>7.9731818181818177</v>
      </c>
      <c r="L529" s="6">
        <f>VENTAS[[#This Row],[Total]]-VENTAS[[#This Row],[Comisión 10%]]-VENTAS[[#This Row],[Costo SIN Comision]]</f>
        <v>6.0268181818181823</v>
      </c>
      <c r="M529" s="6"/>
    </row>
    <row r="530" spans="1:13" ht="14" x14ac:dyDescent="0.15">
      <c r="A530" s="22" t="s">
        <v>1204</v>
      </c>
      <c r="C530" s="4"/>
      <c r="D530" s="4"/>
      <c r="E530" s="50" t="s">
        <v>849</v>
      </c>
      <c r="F530" s="2" t="str">
        <f>IFERROR(VLOOKUP(VENTAS[[#This Row],[Código del producto Vendido]],STOCK[],5,FALSE),"-")</f>
        <v>Top Cisne Blanco</v>
      </c>
      <c r="G530" s="2">
        <v>1</v>
      </c>
      <c r="H530" s="6">
        <v>12</v>
      </c>
      <c r="I530" s="6">
        <f>VENTAS[[#This Row],[Cantidad]]*VENTAS[[#This Row],[Precio Venta]]</f>
        <v>12</v>
      </c>
      <c r="J530" s="6">
        <f>IF(VENTAS[[#This Row],[Nombre del Gestor]]&gt;1,  VENTAS[[#This Row],[Total]]*10%, 0)</f>
        <v>0</v>
      </c>
      <c r="K530" s="6">
        <f>IFERROR(VLOOKUP(VENTAS[[#This Row],[Código del producto Vendido]],STOCK[],16,FALSE)*VENTAS[[#This Row],[Cantidad]] + VLOOKUP(VENTAS[[#This Row],[Código del producto Vendido]],STOCK[],19,FALSE)*VENTAS[[#This Row],[Cantidad]],VENTAS[[#This Row],[Total]])</f>
        <v>7.9731818181818177</v>
      </c>
      <c r="L530" s="6">
        <f>VENTAS[[#This Row],[Total]]-VENTAS[[#This Row],[Comisión 10%]]-VENTAS[[#This Row],[Costo SIN Comision]]</f>
        <v>4.0268181818181823</v>
      </c>
      <c r="M530" s="6"/>
    </row>
    <row r="531" spans="1:13" ht="14" x14ac:dyDescent="0.15">
      <c r="A531" s="22" t="s">
        <v>1204</v>
      </c>
      <c r="C531" s="4"/>
      <c r="D531" s="4"/>
      <c r="E531" s="50" t="s">
        <v>903</v>
      </c>
      <c r="F531" s="2" t="str">
        <f>IFERROR(VLOOKUP(VENTAS[[#This Row],[Código del producto Vendido]],STOCK[],5,FALSE),"-")</f>
        <v>Top Dreamer Negro</v>
      </c>
      <c r="G531" s="2">
        <v>1</v>
      </c>
      <c r="H531" s="6">
        <v>12</v>
      </c>
      <c r="I531" s="6">
        <f>VENTAS[[#This Row],[Cantidad]]*VENTAS[[#This Row],[Precio Venta]]</f>
        <v>12</v>
      </c>
      <c r="J531" s="6">
        <f>IF(VENTAS[[#This Row],[Nombre del Gestor]]&gt;1,  VENTAS[[#This Row],[Total]]*10%, 0)</f>
        <v>0</v>
      </c>
      <c r="K531" s="6">
        <f>IFERROR(VLOOKUP(VENTAS[[#This Row],[Código del producto Vendido]],STOCK[],16,FALSE)*VENTAS[[#This Row],[Cantidad]] + VLOOKUP(VENTAS[[#This Row],[Código del producto Vendido]],STOCK[],19,FALSE)*VENTAS[[#This Row],[Cantidad]],VENTAS[[#This Row],[Total]])</f>
        <v>7.1568181818181813</v>
      </c>
      <c r="L531" s="6">
        <f>VENTAS[[#This Row],[Total]]-VENTAS[[#This Row],[Comisión 10%]]-VENTAS[[#This Row],[Costo SIN Comision]]</f>
        <v>4.8431818181818187</v>
      </c>
      <c r="M531" s="6"/>
    </row>
    <row r="532" spans="1:13" ht="14" x14ac:dyDescent="0.15">
      <c r="A532" s="22" t="s">
        <v>1204</v>
      </c>
      <c r="E532" s="4" t="s">
        <v>737</v>
      </c>
      <c r="F532" s="2" t="str">
        <f>IFERROR(VLOOKUP(VENTAS[[#This Row],[Código del producto Vendido]],STOCK[],5,FALSE),"-")</f>
        <v>Top corsetero asimétrico</v>
      </c>
      <c r="G532" s="2">
        <v>1</v>
      </c>
      <c r="H532" s="6">
        <v>10</v>
      </c>
      <c r="I532" s="6">
        <f>VENTAS[[#This Row],[Cantidad]]*VENTAS[[#This Row],[Precio Venta]]</f>
        <v>10</v>
      </c>
      <c r="J532" s="6">
        <f>IF(VENTAS[[#This Row],[Nombre del Gestor]]&gt;1,  VENTAS[[#This Row],[Total]]*10%, 0)</f>
        <v>0</v>
      </c>
      <c r="K532" s="6">
        <f>IFERROR(VLOOKUP(VENTAS[[#This Row],[Código del producto Vendido]],STOCK[],16,FALSE)*VENTAS[[#This Row],[Cantidad]] + VLOOKUP(VENTAS[[#This Row],[Código del producto Vendido]],STOCK[],19,FALSE)*VENTAS[[#This Row],[Cantidad]],VENTAS[[#This Row],[Total]])</f>
        <v>5.5683333333333334</v>
      </c>
      <c r="L532" s="6">
        <f>VENTAS[[#This Row],[Total]]-VENTAS[[#This Row],[Comisión 10%]]-VENTAS[[#This Row],[Costo SIN Comision]]</f>
        <v>4.4316666666666666</v>
      </c>
      <c r="M532" s="6"/>
    </row>
    <row r="533" spans="1:13" ht="14" x14ac:dyDescent="0.15">
      <c r="A533" s="22" t="s">
        <v>1204</v>
      </c>
      <c r="E533" s="4" t="s">
        <v>738</v>
      </c>
      <c r="F533" s="2" t="str">
        <f>IFERROR(VLOOKUP(VENTAS[[#This Row],[Código del producto Vendido]],STOCK[],5,FALSE),"-")</f>
        <v>Top corsetero asimétrico</v>
      </c>
      <c r="G533" s="2">
        <v>2</v>
      </c>
      <c r="H533" s="6">
        <v>10</v>
      </c>
      <c r="I533" s="6">
        <f>VENTAS[[#This Row],[Cantidad]]*VENTAS[[#This Row],[Precio Venta]]</f>
        <v>20</v>
      </c>
      <c r="J533" s="6">
        <f>IF(VENTAS[[#This Row],[Nombre del Gestor]]&gt;1,  VENTAS[[#This Row],[Total]]*10%, 0)</f>
        <v>0</v>
      </c>
      <c r="K533" s="6">
        <f>IFERROR(VLOOKUP(VENTAS[[#This Row],[Código del producto Vendido]],STOCK[],16,FALSE)*VENTAS[[#This Row],[Cantidad]] + VLOOKUP(VENTAS[[#This Row],[Código del producto Vendido]],STOCK[],19,FALSE)*VENTAS[[#This Row],[Cantidad]],VENTAS[[#This Row],[Total]])</f>
        <v>11.136666666666667</v>
      </c>
      <c r="L533" s="6">
        <f>VENTAS[[#This Row],[Total]]-VENTAS[[#This Row],[Comisión 10%]]-VENTAS[[#This Row],[Costo SIN Comision]]</f>
        <v>8.8633333333333333</v>
      </c>
      <c r="M533" s="6"/>
    </row>
    <row r="534" spans="1:13" ht="14" x14ac:dyDescent="0.15">
      <c r="A534" s="22" t="s">
        <v>1204</v>
      </c>
      <c r="E534" s="4" t="s">
        <v>908</v>
      </c>
      <c r="F534" s="2" t="str">
        <f>IFERROR(VLOOKUP(VENTAS[[#This Row],[Código del producto Vendido]],STOCK[],5,FALSE),"-")</f>
        <v>Top Dreamer Blanco</v>
      </c>
      <c r="G534" s="2">
        <v>1</v>
      </c>
      <c r="H534" s="6">
        <v>12</v>
      </c>
      <c r="I534" s="6">
        <f>VENTAS[[#This Row],[Cantidad]]*VENTAS[[#This Row],[Precio Venta]]</f>
        <v>12</v>
      </c>
      <c r="J534" s="6">
        <f>IF(VENTAS[[#This Row],[Nombre del Gestor]]&gt;1,  VENTAS[[#This Row],[Total]]*10%, 0)</f>
        <v>0</v>
      </c>
      <c r="K534" s="6">
        <f>IFERROR(VLOOKUP(VENTAS[[#This Row],[Código del producto Vendido]],STOCK[],16,FALSE)*VENTAS[[#This Row],[Cantidad]] + VLOOKUP(VENTAS[[#This Row],[Código del producto Vendido]],STOCK[],19,FALSE)*VENTAS[[#This Row],[Cantidad]],VENTAS[[#This Row],[Total]])</f>
        <v>6.7590909090909079</v>
      </c>
      <c r="L534" s="6">
        <f>VENTAS[[#This Row],[Total]]-VENTAS[[#This Row],[Comisión 10%]]-VENTAS[[#This Row],[Costo SIN Comision]]</f>
        <v>5.2409090909090921</v>
      </c>
      <c r="M534" s="6"/>
    </row>
    <row r="535" spans="1:13" ht="14" x14ac:dyDescent="0.15">
      <c r="A535" s="22" t="s">
        <v>1204</v>
      </c>
      <c r="E535" s="4" t="s">
        <v>943</v>
      </c>
      <c r="F535" s="2" t="str">
        <f>IFERROR(VLOOKUP(VENTAS[[#This Row],[Código del producto Vendido]],STOCK[],5,FALSE),"-")</f>
        <v>Jumpsuit culotte</v>
      </c>
      <c r="G535" s="2">
        <v>1</v>
      </c>
      <c r="H535" s="6">
        <v>22</v>
      </c>
      <c r="I535" s="6">
        <f>VENTAS[[#This Row],[Cantidad]]*VENTAS[[#This Row],[Precio Venta]]</f>
        <v>22</v>
      </c>
      <c r="J535" s="6">
        <f>IF(VENTAS[[#This Row],[Nombre del Gestor]]&gt;1,  VENTAS[[#This Row],[Total]]*10%, 0)</f>
        <v>0</v>
      </c>
      <c r="K535" s="6">
        <f>IFERROR(VLOOKUP(VENTAS[[#This Row],[Código del producto Vendido]],STOCK[],16,FALSE)*VENTAS[[#This Row],[Cantidad]] + VLOOKUP(VENTAS[[#This Row],[Código del producto Vendido]],STOCK[],19,FALSE)*VENTAS[[#This Row],[Cantidad]],VENTAS[[#This Row],[Total]])</f>
        <v>18.42794117647059</v>
      </c>
      <c r="L535" s="6">
        <f>VENTAS[[#This Row],[Total]]-VENTAS[[#This Row],[Comisión 10%]]-VENTAS[[#This Row],[Costo SIN Comision]]</f>
        <v>3.5720588235294102</v>
      </c>
      <c r="M535" s="6"/>
    </row>
    <row r="536" spans="1:13" ht="14" x14ac:dyDescent="0.15">
      <c r="A536" s="22" t="s">
        <v>1204</v>
      </c>
      <c r="E536" s="4" t="s">
        <v>949</v>
      </c>
      <c r="F536" s="2" t="str">
        <f>IFERROR(VLOOKUP(VENTAS[[#This Row],[Código del producto Vendido]],STOCK[],5,FALSE),"-")</f>
        <v>Set de lencería de encaje</v>
      </c>
      <c r="G536" s="2">
        <v>1</v>
      </c>
      <c r="H536" s="6">
        <v>12</v>
      </c>
      <c r="I536" s="6">
        <f>VENTAS[[#This Row],[Cantidad]]*VENTAS[[#This Row],[Precio Venta]]</f>
        <v>12</v>
      </c>
      <c r="J536" s="6">
        <f>IF(VENTAS[[#This Row],[Nombre del Gestor]]&gt;1,  VENTAS[[#This Row],[Total]]*10%, 0)</f>
        <v>0</v>
      </c>
      <c r="K536" s="6">
        <f>IFERROR(VLOOKUP(VENTAS[[#This Row],[Código del producto Vendido]],STOCK[],16,FALSE)*VENTAS[[#This Row],[Cantidad]] + VLOOKUP(VENTAS[[#This Row],[Código del producto Vendido]],STOCK[],19,FALSE)*VENTAS[[#This Row],[Cantidad]],VENTAS[[#This Row],[Total]])</f>
        <v>7.1088235294117643</v>
      </c>
      <c r="L536" s="6">
        <f>VENTAS[[#This Row],[Total]]-VENTAS[[#This Row],[Comisión 10%]]-VENTAS[[#This Row],[Costo SIN Comision]]</f>
        <v>4.8911764705882357</v>
      </c>
      <c r="M536" s="6"/>
    </row>
    <row r="537" spans="1:13" ht="14" x14ac:dyDescent="0.15">
      <c r="A537" s="22" t="s">
        <v>1204</v>
      </c>
      <c r="E537" s="4" t="s">
        <v>951</v>
      </c>
      <c r="F537" s="2" t="str">
        <f>IFERROR(VLOOKUP(VENTAS[[#This Row],[Código del producto Vendido]],STOCK[],5,FALSE),"-")</f>
        <v xml:space="preserve">Sandalias de tacón con tiras </v>
      </c>
      <c r="G537" s="2">
        <v>1</v>
      </c>
      <c r="H537" s="6">
        <v>40</v>
      </c>
      <c r="I537" s="6">
        <f>VENTAS[[#This Row],[Cantidad]]*VENTAS[[#This Row],[Precio Venta]]</f>
        <v>40</v>
      </c>
      <c r="J537" s="6">
        <f>IF(VENTAS[[#This Row],[Nombre del Gestor]]&gt;1,  VENTAS[[#This Row],[Total]]*10%, 0)</f>
        <v>0</v>
      </c>
      <c r="K537" s="6">
        <f>IFERROR(VLOOKUP(VENTAS[[#This Row],[Código del producto Vendido]],STOCK[],16,FALSE)*VENTAS[[#This Row],[Cantidad]] + VLOOKUP(VENTAS[[#This Row],[Código del producto Vendido]],STOCK[],19,FALSE)*VENTAS[[#This Row],[Cantidad]],VENTAS[[#This Row],[Total]])</f>
        <v>27.152941176470588</v>
      </c>
      <c r="L537" s="6">
        <f>VENTAS[[#This Row],[Total]]-VENTAS[[#This Row],[Comisión 10%]]-VENTAS[[#This Row],[Costo SIN Comision]]</f>
        <v>12.847058823529412</v>
      </c>
      <c r="M537" s="6"/>
    </row>
    <row r="538" spans="1:13" ht="14" x14ac:dyDescent="0.15">
      <c r="A538" s="22" t="s">
        <v>1204</v>
      </c>
      <c r="E538" s="4" t="s">
        <v>1089</v>
      </c>
      <c r="F538" s="2" t="str">
        <f>IFERROR(VLOOKUP(VENTAS[[#This Row],[Código del producto Vendido]],STOCK[],5,FALSE),"-")</f>
        <v>Top blanco cuello V con encaje</v>
      </c>
      <c r="G538" s="2">
        <v>1</v>
      </c>
      <c r="H538" s="6">
        <v>12</v>
      </c>
      <c r="I538" s="6">
        <f>VENTAS[[#This Row],[Cantidad]]*VENTAS[[#This Row],[Precio Venta]]</f>
        <v>12</v>
      </c>
      <c r="J538" s="6">
        <f>IF(VENTAS[[#This Row],[Nombre del Gestor]]&gt;1,  VENTAS[[#This Row],[Total]]*10%, 0)</f>
        <v>0</v>
      </c>
      <c r="K538" s="6">
        <f>IFERROR(VLOOKUP(VENTAS[[#This Row],[Código del producto Vendido]],STOCK[],16,FALSE)*VENTAS[[#This Row],[Cantidad]] + VLOOKUP(VENTAS[[#This Row],[Código del producto Vendido]],STOCK[],19,FALSE)*VENTAS[[#This Row],[Cantidad]],VENTAS[[#This Row],[Total]])</f>
        <v>7.97</v>
      </c>
      <c r="L538" s="6">
        <f>VENTAS[[#This Row],[Total]]-VENTAS[[#This Row],[Comisión 10%]]-VENTAS[[#This Row],[Costo SIN Comision]]</f>
        <v>4.03</v>
      </c>
      <c r="M538" s="6"/>
    </row>
    <row r="539" spans="1:13" ht="14" x14ac:dyDescent="0.15">
      <c r="A539" s="22" t="s">
        <v>1204</v>
      </c>
      <c r="E539" s="4" t="s">
        <v>1090</v>
      </c>
      <c r="F539" s="2" t="str">
        <f>IFERROR(VLOOKUP(VENTAS[[#This Row],[Código del producto Vendido]],STOCK[],5,FALSE),"-")</f>
        <v>Top blanco cuello V con encaje</v>
      </c>
      <c r="G539" s="2">
        <v>1</v>
      </c>
      <c r="H539" s="6">
        <v>12</v>
      </c>
      <c r="I539" s="6">
        <f>VENTAS[[#This Row],[Cantidad]]*VENTAS[[#This Row],[Precio Venta]]</f>
        <v>12</v>
      </c>
      <c r="J539" s="6">
        <f>IF(VENTAS[[#This Row],[Nombre del Gestor]]&gt;1,  VENTAS[[#This Row],[Total]]*10%, 0)</f>
        <v>0</v>
      </c>
      <c r="K539" s="6">
        <f>IFERROR(VLOOKUP(VENTAS[[#This Row],[Código del producto Vendido]],STOCK[],16,FALSE)*VENTAS[[#This Row],[Cantidad]] + VLOOKUP(VENTAS[[#This Row],[Código del producto Vendido]],STOCK[],19,FALSE)*VENTAS[[#This Row],[Cantidad]],VENTAS[[#This Row],[Total]])</f>
        <v>7.97</v>
      </c>
      <c r="L539" s="6">
        <f>VENTAS[[#This Row],[Total]]-VENTAS[[#This Row],[Comisión 10%]]-VENTAS[[#This Row],[Costo SIN Comision]]</f>
        <v>4.03</v>
      </c>
      <c r="M539" s="6"/>
    </row>
    <row r="540" spans="1:13" ht="14" x14ac:dyDescent="0.15">
      <c r="A540" s="22" t="s">
        <v>1204</v>
      </c>
      <c r="E540" s="4" t="s">
        <v>1093</v>
      </c>
      <c r="F540" s="2" t="str">
        <f>IFERROR(VLOOKUP(VENTAS[[#This Row],[Código del producto Vendido]],STOCK[],5,FALSE),"-")</f>
        <v>Top negro  cuello V con encaje</v>
      </c>
      <c r="G540" s="2">
        <v>2</v>
      </c>
      <c r="H540" s="6">
        <v>12</v>
      </c>
      <c r="I540" s="6">
        <f>VENTAS[[#This Row],[Cantidad]]*VENTAS[[#This Row],[Precio Venta]]</f>
        <v>24</v>
      </c>
      <c r="J540" s="6">
        <f>IF(VENTAS[[#This Row],[Nombre del Gestor]]&gt;1,  VENTAS[[#This Row],[Total]]*10%, 0)</f>
        <v>0</v>
      </c>
      <c r="K540" s="6">
        <f>IFERROR(VLOOKUP(VENTAS[[#This Row],[Código del producto Vendido]],STOCK[],16,FALSE)*VENTAS[[#This Row],[Cantidad]] + VLOOKUP(VENTAS[[#This Row],[Código del producto Vendido]],STOCK[],19,FALSE)*VENTAS[[#This Row],[Cantidad]],VENTAS[[#This Row],[Total]])</f>
        <v>16.18</v>
      </c>
      <c r="L540" s="6">
        <f>VENTAS[[#This Row],[Total]]-VENTAS[[#This Row],[Comisión 10%]]-VENTAS[[#This Row],[Costo SIN Comision]]</f>
        <v>7.82</v>
      </c>
      <c r="M540" s="6"/>
    </row>
    <row r="541" spans="1:13" ht="14" x14ac:dyDescent="0.15">
      <c r="A541" s="22" t="s">
        <v>1204</v>
      </c>
      <c r="E541" s="4" t="s">
        <v>928</v>
      </c>
      <c r="F541" s="2" t="str">
        <f>IFERROR(VLOOKUP(VENTAS[[#This Row],[Código del producto Vendido]],STOCK[],5,FALSE),"-")</f>
        <v>Top corto blanco</v>
      </c>
      <c r="G541" s="2">
        <v>1</v>
      </c>
      <c r="H541" s="6">
        <v>8</v>
      </c>
      <c r="I541" s="6">
        <f>VENTAS[[#This Row],[Cantidad]]*VENTAS[[#This Row],[Precio Venta]]</f>
        <v>8</v>
      </c>
      <c r="J541" s="6">
        <f>IF(VENTAS[[#This Row],[Nombre del Gestor]]&gt;1,  VENTAS[[#This Row],[Total]]*10%, 0)</f>
        <v>0</v>
      </c>
      <c r="K541" s="6">
        <f>IFERROR(VLOOKUP(VENTAS[[#This Row],[Código del producto Vendido]],STOCK[],16,FALSE)*VENTAS[[#This Row],[Cantidad]] + VLOOKUP(VENTAS[[#This Row],[Código del producto Vendido]],STOCK[],19,FALSE)*VENTAS[[#This Row],[Cantidad]],VENTAS[[#This Row],[Total]])</f>
        <v>4.4044117647058822</v>
      </c>
      <c r="L541" s="6">
        <f>VENTAS[[#This Row],[Total]]-VENTAS[[#This Row],[Comisión 10%]]-VENTAS[[#This Row],[Costo SIN Comision]]</f>
        <v>3.5955882352941178</v>
      </c>
      <c r="M541" s="6"/>
    </row>
    <row r="542" spans="1:13" ht="14" x14ac:dyDescent="0.15">
      <c r="A542" s="22" t="s">
        <v>1204</v>
      </c>
      <c r="E542" s="4" t="s">
        <v>804</v>
      </c>
      <c r="F542" s="2" t="str">
        <f>IFERROR(VLOOKUP(VENTAS[[#This Row],[Código del producto Vendido]],STOCK[],5,FALSE),"-")</f>
        <v>Top Manga Corta Negro</v>
      </c>
      <c r="G542" s="2">
        <v>1</v>
      </c>
      <c r="H542" s="6">
        <v>9</v>
      </c>
      <c r="I542" s="6">
        <f>VENTAS[[#This Row],[Cantidad]]*VENTAS[[#This Row],[Precio Venta]]</f>
        <v>9</v>
      </c>
      <c r="J542" s="6">
        <f>IF(VENTAS[[#This Row],[Nombre del Gestor]]&gt;1,  VENTAS[[#This Row],[Total]]*10%, 0)</f>
        <v>0</v>
      </c>
      <c r="K542" s="6">
        <f>IFERROR(VLOOKUP(VENTAS[[#This Row],[Código del producto Vendido]],STOCK[],16,FALSE)*VENTAS[[#This Row],[Cantidad]] + VLOOKUP(VENTAS[[#This Row],[Código del producto Vendido]],STOCK[],19,FALSE)*VENTAS[[#This Row],[Cantidad]],VENTAS[[#This Row],[Total]])</f>
        <v>6.0555555555555554</v>
      </c>
      <c r="L542" s="6">
        <f>VENTAS[[#This Row],[Total]]-VENTAS[[#This Row],[Comisión 10%]]-VENTAS[[#This Row],[Costo SIN Comision]]</f>
        <v>2.9444444444444446</v>
      </c>
      <c r="M542" s="6"/>
    </row>
    <row r="543" spans="1:13" ht="14" x14ac:dyDescent="0.15">
      <c r="A543" s="22" t="s">
        <v>1204</v>
      </c>
      <c r="E543" s="4" t="s">
        <v>773</v>
      </c>
      <c r="F543" s="2" t="str">
        <f>IFERROR(VLOOKUP(VENTAS[[#This Row],[Código del producto Vendido]],STOCK[],5,FALSE),"-")</f>
        <v>Vestido corto de punto</v>
      </c>
      <c r="G543" s="2">
        <v>1</v>
      </c>
      <c r="H543" s="6">
        <v>19</v>
      </c>
      <c r="I543" s="6">
        <f>VENTAS[[#This Row],[Cantidad]]*VENTAS[[#This Row],[Precio Venta]]</f>
        <v>19</v>
      </c>
      <c r="J543" s="6">
        <f>IF(VENTAS[[#This Row],[Nombre del Gestor]]&gt;1,  VENTAS[[#This Row],[Total]]*10%, 0)</f>
        <v>0</v>
      </c>
      <c r="K543" s="6">
        <f>IFERROR(VLOOKUP(VENTAS[[#This Row],[Código del producto Vendido]],STOCK[],16,FALSE)*VENTAS[[#This Row],[Cantidad]] + VLOOKUP(VENTAS[[#This Row],[Código del producto Vendido]],STOCK[],19,FALSE)*VENTAS[[#This Row],[Cantidad]],VENTAS[[#This Row],[Total]])</f>
        <v>17.07</v>
      </c>
      <c r="L543" s="6">
        <f>VENTAS[[#This Row],[Total]]-VENTAS[[#This Row],[Comisión 10%]]-VENTAS[[#This Row],[Costo SIN Comision]]</f>
        <v>1.9299999999999997</v>
      </c>
      <c r="M543" s="6"/>
    </row>
    <row r="544" spans="1:13" ht="14" x14ac:dyDescent="0.15">
      <c r="A544" s="22" t="s">
        <v>1204</v>
      </c>
      <c r="E544" s="4" t="s">
        <v>829</v>
      </c>
      <c r="F544" s="2" t="str">
        <f>IFERROR(VLOOKUP(VENTAS[[#This Row],[Código del producto Vendido]],STOCK[],5,FALSE),"-")</f>
        <v>Top de malla sexy</v>
      </c>
      <c r="G544" s="2">
        <v>1</v>
      </c>
      <c r="H544" s="6">
        <v>10</v>
      </c>
      <c r="I544" s="6">
        <f>VENTAS[[#This Row],[Cantidad]]*VENTAS[[#This Row],[Precio Venta]]</f>
        <v>10</v>
      </c>
      <c r="J544" s="6">
        <f>IF(VENTAS[[#This Row],[Nombre del Gestor]]&gt;1,  VENTAS[[#This Row],[Total]]*10%, 0)</f>
        <v>0</v>
      </c>
      <c r="K544" s="6">
        <f>IFERROR(VLOOKUP(VENTAS[[#This Row],[Código del producto Vendido]],STOCK[],16,FALSE)*VENTAS[[#This Row],[Cantidad]] + VLOOKUP(VENTAS[[#This Row],[Código del producto Vendido]],STOCK[],19,FALSE)*VENTAS[[#This Row],[Cantidad]],VENTAS[[#This Row],[Total]])</f>
        <v>3.4555555555555553</v>
      </c>
      <c r="L544" s="6">
        <f>VENTAS[[#This Row],[Total]]-VENTAS[[#This Row],[Comisión 10%]]-VENTAS[[#This Row],[Costo SIN Comision]]</f>
        <v>6.5444444444444443</v>
      </c>
      <c r="M544" s="6"/>
    </row>
    <row r="545" spans="1:13" ht="14" x14ac:dyDescent="0.15">
      <c r="A545" s="22" t="s">
        <v>1204</v>
      </c>
      <c r="E545" s="4" t="s">
        <v>593</v>
      </c>
      <c r="F545" s="2" t="str">
        <f>IFERROR(VLOOKUP(VENTAS[[#This Row],[Código del producto Vendido]],STOCK[],5,FALSE),"-")</f>
        <v xml:space="preserve">Vestido cruzado con abertura con nudo delantero </v>
      </c>
      <c r="G545" s="2">
        <v>1</v>
      </c>
      <c r="H545" s="6">
        <v>25</v>
      </c>
      <c r="I545" s="6">
        <f>VENTAS[[#This Row],[Cantidad]]*VENTAS[[#This Row],[Precio Venta]]</f>
        <v>25</v>
      </c>
      <c r="J545" s="6">
        <f>IF(VENTAS[[#This Row],[Nombre del Gestor]]&gt;1,  VENTAS[[#This Row],[Total]]*10%, 0)</f>
        <v>0</v>
      </c>
      <c r="K545" s="6">
        <f>IFERROR(VLOOKUP(VENTAS[[#This Row],[Código del producto Vendido]],STOCK[],16,FALSE)*VENTAS[[#This Row],[Cantidad]] + VLOOKUP(VENTAS[[#This Row],[Código del producto Vendido]],STOCK[],19,FALSE)*VENTAS[[#This Row],[Cantidad]],VENTAS[[#This Row],[Total]])</f>
        <v>16.768888888888888</v>
      </c>
      <c r="L545" s="6">
        <f>VENTAS[[#This Row],[Total]]-VENTAS[[#This Row],[Comisión 10%]]-VENTAS[[#This Row],[Costo SIN Comision]]</f>
        <v>8.2311111111111117</v>
      </c>
      <c r="M545" s="6"/>
    </row>
    <row r="546" spans="1:13" ht="14" x14ac:dyDescent="0.15">
      <c r="A546" s="22" t="s">
        <v>1204</v>
      </c>
      <c r="E546" s="4" t="s">
        <v>617</v>
      </c>
      <c r="F546" s="2" t="str">
        <f>IFERROR(VLOOKUP(VENTAS[[#This Row],[Código del producto Vendido]],STOCK[],5,FALSE),"-")</f>
        <v>Vestido tank tejido de canalé con cinturón</v>
      </c>
      <c r="G546" s="2">
        <v>1</v>
      </c>
      <c r="H546" s="6">
        <v>28</v>
      </c>
      <c r="I546" s="6">
        <f>VENTAS[[#This Row],[Cantidad]]*VENTAS[[#This Row],[Precio Venta]]</f>
        <v>28</v>
      </c>
      <c r="J546" s="6">
        <f>IF(VENTAS[[#This Row],[Nombre del Gestor]]&gt;1,  VENTAS[[#This Row],[Total]]*10%, 0)</f>
        <v>0</v>
      </c>
      <c r="K546" s="6">
        <f>IFERROR(VLOOKUP(VENTAS[[#This Row],[Código del producto Vendido]],STOCK[],16,FALSE)*VENTAS[[#This Row],[Cantidad]] + VLOOKUP(VENTAS[[#This Row],[Código del producto Vendido]],STOCK[],19,FALSE)*VENTAS[[#This Row],[Cantidad]],VENTAS[[#This Row],[Total]])</f>
        <v>18.39777777777778</v>
      </c>
      <c r="L546" s="6">
        <f>VENTAS[[#This Row],[Total]]-VENTAS[[#This Row],[Comisión 10%]]-VENTAS[[#This Row],[Costo SIN Comision]]</f>
        <v>9.6022222222222204</v>
      </c>
      <c r="M546" s="6"/>
    </row>
    <row r="547" spans="1:13" ht="14" x14ac:dyDescent="0.15">
      <c r="A547" s="22" t="s">
        <v>1204</v>
      </c>
      <c r="E547" s="4" t="s">
        <v>632</v>
      </c>
      <c r="F547" s="2" t="str">
        <f>IFERROR(VLOOKUP(VENTAS[[#This Row],[Código del producto Vendido]],STOCK[],5,FALSE),"-")</f>
        <v>Vestido Malla en contraste Lunares Elegante</v>
      </c>
      <c r="G547" s="2">
        <v>1</v>
      </c>
      <c r="H547" s="6">
        <v>25</v>
      </c>
      <c r="I547" s="6">
        <f>VENTAS[[#This Row],[Cantidad]]*VENTAS[[#This Row],[Precio Venta]]</f>
        <v>25</v>
      </c>
      <c r="J547" s="6">
        <f>IF(VENTAS[[#This Row],[Nombre del Gestor]]&gt;1,  VENTAS[[#This Row],[Total]]*10%, 0)</f>
        <v>0</v>
      </c>
      <c r="K547" s="6">
        <f>IFERROR(VLOOKUP(VENTAS[[#This Row],[Código del producto Vendido]],STOCK[],16,FALSE)*VENTAS[[#This Row],[Cantidad]] + VLOOKUP(VENTAS[[#This Row],[Código del producto Vendido]],STOCK[],19,FALSE)*VENTAS[[#This Row],[Cantidad]],VENTAS[[#This Row],[Total]])</f>
        <v>13.071111111111112</v>
      </c>
      <c r="L547" s="6">
        <f>VENTAS[[#This Row],[Total]]-VENTAS[[#This Row],[Comisión 10%]]-VENTAS[[#This Row],[Costo SIN Comision]]</f>
        <v>11.928888888888888</v>
      </c>
      <c r="M547" s="6"/>
    </row>
    <row r="548" spans="1:13" ht="14" x14ac:dyDescent="0.15">
      <c r="A548" s="22" t="s">
        <v>1204</v>
      </c>
      <c r="E548" s="4" t="s">
        <v>639</v>
      </c>
      <c r="F548" s="2" t="str">
        <f>IFERROR(VLOOKUP(VENTAS[[#This Row],[Código del producto Vendido]],STOCK[],5,FALSE),"-")</f>
        <v>Vestido lápiz de manga con malla fina</v>
      </c>
      <c r="G548" s="2">
        <v>1</v>
      </c>
      <c r="H548" s="6">
        <v>20</v>
      </c>
      <c r="I548" s="6">
        <f>VENTAS[[#This Row],[Cantidad]]*VENTAS[[#This Row],[Precio Venta]]</f>
        <v>20</v>
      </c>
      <c r="J548" s="6">
        <f>IF(VENTAS[[#This Row],[Nombre del Gestor]]&gt;1,  VENTAS[[#This Row],[Total]]*10%, 0)</f>
        <v>0</v>
      </c>
      <c r="K548" s="6">
        <f>IFERROR(VLOOKUP(VENTAS[[#This Row],[Código del producto Vendido]],STOCK[],16,FALSE)*VENTAS[[#This Row],[Cantidad]] + VLOOKUP(VENTAS[[#This Row],[Código del producto Vendido]],STOCK[],19,FALSE)*VENTAS[[#This Row],[Cantidad]],VENTAS[[#This Row],[Total]])</f>
        <v>13.511111111111111</v>
      </c>
      <c r="L548" s="6">
        <f>VENTAS[[#This Row],[Total]]-VENTAS[[#This Row],[Comisión 10%]]-VENTAS[[#This Row],[Costo SIN Comision]]</f>
        <v>6.4888888888888889</v>
      </c>
      <c r="M548" s="6"/>
    </row>
    <row r="549" spans="1:13" ht="14" x14ac:dyDescent="0.15">
      <c r="A549" s="22" t="s">
        <v>1204</v>
      </c>
      <c r="E549" s="4" t="s">
        <v>648</v>
      </c>
      <c r="F549" s="2" t="str">
        <f>IFERROR(VLOOKUP(VENTAS[[#This Row],[Código del producto Vendido]],STOCK[],5,FALSE),"-")</f>
        <v>Vestido ajustado de titrantes finos</v>
      </c>
      <c r="G549" s="2">
        <v>1</v>
      </c>
      <c r="H549" s="6">
        <v>25</v>
      </c>
      <c r="I549" s="6">
        <f>VENTAS[[#This Row],[Cantidad]]*VENTAS[[#This Row],[Precio Venta]]</f>
        <v>25</v>
      </c>
      <c r="J549" s="6">
        <f>IF(VENTAS[[#This Row],[Nombre del Gestor]]&gt;1,  VENTAS[[#This Row],[Total]]*10%, 0)</f>
        <v>0</v>
      </c>
      <c r="K549" s="6">
        <f>IFERROR(VLOOKUP(VENTAS[[#This Row],[Código del producto Vendido]],STOCK[],16,FALSE)*VENTAS[[#This Row],[Cantidad]] + VLOOKUP(VENTAS[[#This Row],[Código del producto Vendido]],STOCK[],19,FALSE)*VENTAS[[#This Row],[Cantidad]],VENTAS[[#This Row],[Total]])</f>
        <v>13.111111111111111</v>
      </c>
      <c r="L549" s="6">
        <f>VENTAS[[#This Row],[Total]]-VENTAS[[#This Row],[Comisión 10%]]-VENTAS[[#This Row],[Costo SIN Comision]]</f>
        <v>11.888888888888889</v>
      </c>
      <c r="M549" s="6"/>
    </row>
    <row r="550" spans="1:13" ht="14" x14ac:dyDescent="0.15">
      <c r="A550" s="22" t="s">
        <v>1204</v>
      </c>
      <c r="E550" s="4" t="s">
        <v>657</v>
      </c>
      <c r="F550" s="2" t="str">
        <f>IFERROR(VLOOKUP(VENTAS[[#This Row],[Código del producto Vendido]],STOCK[],5,FALSE),"-")</f>
        <v>Vestido floral con cinturón</v>
      </c>
      <c r="G550" s="2">
        <v>1</v>
      </c>
      <c r="H550" s="6">
        <v>15</v>
      </c>
      <c r="I550" s="6">
        <f>VENTAS[[#This Row],[Cantidad]]*VENTAS[[#This Row],[Precio Venta]]</f>
        <v>15</v>
      </c>
      <c r="J550" s="6">
        <f>IF(VENTAS[[#This Row],[Nombre del Gestor]]&gt;1,  VENTAS[[#This Row],[Total]]*10%, 0)</f>
        <v>0</v>
      </c>
      <c r="K550" s="6">
        <f>IFERROR(VLOOKUP(VENTAS[[#This Row],[Código del producto Vendido]],STOCK[],16,FALSE)*VENTAS[[#This Row],[Cantidad]] + VLOOKUP(VENTAS[[#This Row],[Código del producto Vendido]],STOCK[],19,FALSE)*VENTAS[[#This Row],[Cantidad]],VENTAS[[#This Row],[Total]])</f>
        <v>9.5616666666666656</v>
      </c>
      <c r="L550" s="6">
        <f>VENTAS[[#This Row],[Total]]-VENTAS[[#This Row],[Comisión 10%]]-VENTAS[[#This Row],[Costo SIN Comision]]</f>
        <v>5.4383333333333344</v>
      </c>
      <c r="M550" s="6"/>
    </row>
    <row r="551" spans="1:13" ht="14" x14ac:dyDescent="0.15">
      <c r="A551" s="22" t="s">
        <v>1204</v>
      </c>
      <c r="E551" s="4" t="s">
        <v>663</v>
      </c>
      <c r="F551" s="2" t="str">
        <f>IFERROR(VLOOKUP(VENTAS[[#This Row],[Código del producto Vendido]],STOCK[],5,FALSE),"-")</f>
        <v>Vestido bajo cruzado de tie dye</v>
      </c>
      <c r="G551" s="2">
        <v>1</v>
      </c>
      <c r="H551" s="6">
        <v>15</v>
      </c>
      <c r="I551" s="6">
        <f>VENTAS[[#This Row],[Cantidad]]*VENTAS[[#This Row],[Precio Venta]]</f>
        <v>15</v>
      </c>
      <c r="J551" s="6">
        <f>IF(VENTAS[[#This Row],[Nombre del Gestor]]&gt;1,  VENTAS[[#This Row],[Total]]*10%, 0)</f>
        <v>0</v>
      </c>
      <c r="K551" s="6">
        <f>IFERROR(VLOOKUP(VENTAS[[#This Row],[Código del producto Vendido]],STOCK[],16,FALSE)*VENTAS[[#This Row],[Cantidad]] + VLOOKUP(VENTAS[[#This Row],[Código del producto Vendido]],STOCK[],19,FALSE)*VENTAS[[#This Row],[Cantidad]],VENTAS[[#This Row],[Total]])</f>
        <v>10.870555555555555</v>
      </c>
      <c r="L551" s="6">
        <f>VENTAS[[#This Row],[Total]]-VENTAS[[#This Row],[Comisión 10%]]-VENTAS[[#This Row],[Costo SIN Comision]]</f>
        <v>4.1294444444444451</v>
      </c>
      <c r="M551" s="6"/>
    </row>
    <row r="552" spans="1:13" ht="14" x14ac:dyDescent="0.15">
      <c r="A552" s="22" t="s">
        <v>1204</v>
      </c>
      <c r="E552" s="4" t="s">
        <v>753</v>
      </c>
      <c r="F552" s="2" t="str">
        <f>IFERROR(VLOOKUP(VENTAS[[#This Row],[Código del producto Vendido]],STOCK[],5,FALSE),"-")</f>
        <v>Vestido floral escote corazón</v>
      </c>
      <c r="G552" s="2">
        <v>1</v>
      </c>
      <c r="H552" s="6">
        <v>16</v>
      </c>
      <c r="I552" s="6">
        <f>VENTAS[[#This Row],[Cantidad]]*VENTAS[[#This Row],[Precio Venta]]</f>
        <v>16</v>
      </c>
      <c r="J552" s="6">
        <f>IF(VENTAS[[#This Row],[Nombre del Gestor]]&gt;1,  VENTAS[[#This Row],[Total]]*10%, 0)</f>
        <v>0</v>
      </c>
      <c r="K552" s="6">
        <f>IFERROR(VLOOKUP(VENTAS[[#This Row],[Código del producto Vendido]],STOCK[],16,FALSE)*VENTAS[[#This Row],[Cantidad]] + VLOOKUP(VENTAS[[#This Row],[Código del producto Vendido]],STOCK[],19,FALSE)*VENTAS[[#This Row],[Cantidad]],VENTAS[[#This Row],[Total]])</f>
        <v>10.722222222222221</v>
      </c>
      <c r="L552" s="6">
        <f>VENTAS[[#This Row],[Total]]-VENTAS[[#This Row],[Comisión 10%]]-VENTAS[[#This Row],[Costo SIN Comision]]</f>
        <v>5.2777777777777786</v>
      </c>
      <c r="M552" s="6"/>
    </row>
    <row r="553" spans="1:13" ht="14" x14ac:dyDescent="0.15">
      <c r="A553" s="22" t="s">
        <v>1204</v>
      </c>
      <c r="E553" s="4" t="s">
        <v>750</v>
      </c>
      <c r="F553" s="2" t="str">
        <f>IFERROR(VLOOKUP(VENTAS[[#This Row],[Código del producto Vendido]],STOCK[],5,FALSE),"-")</f>
        <v>Vestido floral con abertura trasera</v>
      </c>
      <c r="G553" s="2">
        <v>1</v>
      </c>
      <c r="H553" s="6">
        <v>15</v>
      </c>
      <c r="I553" s="6">
        <f>VENTAS[[#This Row],[Cantidad]]*VENTAS[[#This Row],[Precio Venta]]</f>
        <v>15</v>
      </c>
      <c r="J553" s="6">
        <f>IF(VENTAS[[#This Row],[Nombre del Gestor]]&gt;1,  VENTAS[[#This Row],[Total]]*10%, 0)</f>
        <v>0</v>
      </c>
      <c r="K553" s="6">
        <f>IFERROR(VLOOKUP(VENTAS[[#This Row],[Código del producto Vendido]],STOCK[],16,FALSE)*VENTAS[[#This Row],[Cantidad]] + VLOOKUP(VENTAS[[#This Row],[Código del producto Vendido]],STOCK[],19,FALSE)*VENTAS[[#This Row],[Cantidad]],VENTAS[[#This Row],[Total]])</f>
        <v>10.722222222222221</v>
      </c>
      <c r="L553" s="6">
        <f>VENTAS[[#This Row],[Total]]-VENTAS[[#This Row],[Comisión 10%]]-VENTAS[[#This Row],[Costo SIN Comision]]</f>
        <v>4.2777777777777786</v>
      </c>
      <c r="M553" s="6"/>
    </row>
    <row r="554" spans="1:13" ht="14" x14ac:dyDescent="0.15">
      <c r="A554" s="22" t="s">
        <v>1204</v>
      </c>
      <c r="E554" s="4" t="s">
        <v>670</v>
      </c>
      <c r="F554" s="2" t="str">
        <f>IFERROR(VLOOKUP(VENTAS[[#This Row],[Código del producto Vendido]],STOCK[],5,FALSE),"-")</f>
        <v>Vestido manga larga con cinturón</v>
      </c>
      <c r="G554" s="2">
        <v>1</v>
      </c>
      <c r="H554" s="6">
        <v>16</v>
      </c>
      <c r="I554" s="6">
        <f>VENTAS[[#This Row],[Cantidad]]*VENTAS[[#This Row],[Precio Venta]]</f>
        <v>16</v>
      </c>
      <c r="J554" s="6">
        <f>IF(VENTAS[[#This Row],[Nombre del Gestor]]&gt;1,  VENTAS[[#This Row],[Total]]*10%, 0)</f>
        <v>0</v>
      </c>
      <c r="K554" s="6">
        <f>IFERROR(VLOOKUP(VENTAS[[#This Row],[Código del producto Vendido]],STOCK[],16,FALSE)*VENTAS[[#This Row],[Cantidad]] + VLOOKUP(VENTAS[[#This Row],[Código del producto Vendido]],STOCK[],19,FALSE)*VENTAS[[#This Row],[Cantidad]],VENTAS[[#This Row],[Total]])</f>
        <v>12.503888888888889</v>
      </c>
      <c r="L554" s="6">
        <f>VENTAS[[#This Row],[Total]]-VENTAS[[#This Row],[Comisión 10%]]-VENTAS[[#This Row],[Costo SIN Comision]]</f>
        <v>3.4961111111111105</v>
      </c>
      <c r="M554" s="6"/>
    </row>
    <row r="555" spans="1:13" ht="14" x14ac:dyDescent="0.15">
      <c r="A555" s="22" t="s">
        <v>1204</v>
      </c>
      <c r="E555" s="4" t="s">
        <v>691</v>
      </c>
      <c r="F555" s="2" t="str">
        <f>IFERROR(VLOOKUP(VENTAS[[#This Row],[Código del producto Vendido]],STOCK[],5,FALSE),"-")</f>
        <v>Vestido Amanecer</v>
      </c>
      <c r="G555" s="2">
        <v>1</v>
      </c>
      <c r="H555" s="5">
        <v>16</v>
      </c>
      <c r="I555" s="5">
        <f>VENTAS[[#This Row],[Cantidad]]*VENTAS[[#This Row],[Precio Venta]]</f>
        <v>16</v>
      </c>
      <c r="J555" s="5">
        <f>IF(VENTAS[[#This Row],[Nombre del Gestor]]&gt;1,  VENTAS[[#This Row],[Total]]*10%, 0)</f>
        <v>0</v>
      </c>
      <c r="K555" s="6">
        <f>IFERROR(VLOOKUP(VENTAS[[#This Row],[Código del producto Vendido]],STOCK[],16,FALSE)*VENTAS[[#This Row],[Cantidad]] + VLOOKUP(VENTAS[[#This Row],[Código del producto Vendido]],STOCK[],19,FALSE)*VENTAS[[#This Row],[Cantidad]],VENTAS[[#This Row],[Total]])</f>
        <v>15.313333333333333</v>
      </c>
      <c r="L555" s="6">
        <f>VENTAS[[#This Row],[Total]]-VENTAS[[#This Row],[Comisión 10%]]-VENTAS[[#This Row],[Costo SIN Comision]]</f>
        <v>0.68666666666666742</v>
      </c>
      <c r="M555" s="6"/>
    </row>
    <row r="556" spans="1:13" ht="14" x14ac:dyDescent="0.15">
      <c r="A556" s="22" t="s">
        <v>1204</v>
      </c>
      <c r="E556" s="4" t="s">
        <v>716</v>
      </c>
      <c r="F556" s="2" t="str">
        <f>IFERROR(VLOOKUP(VENTAS[[#This Row],[Código del producto Vendido]],STOCK[],5,FALSE),"-")</f>
        <v xml:space="preserve">Zapatillas con cordón </v>
      </c>
      <c r="G556" s="2">
        <v>1</v>
      </c>
      <c r="H556" s="6">
        <v>20</v>
      </c>
      <c r="I556" s="6">
        <f>VENTAS[[#This Row],[Cantidad]]*VENTAS[[#This Row],[Precio Venta]]</f>
        <v>20</v>
      </c>
      <c r="J556" s="6">
        <f>IF(VENTAS[[#This Row],[Nombre del Gestor]]&gt;1,  VENTAS[[#This Row],[Total]]*10%, 0)</f>
        <v>0</v>
      </c>
      <c r="K556" s="6">
        <f>IFERROR(VLOOKUP(VENTAS[[#This Row],[Código del producto Vendido]],STOCK[],16,FALSE)*VENTAS[[#This Row],[Cantidad]] + VLOOKUP(VENTAS[[#This Row],[Código del producto Vendido]],STOCK[],19,FALSE)*VENTAS[[#This Row],[Cantidad]],VENTAS[[#This Row],[Total]])</f>
        <v>12.637222222222222</v>
      </c>
      <c r="L556" s="6">
        <f>VENTAS[[#This Row],[Total]]-VENTAS[[#This Row],[Comisión 10%]]-VENTAS[[#This Row],[Costo SIN Comision]]</f>
        <v>7.3627777777777776</v>
      </c>
      <c r="M556" s="6"/>
    </row>
    <row r="557" spans="1:13" ht="14" x14ac:dyDescent="0.15">
      <c r="A557" s="22" t="s">
        <v>1204</v>
      </c>
      <c r="E557" s="4" t="s">
        <v>732</v>
      </c>
      <c r="F557" s="2" t="str">
        <f>IFERROR(VLOOKUP(VENTAS[[#This Row],[Código del producto Vendido]],STOCK[],5,FALSE),"-")</f>
        <v>Top cruzado blanco</v>
      </c>
      <c r="G557" s="2">
        <v>1</v>
      </c>
      <c r="H557" s="6">
        <v>9</v>
      </c>
      <c r="I557" s="6">
        <f>VENTAS[[#This Row],[Cantidad]]*VENTAS[[#This Row],[Precio Venta]]</f>
        <v>9</v>
      </c>
      <c r="J557" s="6">
        <f>IF(VENTAS[[#This Row],[Nombre del Gestor]]&gt;1,  VENTAS[[#This Row],[Total]]*10%, 0)</f>
        <v>0</v>
      </c>
      <c r="K557" s="6">
        <f>IFERROR(VLOOKUP(VENTAS[[#This Row],[Código del producto Vendido]],STOCK[],16,FALSE)*VENTAS[[#This Row],[Cantidad]] + VLOOKUP(VENTAS[[#This Row],[Código del producto Vendido]],STOCK[],19,FALSE)*VENTAS[[#This Row],[Cantidad]],VENTAS[[#This Row],[Total]])</f>
        <v>5.1933333333333334</v>
      </c>
      <c r="L557" s="6">
        <f>VENTAS[[#This Row],[Total]]-VENTAS[[#This Row],[Comisión 10%]]-VENTAS[[#This Row],[Costo SIN Comision]]</f>
        <v>3.8066666666666666</v>
      </c>
      <c r="M557" s="6"/>
    </row>
    <row r="558" spans="1:13" ht="14" x14ac:dyDescent="0.15">
      <c r="A558" s="22" t="s">
        <v>1204</v>
      </c>
      <c r="E558" s="4" t="s">
        <v>735</v>
      </c>
      <c r="F558" s="2" t="str">
        <f>IFERROR(VLOOKUP(VENTAS[[#This Row],[Código del producto Vendido]],STOCK[],5,FALSE),"-")</f>
        <v>Top cruzado naranja</v>
      </c>
      <c r="G558" s="2">
        <v>1</v>
      </c>
      <c r="H558" s="6">
        <v>9</v>
      </c>
      <c r="I558" s="6">
        <f>VENTAS[[#This Row],[Cantidad]]*VENTAS[[#This Row],[Precio Venta]]</f>
        <v>9</v>
      </c>
      <c r="J558" s="6">
        <f>IF(VENTAS[[#This Row],[Nombre del Gestor]]&gt;1,  VENTAS[[#This Row],[Total]]*10%, 0)</f>
        <v>0</v>
      </c>
      <c r="K558" s="6">
        <f>IFERROR(VLOOKUP(VENTAS[[#This Row],[Código del producto Vendido]],STOCK[],16,FALSE)*VENTAS[[#This Row],[Cantidad]] + VLOOKUP(VENTAS[[#This Row],[Código del producto Vendido]],STOCK[],19,FALSE)*VENTAS[[#This Row],[Cantidad]],VENTAS[[#This Row],[Total]])</f>
        <v>5.0683333333333334</v>
      </c>
      <c r="L558" s="6">
        <f>VENTAS[[#This Row],[Total]]-VENTAS[[#This Row],[Comisión 10%]]-VENTAS[[#This Row],[Costo SIN Comision]]</f>
        <v>3.9316666666666666</v>
      </c>
      <c r="M558" s="6"/>
    </row>
    <row r="559" spans="1:13" ht="14" x14ac:dyDescent="0.15">
      <c r="A559" s="22" t="s">
        <v>1204</v>
      </c>
      <c r="E559" s="4" t="s">
        <v>763</v>
      </c>
      <c r="F559" s="2" t="str">
        <f>IFERROR(VLOOKUP(VENTAS[[#This Row],[Código del producto Vendido]],STOCK[],5,FALSE),"-")</f>
        <v>Top Cruzado azul</v>
      </c>
      <c r="G559" s="2">
        <v>1</v>
      </c>
      <c r="H559" s="6">
        <v>9</v>
      </c>
      <c r="I559" s="6">
        <f>VENTAS[[#This Row],[Cantidad]]*VENTAS[[#This Row],[Precio Venta]]</f>
        <v>9</v>
      </c>
      <c r="J559" s="6">
        <f>IF(VENTAS[[#This Row],[Nombre del Gestor]]&gt;1,  VENTAS[[#This Row],[Total]]*10%, 0)</f>
        <v>0</v>
      </c>
      <c r="K559" s="6">
        <f>IFERROR(VLOOKUP(VENTAS[[#This Row],[Código del producto Vendido]],STOCK[],16,FALSE)*VENTAS[[#This Row],[Cantidad]] + VLOOKUP(VENTAS[[#This Row],[Código del producto Vendido]],STOCK[],19,FALSE)*VENTAS[[#This Row],[Cantidad]],VENTAS[[#This Row],[Total]])</f>
        <v>5.2683333333333335</v>
      </c>
      <c r="L559" s="6">
        <f>VENTAS[[#This Row],[Total]]-VENTAS[[#This Row],[Comisión 10%]]-VENTAS[[#This Row],[Costo SIN Comision]]</f>
        <v>3.7316666666666665</v>
      </c>
      <c r="M559" s="6"/>
    </row>
    <row r="560" spans="1:13" ht="14" x14ac:dyDescent="0.15">
      <c r="A560" s="22" t="s">
        <v>1204</v>
      </c>
      <c r="E560" s="4" t="s">
        <v>892</v>
      </c>
      <c r="F560" s="2" t="str">
        <f>IFERROR(VLOOKUP(VENTAS[[#This Row],[Código del producto Vendido]],STOCK[],5,FALSE),"-")</f>
        <v xml:space="preserve"> Top Básico Business </v>
      </c>
      <c r="G560" s="2">
        <v>1</v>
      </c>
      <c r="H560" s="6">
        <v>12</v>
      </c>
      <c r="I560" s="6">
        <f>VENTAS[[#This Row],[Cantidad]]*VENTAS[[#This Row],[Precio Venta]]</f>
        <v>12</v>
      </c>
      <c r="J560" s="6">
        <f>IF(VENTAS[[#This Row],[Nombre del Gestor]]&gt;1,  VENTAS[[#This Row],[Total]]*10%, 0)</f>
        <v>0</v>
      </c>
      <c r="K560" s="6">
        <f>IFERROR(VLOOKUP(VENTAS[[#This Row],[Código del producto Vendido]],STOCK[],16,FALSE)*VENTAS[[#This Row],[Cantidad]] + VLOOKUP(VENTAS[[#This Row],[Código del producto Vendido]],STOCK[],19,FALSE)*VENTAS[[#This Row],[Cantidad]],VENTAS[[#This Row],[Total]])</f>
        <v>7.379545454545454</v>
      </c>
      <c r="L560" s="6">
        <f>VENTAS[[#This Row],[Total]]-VENTAS[[#This Row],[Comisión 10%]]-VENTAS[[#This Row],[Costo SIN Comision]]</f>
        <v>4.620454545454546</v>
      </c>
      <c r="M560" s="6"/>
    </row>
    <row r="561" spans="1:13" ht="14" x14ac:dyDescent="0.15">
      <c r="A561" s="22" t="s">
        <v>1204</v>
      </c>
      <c r="E561" s="4" t="s">
        <v>881</v>
      </c>
      <c r="F561" s="2" t="str">
        <f>IFERROR(VLOOKUP(VENTAS[[#This Row],[Código del producto Vendido]],STOCK[],5,FALSE),"-")</f>
        <v xml:space="preserve"> Top Básico Business </v>
      </c>
      <c r="G561" s="2">
        <v>1</v>
      </c>
      <c r="H561" s="6">
        <v>12</v>
      </c>
      <c r="I561" s="6">
        <f>VENTAS[[#This Row],[Cantidad]]*VENTAS[[#This Row],[Precio Venta]]</f>
        <v>12</v>
      </c>
      <c r="J561" s="6">
        <f>IF(VENTAS[[#This Row],[Nombre del Gestor]]&gt;1,  VENTAS[[#This Row],[Total]]*10%, 0)</f>
        <v>0</v>
      </c>
      <c r="K561" s="6">
        <f>IFERROR(VLOOKUP(VENTAS[[#This Row],[Código del producto Vendido]],STOCK[],16,FALSE)*VENTAS[[#This Row],[Cantidad]] + VLOOKUP(VENTAS[[#This Row],[Código del producto Vendido]],STOCK[],19,FALSE)*VENTAS[[#This Row],[Cantidad]],VENTAS[[#This Row],[Total]])</f>
        <v>6.7840909090909083</v>
      </c>
      <c r="L561" s="6">
        <f>VENTAS[[#This Row],[Total]]-VENTAS[[#This Row],[Comisión 10%]]-VENTAS[[#This Row],[Costo SIN Comision]]</f>
        <v>5.2159090909090917</v>
      </c>
      <c r="M561" s="6"/>
    </row>
    <row r="562" spans="1:13" ht="14" x14ac:dyDescent="0.15">
      <c r="A562" s="22" t="s">
        <v>1204</v>
      </c>
      <c r="E562" s="4" t="s">
        <v>882</v>
      </c>
      <c r="F562" s="2" t="str">
        <f>IFERROR(VLOOKUP(VENTAS[[#This Row],[Código del producto Vendido]],STOCK[],5,FALSE),"-")</f>
        <v xml:space="preserve"> Top Básico Business</v>
      </c>
      <c r="G562" s="2">
        <v>1</v>
      </c>
      <c r="H562" s="6">
        <v>12</v>
      </c>
      <c r="I562" s="6">
        <f>VENTAS[[#This Row],[Cantidad]]*VENTAS[[#This Row],[Precio Venta]]</f>
        <v>12</v>
      </c>
      <c r="J562" s="6">
        <f>IF(VENTAS[[#This Row],[Nombre del Gestor]]&gt;1,  VENTAS[[#This Row],[Total]]*10%, 0)</f>
        <v>0</v>
      </c>
      <c r="K562" s="6">
        <f>IFERROR(VLOOKUP(VENTAS[[#This Row],[Código del producto Vendido]],STOCK[],16,FALSE)*VENTAS[[#This Row],[Cantidad]] + VLOOKUP(VENTAS[[#This Row],[Código del producto Vendido]],STOCK[],19,FALSE)*VENTAS[[#This Row],[Cantidad]],VENTAS[[#This Row],[Total]])</f>
        <v>6.7840909090909083</v>
      </c>
      <c r="L562" s="6">
        <f>VENTAS[[#This Row],[Total]]-VENTAS[[#This Row],[Comisión 10%]]-VENTAS[[#This Row],[Costo SIN Comision]]</f>
        <v>5.2159090909090917</v>
      </c>
      <c r="M562" s="6"/>
    </row>
    <row r="563" spans="1:13" ht="14" x14ac:dyDescent="0.15">
      <c r="A563" s="22" t="s">
        <v>1204</v>
      </c>
      <c r="E563" s="4" t="s">
        <v>861</v>
      </c>
      <c r="F563" s="2" t="str">
        <f>IFERROR(VLOOKUP(VENTAS[[#This Row],[Código del producto Vendido]],STOCK[],5,FALSE),"-")</f>
        <v>Camiseta con Dibujo</v>
      </c>
      <c r="G563" s="2">
        <v>1</v>
      </c>
      <c r="H563" s="6">
        <v>14</v>
      </c>
      <c r="I563" s="6">
        <f>VENTAS[[#This Row],[Cantidad]]*VENTAS[[#This Row],[Precio Venta]]</f>
        <v>14</v>
      </c>
      <c r="J563" s="6">
        <f>IF(VENTAS[[#This Row],[Nombre del Gestor]]&gt;1,  VENTAS[[#This Row],[Total]]*10%, 0)</f>
        <v>0</v>
      </c>
      <c r="K563" s="6">
        <f>IFERROR(VLOOKUP(VENTAS[[#This Row],[Código del producto Vendido]],STOCK[],16,FALSE)*VENTAS[[#This Row],[Cantidad]] + VLOOKUP(VENTAS[[#This Row],[Código del producto Vendido]],STOCK[],19,FALSE)*VENTAS[[#This Row],[Cantidad]],VENTAS[[#This Row],[Total]])</f>
        <v>10.162272727272727</v>
      </c>
      <c r="L563" s="6">
        <f>VENTAS[[#This Row],[Total]]-VENTAS[[#This Row],[Comisión 10%]]-VENTAS[[#This Row],[Costo SIN Comision]]</f>
        <v>3.8377272727272729</v>
      </c>
      <c r="M563" s="6"/>
    </row>
    <row r="564" spans="1:13" ht="14" x14ac:dyDescent="0.15">
      <c r="A564" s="22" t="s">
        <v>1204</v>
      </c>
      <c r="E564" s="4" t="s">
        <v>873</v>
      </c>
      <c r="F564" s="2" t="str">
        <f>IFERROR(VLOOKUP(VENTAS[[#This Row],[Código del producto Vendido]],STOCK[],5,FALSE),"-")</f>
        <v xml:space="preserve"> Top Básico Business Crema</v>
      </c>
      <c r="G564" s="2">
        <v>1</v>
      </c>
      <c r="H564" s="6">
        <v>12</v>
      </c>
      <c r="I564" s="6">
        <f>VENTAS[[#This Row],[Cantidad]]*VENTAS[[#This Row],[Precio Venta]]</f>
        <v>12</v>
      </c>
      <c r="J564" s="6">
        <f>IF(VENTAS[[#This Row],[Nombre del Gestor]]&gt;1,  VENTAS[[#This Row],[Total]]*10%, 0)</f>
        <v>0</v>
      </c>
      <c r="K564" s="6">
        <f>IFERROR(VLOOKUP(VENTAS[[#This Row],[Código del producto Vendido]],STOCK[],16,FALSE)*VENTAS[[#This Row],[Cantidad]] + VLOOKUP(VENTAS[[#This Row],[Código del producto Vendido]],STOCK[],19,FALSE)*VENTAS[[#This Row],[Cantidad]],VENTAS[[#This Row],[Total]])</f>
        <v>7.2090909090909081</v>
      </c>
      <c r="L564" s="6">
        <f>VENTAS[[#This Row],[Total]]-VENTAS[[#This Row],[Comisión 10%]]-VENTAS[[#This Row],[Costo SIN Comision]]</f>
        <v>4.7909090909090919</v>
      </c>
      <c r="M564" s="6"/>
    </row>
    <row r="565" spans="1:13" ht="14" x14ac:dyDescent="0.15">
      <c r="A565" s="22" t="s">
        <v>1204</v>
      </c>
      <c r="E565" s="4" t="s">
        <v>925</v>
      </c>
      <c r="F565" s="2" t="str">
        <f>IFERROR(VLOOKUP(VENTAS[[#This Row],[Código del producto Vendido]],STOCK[],5,FALSE),"-")</f>
        <v>Top de cuadros</v>
      </c>
      <c r="G565" s="2">
        <v>1</v>
      </c>
      <c r="H565" s="6">
        <v>9</v>
      </c>
      <c r="I565" s="6">
        <f>VENTAS[[#This Row],[Cantidad]]*VENTAS[[#This Row],[Precio Venta]]</f>
        <v>9</v>
      </c>
      <c r="J565" s="6">
        <f>IF(VENTAS[[#This Row],[Nombre del Gestor]]&gt;1,  VENTAS[[#This Row],[Total]]*10%, 0)</f>
        <v>0</v>
      </c>
      <c r="K565" s="6">
        <f>IFERROR(VLOOKUP(VENTAS[[#This Row],[Código del producto Vendido]],STOCK[],16,FALSE)*VENTAS[[#This Row],[Cantidad]] + VLOOKUP(VENTAS[[#This Row],[Código del producto Vendido]],STOCK[],19,FALSE)*VENTAS[[#This Row],[Cantidad]],VENTAS[[#This Row],[Total]])</f>
        <v>4.992647058823529</v>
      </c>
      <c r="L565" s="6">
        <f>VENTAS[[#This Row],[Total]]-VENTAS[[#This Row],[Comisión 10%]]-VENTAS[[#This Row],[Costo SIN Comision]]</f>
        <v>4.007352941176471</v>
      </c>
      <c r="M565" s="6"/>
    </row>
    <row r="566" spans="1:13" ht="14" x14ac:dyDescent="0.15">
      <c r="A566" s="22" t="s">
        <v>1204</v>
      </c>
      <c r="E566" s="4" t="s">
        <v>756</v>
      </c>
      <c r="F566" s="2" t="str">
        <f>IFERROR(VLOOKUP(VENTAS[[#This Row],[Código del producto Vendido]],STOCK[],5,FALSE),"-")</f>
        <v>Vestido con estampado jungla</v>
      </c>
      <c r="G566" s="2">
        <v>2</v>
      </c>
      <c r="H566" s="6">
        <v>15</v>
      </c>
      <c r="I566" s="6">
        <f>VENTAS[[#This Row],[Cantidad]]*VENTAS[[#This Row],[Precio Venta]]</f>
        <v>30</v>
      </c>
      <c r="J566" s="6">
        <f>IF(VENTAS[[#This Row],[Nombre del Gestor]]&gt;1,  VENTAS[[#This Row],[Total]]*10%, 0)</f>
        <v>0</v>
      </c>
      <c r="K566" s="6">
        <f>IFERROR(VLOOKUP(VENTAS[[#This Row],[Código del producto Vendido]],STOCK[],16,FALSE)*VENTAS[[#This Row],[Cantidad]] + VLOOKUP(VENTAS[[#This Row],[Código del producto Vendido]],STOCK[],19,FALSE)*VENTAS[[#This Row],[Cantidad]],VENTAS[[#This Row],[Total]])</f>
        <v>21.444444444444443</v>
      </c>
      <c r="L566" s="6">
        <f>VENTAS[[#This Row],[Total]]-VENTAS[[#This Row],[Comisión 10%]]-VENTAS[[#This Row],[Costo SIN Comision]]</f>
        <v>8.5555555555555571</v>
      </c>
      <c r="M566" s="6"/>
    </row>
    <row r="567" spans="1:13" ht="14" x14ac:dyDescent="0.15">
      <c r="A567" s="22" t="s">
        <v>1204</v>
      </c>
      <c r="E567" s="4" t="s">
        <v>758</v>
      </c>
      <c r="F567" s="2" t="str">
        <f>IFERROR(VLOOKUP(VENTAS[[#This Row],[Código del producto Vendido]],STOCK[],5,FALSE),"-")</f>
        <v>Vestido con estampado jungla</v>
      </c>
      <c r="G567" s="2">
        <v>2</v>
      </c>
      <c r="H567" s="6">
        <v>15</v>
      </c>
      <c r="I567" s="6">
        <f>VENTAS[[#This Row],[Cantidad]]*VENTAS[[#This Row],[Precio Venta]]</f>
        <v>30</v>
      </c>
      <c r="J567" s="6">
        <f>IF(VENTAS[[#This Row],[Nombre del Gestor]]&gt;1,  VENTAS[[#This Row],[Total]]*10%, 0)</f>
        <v>0</v>
      </c>
      <c r="K567" s="6">
        <f>IFERROR(VLOOKUP(VENTAS[[#This Row],[Código del producto Vendido]],STOCK[],16,FALSE)*VENTAS[[#This Row],[Cantidad]] + VLOOKUP(VENTAS[[#This Row],[Código del producto Vendido]],STOCK[],19,FALSE)*VENTAS[[#This Row],[Cantidad]],VENTAS[[#This Row],[Total]])</f>
        <v>21.444444444444443</v>
      </c>
      <c r="L567" s="6">
        <f>VENTAS[[#This Row],[Total]]-VENTAS[[#This Row],[Comisión 10%]]-VENTAS[[#This Row],[Costo SIN Comision]]</f>
        <v>8.5555555555555571</v>
      </c>
      <c r="M567" s="6"/>
    </row>
    <row r="568" spans="1:13" ht="14" x14ac:dyDescent="0.15">
      <c r="A568" s="22" t="s">
        <v>1204</v>
      </c>
      <c r="E568" s="4" t="s">
        <v>216</v>
      </c>
      <c r="F568" s="2" t="str">
        <f>IFERROR(VLOOKUP(VENTAS[[#This Row],[Código del producto Vendido]],STOCK[],5,FALSE),"-")</f>
        <v>Top acanalado sin mangas</v>
      </c>
      <c r="G568" s="2">
        <v>1</v>
      </c>
      <c r="H568" s="6">
        <v>9</v>
      </c>
      <c r="I568" s="6">
        <f>VENTAS[[#This Row],[Cantidad]]*VENTAS[[#This Row],[Precio Venta]]</f>
        <v>9</v>
      </c>
      <c r="J568" s="6">
        <f>IF(VENTAS[[#This Row],[Nombre del Gestor]]&gt;1,  VENTAS[[#This Row],[Total]]*10%, 0)</f>
        <v>0</v>
      </c>
      <c r="K568" s="6">
        <f>IFERROR(VLOOKUP(VENTAS[[#This Row],[Código del producto Vendido]],STOCK[],16,FALSE)*VENTAS[[#This Row],[Cantidad]] + VLOOKUP(VENTAS[[#This Row],[Código del producto Vendido]],STOCK[],19,FALSE)*VENTAS[[#This Row],[Cantidad]],VENTAS[[#This Row],[Total]])</f>
        <v>5.0222222222222221</v>
      </c>
      <c r="L568" s="6">
        <f>VENTAS[[#This Row],[Total]]-VENTAS[[#This Row],[Comisión 10%]]-VENTAS[[#This Row],[Costo SIN Comision]]</f>
        <v>3.9777777777777779</v>
      </c>
      <c r="M568" s="6"/>
    </row>
    <row r="569" spans="1:13" ht="14" x14ac:dyDescent="0.15">
      <c r="A569" s="22" t="s">
        <v>1204</v>
      </c>
      <c r="E569" s="4" t="s">
        <v>781</v>
      </c>
      <c r="F569" s="2" t="str">
        <f>IFERROR(VLOOKUP(VENTAS[[#This Row],[Código del producto Vendido]],STOCK[],5,FALSE),"-")</f>
        <v>Top acanalado sin mangas</v>
      </c>
      <c r="G569" s="2">
        <v>1</v>
      </c>
      <c r="H569" s="6">
        <v>9</v>
      </c>
      <c r="I569" s="6">
        <f>VENTAS[[#This Row],[Cantidad]]*VENTAS[[#This Row],[Precio Venta]]</f>
        <v>9</v>
      </c>
      <c r="J569" s="6">
        <f>IF(VENTAS[[#This Row],[Nombre del Gestor]]&gt;1,  VENTAS[[#This Row],[Total]]*10%, 0)</f>
        <v>0</v>
      </c>
      <c r="K569" s="6">
        <f>IFERROR(VLOOKUP(VENTAS[[#This Row],[Código del producto Vendido]],STOCK[],16,FALSE)*VENTAS[[#This Row],[Cantidad]] + VLOOKUP(VENTAS[[#This Row],[Código del producto Vendido]],STOCK[],19,FALSE)*VENTAS[[#This Row],[Cantidad]],VENTAS[[#This Row],[Total]])</f>
        <v>5.0222222222222221</v>
      </c>
      <c r="L569" s="6">
        <f>VENTAS[[#This Row],[Total]]-VENTAS[[#This Row],[Comisión 10%]]-VENTAS[[#This Row],[Costo SIN Comision]]</f>
        <v>3.9777777777777779</v>
      </c>
      <c r="M569" s="6"/>
    </row>
    <row r="570" spans="1:13" ht="14" x14ac:dyDescent="0.15">
      <c r="A570" s="22" t="s">
        <v>1204</v>
      </c>
      <c r="E570" s="4" t="s">
        <v>807</v>
      </c>
      <c r="F570" s="2" t="str">
        <f>IFERROR(VLOOKUP(VENTAS[[#This Row],[Código del producto Vendido]],STOCK[],5,FALSE),"-")</f>
        <v>Bermuda denim</v>
      </c>
      <c r="G570" s="2">
        <v>1</v>
      </c>
      <c r="H570" s="6">
        <v>19</v>
      </c>
      <c r="I570" s="6">
        <f>VENTAS[[#This Row],[Cantidad]]*VENTAS[[#This Row],[Precio Venta]]</f>
        <v>19</v>
      </c>
      <c r="J570" s="6">
        <f>IF(VENTAS[[#This Row],[Nombre del Gestor]]&gt;1,  VENTAS[[#This Row],[Total]]*10%, 0)</f>
        <v>0</v>
      </c>
      <c r="K570" s="6">
        <f>IFERROR(VLOOKUP(VENTAS[[#This Row],[Código del producto Vendido]],STOCK[],16,FALSE)*VENTAS[[#This Row],[Cantidad]] + VLOOKUP(VENTAS[[#This Row],[Código del producto Vendido]],STOCK[],19,FALSE)*VENTAS[[#This Row],[Cantidad]],VENTAS[[#This Row],[Total]])</f>
        <v>13.055555555555555</v>
      </c>
      <c r="L570" s="6">
        <f>VENTAS[[#This Row],[Total]]-VENTAS[[#This Row],[Comisión 10%]]-VENTAS[[#This Row],[Costo SIN Comision]]</f>
        <v>5.9444444444444446</v>
      </c>
      <c r="M570" s="6"/>
    </row>
    <row r="571" spans="1:13" ht="14" x14ac:dyDescent="0.15">
      <c r="A571" s="22" t="s">
        <v>1204</v>
      </c>
      <c r="E571" s="4" t="s">
        <v>887</v>
      </c>
      <c r="F571" s="2" t="str">
        <f>IFERROR(VLOOKUP(VENTAS[[#This Row],[Código del producto Vendido]],STOCK[],5,FALSE),"-")</f>
        <v xml:space="preserve"> Top Mangas Fruncidas</v>
      </c>
      <c r="G571" s="2">
        <v>1</v>
      </c>
      <c r="H571" s="6">
        <v>12</v>
      </c>
      <c r="I571" s="6">
        <f>VENTAS[[#This Row],[Cantidad]]*VENTAS[[#This Row],[Precio Venta]]</f>
        <v>12</v>
      </c>
      <c r="J571" s="6">
        <f>IF(VENTAS[[#This Row],[Nombre del Gestor]]&gt;1,  VENTAS[[#This Row],[Total]]*10%, 0)</f>
        <v>0</v>
      </c>
      <c r="K571" s="6">
        <f>IFERROR(VLOOKUP(VENTAS[[#This Row],[Código del producto Vendido]],STOCK[],16,FALSE)*VENTAS[[#This Row],[Cantidad]] + VLOOKUP(VENTAS[[#This Row],[Código del producto Vendido]],STOCK[],19,FALSE)*VENTAS[[#This Row],[Cantidad]],VENTAS[[#This Row],[Total]])</f>
        <v>6.8113636363636356</v>
      </c>
      <c r="L571" s="6">
        <f>VENTAS[[#This Row],[Total]]-VENTAS[[#This Row],[Comisión 10%]]-VENTAS[[#This Row],[Costo SIN Comision]]</f>
        <v>5.1886363636363644</v>
      </c>
      <c r="M571" s="6"/>
    </row>
    <row r="572" spans="1:13" ht="14" x14ac:dyDescent="0.15">
      <c r="A572" s="22" t="s">
        <v>1204</v>
      </c>
      <c r="E572" s="4" t="s">
        <v>902</v>
      </c>
      <c r="F572" s="2" t="str">
        <f>IFERROR(VLOOKUP(VENTAS[[#This Row],[Código del producto Vendido]],STOCK[],5,FALSE),"-")</f>
        <v>Set de sujetador con tira ajustable 2 paquetes</v>
      </c>
      <c r="G572" s="2">
        <v>1</v>
      </c>
      <c r="H572" s="6">
        <v>12</v>
      </c>
      <c r="I572" s="6">
        <f>VENTAS[[#This Row],[Cantidad]]*VENTAS[[#This Row],[Precio Venta]]</f>
        <v>12</v>
      </c>
      <c r="J572" s="6">
        <f>IF(VENTAS[[#This Row],[Nombre del Gestor]]&gt;1,  VENTAS[[#This Row],[Total]]*10%, 0)</f>
        <v>0</v>
      </c>
      <c r="K572" s="6">
        <f>IFERROR(VLOOKUP(VENTAS[[#This Row],[Código del producto Vendido]],STOCK[],16,FALSE)*VENTAS[[#This Row],[Cantidad]] + VLOOKUP(VENTAS[[#This Row],[Código del producto Vendido]],STOCK[],19,FALSE)*VENTAS[[#This Row],[Cantidad]],VENTAS[[#This Row],[Total]])</f>
        <v>7.6988636363636358</v>
      </c>
      <c r="L572" s="6">
        <f>VENTAS[[#This Row],[Total]]-VENTAS[[#This Row],[Comisión 10%]]-VENTAS[[#This Row],[Costo SIN Comision]]</f>
        <v>4.3011363636363642</v>
      </c>
      <c r="M572" s="6"/>
    </row>
    <row r="573" spans="1:13" ht="14" x14ac:dyDescent="0.15">
      <c r="A573" s="22" t="s">
        <v>1204</v>
      </c>
      <c r="E573" s="4" t="s">
        <v>1001</v>
      </c>
      <c r="F573" s="2" t="str">
        <f>IFERROR(VLOOKUP(VENTAS[[#This Row],[Código del producto Vendido]],STOCK[],5,FALSE),"-")</f>
        <v>Pezoneras de silicona</v>
      </c>
      <c r="G573" s="2">
        <v>3</v>
      </c>
      <c r="H573" s="6">
        <v>6</v>
      </c>
      <c r="I573" s="6">
        <f>VENTAS[[#This Row],[Cantidad]]*VENTAS[[#This Row],[Precio Venta]]</f>
        <v>18</v>
      </c>
      <c r="J573" s="6">
        <f>IF(VENTAS[[#This Row],[Nombre del Gestor]]&gt;1,  VENTAS[[#This Row],[Total]]*10%, 0)</f>
        <v>0</v>
      </c>
      <c r="K573" s="6">
        <f>IFERROR(VLOOKUP(VENTAS[[#This Row],[Código del producto Vendido]],STOCK[],16,FALSE)*VENTAS[[#This Row],[Cantidad]] + VLOOKUP(VENTAS[[#This Row],[Código del producto Vendido]],STOCK[],19,FALSE)*VENTAS[[#This Row],[Cantidad]],VENTAS[[#This Row],[Total]])</f>
        <v>6.09</v>
      </c>
      <c r="L573" s="6">
        <f>VENTAS[[#This Row],[Total]]-VENTAS[[#This Row],[Comisión 10%]]-VENTAS[[#This Row],[Costo SIN Comision]]</f>
        <v>11.91</v>
      </c>
      <c r="M573" s="6"/>
    </row>
    <row r="574" spans="1:13" ht="14" x14ac:dyDescent="0.15">
      <c r="A574" s="22" t="s">
        <v>1204</v>
      </c>
      <c r="E574" s="4" t="s">
        <v>1031</v>
      </c>
      <c r="F574" s="2" t="str">
        <f>IFERROR(VLOOKUP(VENTAS[[#This Row],[Código del producto Vendido]],STOCK[],5,FALSE),"-")</f>
        <v>Sujetador adhesivo de silicona</v>
      </c>
      <c r="G574" s="2">
        <v>1</v>
      </c>
      <c r="H574" s="6">
        <v>10</v>
      </c>
      <c r="I574" s="6">
        <f>VENTAS[[#This Row],[Cantidad]]*VENTAS[[#This Row],[Precio Venta]]</f>
        <v>10</v>
      </c>
      <c r="J574" s="6">
        <f>IF(VENTAS[[#This Row],[Nombre del Gestor]]&gt;1,  VENTAS[[#This Row],[Total]]*10%, 0)</f>
        <v>0</v>
      </c>
      <c r="K574" s="6">
        <f>IFERROR(VLOOKUP(VENTAS[[#This Row],[Código del producto Vendido]],STOCK[],16,FALSE)*VENTAS[[#This Row],[Cantidad]] + VLOOKUP(VENTAS[[#This Row],[Código del producto Vendido]],STOCK[],19,FALSE)*VENTAS[[#This Row],[Cantidad]],VENTAS[[#This Row],[Total]])</f>
        <v>5.87</v>
      </c>
      <c r="L574" s="6">
        <f>VENTAS[[#This Row],[Total]]-VENTAS[[#This Row],[Comisión 10%]]-VENTAS[[#This Row],[Costo SIN Comision]]</f>
        <v>4.13</v>
      </c>
      <c r="M574" s="6"/>
    </row>
    <row r="575" spans="1:13" ht="14" x14ac:dyDescent="0.15">
      <c r="A575" s="22" t="s">
        <v>1204</v>
      </c>
      <c r="E575" s="4" t="s">
        <v>1040</v>
      </c>
      <c r="F575" s="2" t="str">
        <f>IFERROR(VLOOKUP(VENTAS[[#This Row],[Código del producto Vendido]],STOCK[],5,FALSE),"-")</f>
        <v>Pantaloneta roja</v>
      </c>
      <c r="G575" s="2">
        <v>1</v>
      </c>
      <c r="H575" s="6">
        <v>20</v>
      </c>
      <c r="I575" s="6">
        <f>VENTAS[[#This Row],[Cantidad]]*VENTAS[[#This Row],[Precio Venta]]</f>
        <v>20</v>
      </c>
      <c r="J575" s="6">
        <f>IF(VENTAS[[#This Row],[Nombre del Gestor]]&gt;1,  VENTAS[[#This Row],[Total]]*10%, 0)</f>
        <v>0</v>
      </c>
      <c r="K575" s="6">
        <f>IFERROR(VLOOKUP(VENTAS[[#This Row],[Código del producto Vendido]],STOCK[],16,FALSE)*VENTAS[[#This Row],[Cantidad]] + VLOOKUP(VENTAS[[#This Row],[Código del producto Vendido]],STOCK[],19,FALSE)*VENTAS[[#This Row],[Cantidad]],VENTAS[[#This Row],[Total]])</f>
        <v>13.36</v>
      </c>
      <c r="L575" s="6">
        <f>VENTAS[[#This Row],[Total]]-VENTAS[[#This Row],[Comisión 10%]]-VENTAS[[#This Row],[Costo SIN Comision]]</f>
        <v>6.6400000000000006</v>
      </c>
      <c r="M575" s="6"/>
    </row>
    <row r="576" spans="1:13" ht="14" x14ac:dyDescent="0.15">
      <c r="A576" s="22" t="s">
        <v>1204</v>
      </c>
      <c r="E576" s="4" t="s">
        <v>1056</v>
      </c>
      <c r="F576" s="2" t="str">
        <f>IFERROR(VLOOKUP(VENTAS[[#This Row],[Código del producto Vendido]],STOCK[],5,FALSE),"-")</f>
        <v>Cinturón negro con hebilla dorada</v>
      </c>
      <c r="G576" s="2">
        <v>1</v>
      </c>
      <c r="H576" s="6">
        <v>12</v>
      </c>
      <c r="I576" s="6">
        <f>VENTAS[[#This Row],[Cantidad]]*VENTAS[[#This Row],[Precio Venta]]</f>
        <v>12</v>
      </c>
      <c r="J576" s="6">
        <f>IF(VENTAS[[#This Row],[Nombre del Gestor]]&gt;1,  VENTAS[[#This Row],[Total]]*10%, 0)</f>
        <v>0</v>
      </c>
      <c r="K576" s="6">
        <f>IFERROR(VLOOKUP(VENTAS[[#This Row],[Código del producto Vendido]],STOCK[],16,FALSE)*VENTAS[[#This Row],[Cantidad]] + VLOOKUP(VENTAS[[#This Row],[Código del producto Vendido]],STOCK[],19,FALSE)*VENTAS[[#This Row],[Cantidad]],VENTAS[[#This Row],[Total]])</f>
        <v>4.6099999999999994</v>
      </c>
      <c r="L576" s="6">
        <f>VENTAS[[#This Row],[Total]]-VENTAS[[#This Row],[Comisión 10%]]-VENTAS[[#This Row],[Costo SIN Comision]]</f>
        <v>7.3900000000000006</v>
      </c>
      <c r="M576" s="6"/>
    </row>
    <row r="577" spans="1:13" ht="14" x14ac:dyDescent="0.15">
      <c r="A577" s="22" t="s">
        <v>1382</v>
      </c>
      <c r="B577" t="str">
        <f>IFERROR(VLOOKUP(VENTAS[[#This Row],[Código del producto Vendido]],STOCK[],25,FALSE),"-")</f>
        <v>Recibido Freddy 24Mayo</v>
      </c>
      <c r="E577" s="4" t="s">
        <v>891</v>
      </c>
      <c r="F577" s="2" t="str">
        <f>IFERROR(VLOOKUP(VENTAS[[#This Row],[Código del producto Vendido]],STOCK[],5,FALSE),"-")</f>
        <v xml:space="preserve"> Top Básico Business Negro</v>
      </c>
      <c r="G577" s="2">
        <v>1</v>
      </c>
      <c r="H577" s="6">
        <v>12</v>
      </c>
      <c r="I577" s="6">
        <f>VENTAS[[#This Row],[Cantidad]]*VENTAS[[#This Row],[Precio Venta]]</f>
        <v>12</v>
      </c>
      <c r="J577" s="6">
        <f>IF(VENTAS[[#This Row],[Nombre del Gestor]]&gt;1,  VENTAS[[#This Row],[Total]]*10%, 0)</f>
        <v>0</v>
      </c>
      <c r="K577" s="6">
        <f>IFERROR(VLOOKUP(VENTAS[[#This Row],[Código del producto Vendido]],STOCK[],16,FALSE)*VENTAS[[#This Row],[Cantidad]] + VLOOKUP(VENTAS[[#This Row],[Código del producto Vendido]],STOCK[],19,FALSE)*VENTAS[[#This Row],[Cantidad]],VENTAS[[#This Row],[Total]])</f>
        <v>7.379545454545454</v>
      </c>
      <c r="L577" s="6">
        <f>VENTAS[[#This Row],[Total]]-VENTAS[[#This Row],[Comisión 10%]]-VENTAS[[#This Row],[Costo SIN Comision]]</f>
        <v>4.620454545454546</v>
      </c>
      <c r="M577" s="6"/>
    </row>
    <row r="578" spans="1:13" ht="14" x14ac:dyDescent="0.15">
      <c r="A578" s="22" t="s">
        <v>1382</v>
      </c>
      <c r="B578" t="str">
        <f>IFERROR(VLOOKUP(VENTAS[[#This Row],[Código del producto Vendido]],STOCK[],25,FALSE),"-")</f>
        <v>-</v>
      </c>
      <c r="E578" s="4" t="s">
        <v>1233</v>
      </c>
      <c r="F578" s="2" t="str">
        <f>IFERROR(VLOOKUP(VENTAS[[#This Row],[Código del producto Vendido]],STOCK[],5,FALSE),"-")</f>
        <v>-</v>
      </c>
      <c r="G578" s="2">
        <v>1</v>
      </c>
      <c r="H578" s="6">
        <v>30</v>
      </c>
      <c r="I578" s="6">
        <f>VENTAS[[#This Row],[Cantidad]]*VENTAS[[#This Row],[Precio Venta]]</f>
        <v>30</v>
      </c>
      <c r="J578" s="6">
        <f>IF(VENTAS[[#This Row],[Nombre del Gestor]]&gt;1,  VENTAS[[#This Row],[Total]]*10%, 0)</f>
        <v>0</v>
      </c>
      <c r="K578" s="6">
        <f>IFERROR(VLOOKUP(VENTAS[[#This Row],[Código del producto Vendido]],STOCK[],16,FALSE)*VENTAS[[#This Row],[Cantidad]] + VLOOKUP(VENTAS[[#This Row],[Código del producto Vendido]],STOCK[],19,FALSE)*VENTAS[[#This Row],[Cantidad]],VENTAS[[#This Row],[Total]])</f>
        <v>30</v>
      </c>
      <c r="L578" s="6">
        <f>VENTAS[[#This Row],[Total]]-VENTAS[[#This Row],[Comisión 10%]]-VENTAS[[#This Row],[Costo SIN Comision]]</f>
        <v>0</v>
      </c>
      <c r="M578" s="6"/>
    </row>
    <row r="579" spans="1:13" ht="14" x14ac:dyDescent="0.15">
      <c r="A579" s="22" t="s">
        <v>1382</v>
      </c>
      <c r="B579" t="str">
        <f>IFERROR(VLOOKUP(VENTAS[[#This Row],[Código del producto Vendido]],STOCK[],25,FALSE),"-")</f>
        <v>Recibido Freddy 12Mayo</v>
      </c>
      <c r="E579" s="4" t="s">
        <v>849</v>
      </c>
      <c r="F579" s="2" t="str">
        <f>IFERROR(VLOOKUP(VENTAS[[#This Row],[Código del producto Vendido]],STOCK[],5,FALSE),"-")</f>
        <v>Top Cisne Blanco</v>
      </c>
      <c r="G579" s="2">
        <v>1</v>
      </c>
      <c r="H579" s="6">
        <v>12</v>
      </c>
      <c r="I579" s="6">
        <f>VENTAS[[#This Row],[Cantidad]]*VENTAS[[#This Row],[Precio Venta]]</f>
        <v>12</v>
      </c>
      <c r="J579" s="6">
        <f>IF(VENTAS[[#This Row],[Nombre del Gestor]]&gt;1,  VENTAS[[#This Row],[Total]]*10%, 0)</f>
        <v>0</v>
      </c>
      <c r="K579" s="6">
        <f>IFERROR(VLOOKUP(VENTAS[[#This Row],[Código del producto Vendido]],STOCK[],16,FALSE)*VENTAS[[#This Row],[Cantidad]] + VLOOKUP(VENTAS[[#This Row],[Código del producto Vendido]],STOCK[],19,FALSE)*VENTAS[[#This Row],[Cantidad]],VENTAS[[#This Row],[Total]])</f>
        <v>7.9731818181818177</v>
      </c>
      <c r="L579" s="6">
        <f>VENTAS[[#This Row],[Total]]-VENTAS[[#This Row],[Comisión 10%]]-VENTAS[[#This Row],[Costo SIN Comision]]</f>
        <v>4.0268181818181823</v>
      </c>
      <c r="M579" s="6"/>
    </row>
    <row r="580" spans="1:13" ht="14" x14ac:dyDescent="0.15">
      <c r="A580" s="22" t="s">
        <v>1382</v>
      </c>
      <c r="B580">
        <f>IFERROR(VLOOKUP(VENTAS[[#This Row],[Código del producto Vendido]],STOCK[],25,FALSE),"-")</f>
        <v>0</v>
      </c>
      <c r="E580" s="4" t="s">
        <v>586</v>
      </c>
      <c r="F580" s="2" t="str">
        <f>IFERROR(VLOOKUP(VENTAS[[#This Row],[Código del producto Vendido]],STOCK[],5,FALSE),"-")</f>
        <v>Jeans de pierna recta desgarro</v>
      </c>
      <c r="G580" s="2">
        <v>1</v>
      </c>
      <c r="H580" s="6">
        <v>30</v>
      </c>
      <c r="I580" s="6">
        <f>VENTAS[[#This Row],[Cantidad]]*VENTAS[[#This Row],[Precio Venta]]</f>
        <v>30</v>
      </c>
      <c r="J580" s="6">
        <f>IF(VENTAS[[#This Row],[Nombre del Gestor]]&gt;1,  VENTAS[[#This Row],[Total]]*10%, 0)</f>
        <v>0</v>
      </c>
      <c r="K580" s="6">
        <f>IFERROR(VLOOKUP(VENTAS[[#This Row],[Código del producto Vendido]],STOCK[],16,FALSE)*VENTAS[[#This Row],[Cantidad]] + VLOOKUP(VENTAS[[#This Row],[Código del producto Vendido]],STOCK[],19,FALSE)*VENTAS[[#This Row],[Cantidad]],VENTAS[[#This Row],[Total]])</f>
        <v>18.686666666666667</v>
      </c>
      <c r="L580" s="6">
        <f>VENTAS[[#This Row],[Total]]-VENTAS[[#This Row],[Comisión 10%]]-VENTAS[[#This Row],[Costo SIN Comision]]</f>
        <v>11.313333333333333</v>
      </c>
      <c r="M580" s="6"/>
    </row>
    <row r="581" spans="1:13" ht="14" x14ac:dyDescent="0.15">
      <c r="A581" s="22" t="s">
        <v>1382</v>
      </c>
      <c r="B581" t="str">
        <f>IFERROR(VLOOKUP(VENTAS[[#This Row],[Código del producto Vendido]],STOCK[],25,FALSE),"-")</f>
        <v>Yenma 19 Mayo</v>
      </c>
      <c r="E581" s="4" t="s">
        <v>611</v>
      </c>
      <c r="F581" s="2" t="str">
        <f>IFERROR(VLOOKUP(VENTAS[[#This Row],[Código del producto Vendido]],STOCK[],5,FALSE),"-")</f>
        <v>Vestido slip abertura de espalda abierta de cuello desbocado</v>
      </c>
      <c r="G581" s="2">
        <v>1</v>
      </c>
      <c r="H581" s="6">
        <v>30</v>
      </c>
      <c r="I581" s="6">
        <f>VENTAS[[#This Row],[Cantidad]]*VENTAS[[#This Row],[Precio Venta]]</f>
        <v>30</v>
      </c>
      <c r="J581" s="6">
        <f>IF(VENTAS[[#This Row],[Nombre del Gestor]]&gt;1,  VENTAS[[#This Row],[Total]]*10%, 0)</f>
        <v>0</v>
      </c>
      <c r="K581" s="6">
        <f>IFERROR(VLOOKUP(VENTAS[[#This Row],[Código del producto Vendido]],STOCK[],16,FALSE)*VENTAS[[#This Row],[Cantidad]] + VLOOKUP(VENTAS[[#This Row],[Código del producto Vendido]],STOCK[],19,FALSE)*VENTAS[[#This Row],[Cantidad]],VENTAS[[#This Row],[Total]])</f>
        <v>16.486666666666665</v>
      </c>
      <c r="L581" s="6">
        <f>VENTAS[[#This Row],[Total]]-VENTAS[[#This Row],[Comisión 10%]]-VENTAS[[#This Row],[Costo SIN Comision]]</f>
        <v>13.513333333333335</v>
      </c>
      <c r="M581" s="6"/>
    </row>
    <row r="582" spans="1:13" ht="14" x14ac:dyDescent="0.15">
      <c r="A582" s="22" t="s">
        <v>1382</v>
      </c>
      <c r="B582" t="str">
        <f>IFERROR(VLOOKUP(VENTAS[[#This Row],[Código del producto Vendido]],STOCK[],25,FALSE),"-")</f>
        <v>recibido yenma correos 8mayo</v>
      </c>
      <c r="E582" s="4" t="s">
        <v>642</v>
      </c>
      <c r="F582" s="2" t="str">
        <f>IFERROR(VLOOKUP(VENTAS[[#This Row],[Código del producto Vendido]],STOCK[],5,FALSE),"-")</f>
        <v>Conjunto falda y blusa</v>
      </c>
      <c r="G582" s="2">
        <v>1</v>
      </c>
      <c r="H582" s="6">
        <v>45</v>
      </c>
      <c r="I582" s="6">
        <f>VENTAS[[#This Row],[Cantidad]]*VENTAS[[#This Row],[Precio Venta]]</f>
        <v>45</v>
      </c>
      <c r="J582" s="6">
        <f>IF(VENTAS[[#This Row],[Nombre del Gestor]]&gt;1,  VENTAS[[#This Row],[Total]]*10%, 0)</f>
        <v>0</v>
      </c>
      <c r="K582" s="6">
        <f>IFERROR(VLOOKUP(VENTAS[[#This Row],[Código del producto Vendido]],STOCK[],16,FALSE)*VENTAS[[#This Row],[Cantidad]] + VLOOKUP(VENTAS[[#This Row],[Código del producto Vendido]],STOCK[],19,FALSE)*VENTAS[[#This Row],[Cantidad]],VENTAS[[#This Row],[Total]])</f>
        <v>19.153333333333336</v>
      </c>
      <c r="L582" s="6">
        <f>VENTAS[[#This Row],[Total]]-VENTAS[[#This Row],[Comisión 10%]]-VENTAS[[#This Row],[Costo SIN Comision]]</f>
        <v>25.846666666666664</v>
      </c>
      <c r="M582" s="6"/>
    </row>
    <row r="583" spans="1:13" ht="14" x14ac:dyDescent="0.15">
      <c r="A583" s="22" t="s">
        <v>1382</v>
      </c>
      <c r="B583">
        <f>IFERROR(VLOOKUP(VENTAS[[#This Row],[Código del producto Vendido]],STOCK[],25,FALSE),"-")</f>
        <v>0</v>
      </c>
      <c r="E583" s="4" t="s">
        <v>690</v>
      </c>
      <c r="F583" s="2" t="str">
        <f>IFERROR(VLOOKUP(VENTAS[[#This Row],[Código del producto Vendido]],STOCK[],5,FALSE),"-")</f>
        <v xml:space="preserve">Top corto de cuello cuadrado </v>
      </c>
      <c r="G583" s="2">
        <v>1</v>
      </c>
      <c r="H583" s="6">
        <v>12</v>
      </c>
      <c r="I583" s="6">
        <f>VENTAS[[#This Row],[Cantidad]]*VENTAS[[#This Row],[Precio Venta]]</f>
        <v>12</v>
      </c>
      <c r="J583" s="6">
        <f>IF(VENTAS[[#This Row],[Nombre del Gestor]]&gt;1,  VENTAS[[#This Row],[Total]]*10%, 0)</f>
        <v>0</v>
      </c>
      <c r="K583" s="6">
        <f>IFERROR(VLOOKUP(VENTAS[[#This Row],[Código del producto Vendido]],STOCK[],16,FALSE)*VENTAS[[#This Row],[Cantidad]] + VLOOKUP(VENTAS[[#This Row],[Código del producto Vendido]],STOCK[],19,FALSE)*VENTAS[[#This Row],[Cantidad]],VENTAS[[#This Row],[Total]])</f>
        <v>7.4344444444444449</v>
      </c>
      <c r="L583" s="6">
        <f>VENTAS[[#This Row],[Total]]-VENTAS[[#This Row],[Comisión 10%]]-VENTAS[[#This Row],[Costo SIN Comision]]</f>
        <v>4.5655555555555551</v>
      </c>
      <c r="M583" s="6"/>
    </row>
    <row r="584" spans="1:13" ht="14" x14ac:dyDescent="0.15">
      <c r="A584" s="22" t="s">
        <v>1382</v>
      </c>
      <c r="B584">
        <f>IFERROR(VLOOKUP(VENTAS[[#This Row],[Código del producto Vendido]],STOCK[],25,FALSE),"-")</f>
        <v>0</v>
      </c>
      <c r="E584" s="4" t="s">
        <v>704</v>
      </c>
      <c r="F584" s="2" t="str">
        <f>IFERROR(VLOOKUP(VENTAS[[#This Row],[Código del producto Vendido]],STOCK[],5,FALSE),"-")</f>
        <v xml:space="preserve">Bolsa cuadrada mini geométrico </v>
      </c>
      <c r="G584" s="2">
        <v>1</v>
      </c>
      <c r="H584" s="6">
        <v>0</v>
      </c>
      <c r="I584" s="6">
        <f>VENTAS[[#This Row],[Cantidad]]*VENTAS[[#This Row],[Precio Venta]]</f>
        <v>0</v>
      </c>
      <c r="J584" s="6">
        <f>IF(VENTAS[[#This Row],[Nombre del Gestor]]&gt;1,  VENTAS[[#This Row],[Total]]*10%, 0)</f>
        <v>0</v>
      </c>
      <c r="K584" s="6">
        <f>IFERROR(VLOOKUP(VENTAS[[#This Row],[Código del producto Vendido]],STOCK[],16,FALSE)*VENTAS[[#This Row],[Cantidad]] + VLOOKUP(VENTAS[[#This Row],[Código del producto Vendido]],STOCK[],19,FALSE)*VENTAS[[#This Row],[Cantidad]],VENTAS[[#This Row],[Total]])</f>
        <v>6.3377777777777773</v>
      </c>
      <c r="L584" s="6">
        <f>VENTAS[[#This Row],[Total]]-VENTAS[[#This Row],[Comisión 10%]]-VENTAS[[#This Row],[Costo SIN Comision]]</f>
        <v>-6.3377777777777773</v>
      </c>
      <c r="M584" s="6"/>
    </row>
    <row r="585" spans="1:13" ht="14" x14ac:dyDescent="0.15">
      <c r="A585" s="22" t="s">
        <v>1382</v>
      </c>
      <c r="B585">
        <f>IFERROR(VLOOKUP(VENTAS[[#This Row],[Código del producto Vendido]],STOCK[],25,FALSE),"-")</f>
        <v>0</v>
      </c>
      <c r="E585" s="4" t="s">
        <v>717</v>
      </c>
      <c r="F585" s="2" t="str">
        <f>IFERROR(VLOOKUP(VENTAS[[#This Row],[Código del producto Vendido]],STOCK[],5,FALSE),"-")</f>
        <v>Calcetines unicolor</v>
      </c>
      <c r="G585" s="2">
        <v>8</v>
      </c>
      <c r="H585" s="6">
        <v>1.5</v>
      </c>
      <c r="I585" s="6">
        <f>VENTAS[[#This Row],[Cantidad]]*VENTAS[[#This Row],[Precio Venta]]</f>
        <v>12</v>
      </c>
      <c r="J585" s="6">
        <f>IF(VENTAS[[#This Row],[Nombre del Gestor]]&gt;1,  VENTAS[[#This Row],[Total]]*10%, 0)</f>
        <v>0</v>
      </c>
      <c r="K585" s="6">
        <f>IFERROR(VLOOKUP(VENTAS[[#This Row],[Código del producto Vendido]],STOCK[],16,FALSE)*VENTAS[[#This Row],[Cantidad]] + VLOOKUP(VENTAS[[#This Row],[Código del producto Vendido]],STOCK[],19,FALSE)*VENTAS[[#This Row],[Cantidad]],VENTAS[[#This Row],[Total]])</f>
        <v>6.7555555555555555</v>
      </c>
      <c r="L585" s="6">
        <f>VENTAS[[#This Row],[Total]]-VENTAS[[#This Row],[Comisión 10%]]-VENTAS[[#This Row],[Costo SIN Comision]]</f>
        <v>5.2444444444444445</v>
      </c>
      <c r="M585" s="6"/>
    </row>
    <row r="586" spans="1:13" ht="14" x14ac:dyDescent="0.15">
      <c r="A586" s="22" t="s">
        <v>1382</v>
      </c>
      <c r="B586">
        <f>IFERROR(VLOOKUP(VENTAS[[#This Row],[Código del producto Vendido]],STOCK[],25,FALSE),"-")</f>
        <v>0</v>
      </c>
      <c r="E586" s="4" t="s">
        <v>748</v>
      </c>
      <c r="F586" s="2" t="str">
        <f>IFERROR(VLOOKUP(VENTAS[[#This Row],[Código del producto Vendido]],STOCK[],5,FALSE),"-")</f>
        <v>Vestido vaporoso</v>
      </c>
      <c r="G586" s="2">
        <v>1</v>
      </c>
      <c r="H586" s="6">
        <v>16</v>
      </c>
      <c r="I586" s="6">
        <f>VENTAS[[#This Row],[Cantidad]]*VENTAS[[#This Row],[Precio Venta]]</f>
        <v>16</v>
      </c>
      <c r="J586" s="6">
        <f>IF(VENTAS[[#This Row],[Nombre del Gestor]]&gt;1,  VENTAS[[#This Row],[Total]]*10%, 0)</f>
        <v>0</v>
      </c>
      <c r="K586" s="6">
        <f>IFERROR(VLOOKUP(VENTAS[[#This Row],[Código del producto Vendido]],STOCK[],16,FALSE)*VENTAS[[#This Row],[Cantidad]] + VLOOKUP(VENTAS[[#This Row],[Código del producto Vendido]],STOCK[],19,FALSE)*VENTAS[[#This Row],[Cantidad]],VENTAS[[#This Row],[Total]])</f>
        <v>10.722222222222221</v>
      </c>
      <c r="L586" s="6">
        <f>VENTAS[[#This Row],[Total]]-VENTAS[[#This Row],[Comisión 10%]]-VENTAS[[#This Row],[Costo SIN Comision]]</f>
        <v>5.2777777777777786</v>
      </c>
      <c r="M586" s="6"/>
    </row>
    <row r="587" spans="1:13" ht="14" x14ac:dyDescent="0.15">
      <c r="A587" s="22" t="s">
        <v>1382</v>
      </c>
      <c r="B587">
        <f>IFERROR(VLOOKUP(VENTAS[[#This Row],[Código del producto Vendido]],STOCK[],25,FALSE),"-")</f>
        <v>0</v>
      </c>
      <c r="E587" s="4" t="s">
        <v>216</v>
      </c>
      <c r="F587" s="2" t="str">
        <f>IFERROR(VLOOKUP(VENTAS[[#This Row],[Código del producto Vendido]],STOCK[],5,FALSE),"-")</f>
        <v>Top acanalado sin mangas</v>
      </c>
      <c r="G587" s="2">
        <v>1</v>
      </c>
      <c r="H587" s="6">
        <v>12</v>
      </c>
      <c r="I587" s="6">
        <f>VENTAS[[#This Row],[Cantidad]]*VENTAS[[#This Row],[Precio Venta]]</f>
        <v>12</v>
      </c>
      <c r="J587" s="6">
        <f>IF(VENTAS[[#This Row],[Nombre del Gestor]]&gt;1,  VENTAS[[#This Row],[Total]]*10%, 0)</f>
        <v>0</v>
      </c>
      <c r="K587" s="6">
        <f>IFERROR(VLOOKUP(VENTAS[[#This Row],[Código del producto Vendido]],STOCK[],16,FALSE)*VENTAS[[#This Row],[Cantidad]] + VLOOKUP(VENTAS[[#This Row],[Código del producto Vendido]],STOCK[],19,FALSE)*VENTAS[[#This Row],[Cantidad]],VENTAS[[#This Row],[Total]])</f>
        <v>5.0222222222222221</v>
      </c>
      <c r="L587" s="6">
        <f>VENTAS[[#This Row],[Total]]-VENTAS[[#This Row],[Comisión 10%]]-VENTAS[[#This Row],[Costo SIN Comision]]</f>
        <v>6.9777777777777779</v>
      </c>
      <c r="M587" s="6"/>
    </row>
    <row r="588" spans="1:13" ht="14" x14ac:dyDescent="0.15">
      <c r="A588" s="22" t="s">
        <v>1382</v>
      </c>
      <c r="B588">
        <f>IFERROR(VLOOKUP(VENTAS[[#This Row],[Código del producto Vendido]],STOCK[],25,FALSE),"-")</f>
        <v>0</v>
      </c>
      <c r="E588" t="s">
        <v>785</v>
      </c>
      <c r="F588" s="2" t="str">
        <f>IFERROR(VLOOKUP(VENTAS[[#This Row],[Código del producto Vendido]],STOCK[],5,FALSE),"-")</f>
        <v>Sostén Push-up</v>
      </c>
      <c r="G588" s="2">
        <v>1</v>
      </c>
      <c r="H588" s="6">
        <v>12</v>
      </c>
      <c r="I588" s="6">
        <f>VENTAS[[#This Row],[Cantidad]]*VENTAS[[#This Row],[Precio Venta]]</f>
        <v>12</v>
      </c>
      <c r="J588" s="6">
        <f>IF(VENTAS[[#This Row],[Nombre del Gestor]]&gt;1,  VENTAS[[#This Row],[Total]]*10%, 0)</f>
        <v>0</v>
      </c>
      <c r="K588" s="6">
        <f>IFERROR(VLOOKUP(VENTAS[[#This Row],[Código del producto Vendido]],STOCK[],16,FALSE)*VENTAS[[#This Row],[Cantidad]] + VLOOKUP(VENTAS[[#This Row],[Código del producto Vendido]],STOCK[],19,FALSE)*VENTAS[[#This Row],[Cantidad]],VENTAS[[#This Row],[Total]])</f>
        <v>11.133333333333335</v>
      </c>
      <c r="L588" s="6">
        <f>VENTAS[[#This Row],[Total]]-VENTAS[[#This Row],[Comisión 10%]]-VENTAS[[#This Row],[Costo SIN Comision]]</f>
        <v>0.86666666666666536</v>
      </c>
      <c r="M588" s="6"/>
    </row>
    <row r="589" spans="1:13" ht="14" x14ac:dyDescent="0.15">
      <c r="A589" s="22" t="s">
        <v>1382</v>
      </c>
      <c r="B589">
        <f>IFERROR(VLOOKUP(VENTAS[[#This Row],[Código del producto Vendido]],STOCK[],25,FALSE),"-")</f>
        <v>0</v>
      </c>
      <c r="E589" s="4" t="s">
        <v>825</v>
      </c>
      <c r="F589" s="2" t="str">
        <f>IFERROR(VLOOKUP(VENTAS[[#This Row],[Código del producto Vendido]],STOCK[],5,FALSE),"-")</f>
        <v>Rubor rosa</v>
      </c>
      <c r="G589" s="2">
        <v>1</v>
      </c>
      <c r="H589" s="6">
        <v>0</v>
      </c>
      <c r="I589" s="6">
        <f>VENTAS[[#This Row],[Cantidad]]*VENTAS[[#This Row],[Precio Venta]]</f>
        <v>0</v>
      </c>
      <c r="J589" s="6">
        <f>IF(VENTAS[[#This Row],[Nombre del Gestor]]&gt;1,  VENTAS[[#This Row],[Total]]*10%, 0)</f>
        <v>0</v>
      </c>
      <c r="K589" s="6">
        <f>IFERROR(VLOOKUP(VENTAS[[#This Row],[Código del producto Vendido]],STOCK[],16,FALSE)*VENTAS[[#This Row],[Cantidad]] + VLOOKUP(VENTAS[[#This Row],[Código del producto Vendido]],STOCK[],19,FALSE)*VENTAS[[#This Row],[Cantidad]],VENTAS[[#This Row],[Total]])</f>
        <v>4.3333333333333339</v>
      </c>
      <c r="L589" s="6">
        <f>VENTAS[[#This Row],[Total]]-VENTAS[[#This Row],[Comisión 10%]]-VENTAS[[#This Row],[Costo SIN Comision]]</f>
        <v>-4.3333333333333339</v>
      </c>
      <c r="M589" s="6"/>
    </row>
    <row r="590" spans="1:13" ht="14" x14ac:dyDescent="0.15">
      <c r="A590" s="22" t="s">
        <v>1382</v>
      </c>
      <c r="B590">
        <f>IFERROR(VLOOKUP(VENTAS[[#This Row],[Código del producto Vendido]],STOCK[],25,FALSE),"-")</f>
        <v>0</v>
      </c>
      <c r="E590" s="4" t="s">
        <v>826</v>
      </c>
      <c r="F590" s="2" t="str">
        <f>IFERROR(VLOOKUP(VENTAS[[#This Row],[Código del producto Vendido]],STOCK[],5,FALSE),"-")</f>
        <v>Vestido pasión</v>
      </c>
      <c r="G590" s="2">
        <v>1</v>
      </c>
      <c r="H590" s="6">
        <v>35</v>
      </c>
      <c r="I590" s="6">
        <f>VENTAS[[#This Row],[Cantidad]]*VENTAS[[#This Row],[Precio Venta]]</f>
        <v>35</v>
      </c>
      <c r="J590" s="6">
        <f>IF(VENTAS[[#This Row],[Nombre del Gestor]]&gt;1,  VENTAS[[#This Row],[Total]]*10%, 0)</f>
        <v>0</v>
      </c>
      <c r="K590" s="6">
        <f>IFERROR(VLOOKUP(VENTAS[[#This Row],[Código del producto Vendido]],STOCK[],16,FALSE)*VENTAS[[#This Row],[Cantidad]] + VLOOKUP(VENTAS[[#This Row],[Código del producto Vendido]],STOCK[],19,FALSE)*VENTAS[[#This Row],[Cantidad]],VENTAS[[#This Row],[Total]])</f>
        <v>26.388888888888889</v>
      </c>
      <c r="L590" s="6">
        <f>VENTAS[[#This Row],[Total]]-VENTAS[[#This Row],[Comisión 10%]]-VENTAS[[#This Row],[Costo SIN Comision]]</f>
        <v>8.6111111111111107</v>
      </c>
      <c r="M590" s="6"/>
    </row>
    <row r="591" spans="1:13" ht="14" x14ac:dyDescent="0.15">
      <c r="A591" s="22" t="s">
        <v>1382</v>
      </c>
      <c r="B591">
        <f>IFERROR(VLOOKUP(VENTAS[[#This Row],[Código del producto Vendido]],STOCK[],25,FALSE),"-")</f>
        <v>0</v>
      </c>
      <c r="E591" s="4" t="s">
        <v>974</v>
      </c>
      <c r="F591" s="2" t="str">
        <f>IFERROR(VLOOKUP(VENTAS[[#This Row],[Código del producto Vendido]],STOCK[],5,FALSE),"-")</f>
        <v>Brasier de encaje_Negro Unitalla</v>
      </c>
      <c r="G591" s="2">
        <v>1</v>
      </c>
      <c r="H591" s="6">
        <v>7</v>
      </c>
      <c r="I591" s="6">
        <f>VENTAS[[#This Row],[Cantidad]]*VENTAS[[#This Row],[Precio Venta]]</f>
        <v>7</v>
      </c>
      <c r="J591" s="6">
        <f>IF(VENTAS[[#This Row],[Nombre del Gestor]]&gt;1,  VENTAS[[#This Row],[Total]]*10%, 0)</f>
        <v>0</v>
      </c>
      <c r="K591" s="6">
        <f>IFERROR(VLOOKUP(VENTAS[[#This Row],[Código del producto Vendido]],STOCK[],16,FALSE)*VENTAS[[#This Row],[Cantidad]] + VLOOKUP(VENTAS[[#This Row],[Código del producto Vendido]],STOCK[],19,FALSE)*VENTAS[[#This Row],[Cantidad]],VENTAS[[#This Row],[Total]])</f>
        <v>3.7111111111111112</v>
      </c>
      <c r="L591" s="6">
        <f>VENTAS[[#This Row],[Total]]-VENTAS[[#This Row],[Comisión 10%]]-VENTAS[[#This Row],[Costo SIN Comision]]</f>
        <v>3.2888888888888888</v>
      </c>
      <c r="M591" s="6"/>
    </row>
    <row r="592" spans="1:13" ht="14" x14ac:dyDescent="0.15">
      <c r="A592" s="22" t="s">
        <v>1382</v>
      </c>
      <c r="B592">
        <f>IFERROR(VLOOKUP(VENTAS[[#This Row],[Código del producto Vendido]],STOCK[],25,FALSE),"-")</f>
        <v>0</v>
      </c>
      <c r="E592" s="4" t="s">
        <v>867</v>
      </c>
      <c r="F592" s="2" t="str">
        <f>IFERROR(VLOOKUP(VENTAS[[#This Row],[Código del producto Vendido]],STOCK[],5,FALSE),"-")</f>
        <v>Falda de trabajo</v>
      </c>
      <c r="G592" s="2">
        <v>1</v>
      </c>
      <c r="H592" s="6">
        <v>15</v>
      </c>
      <c r="I592" s="6">
        <f>VENTAS[[#This Row],[Cantidad]]*VENTAS[[#This Row],[Precio Venta]]</f>
        <v>15</v>
      </c>
      <c r="J592" s="6">
        <f>IF(VENTAS[[#This Row],[Nombre del Gestor]]&gt;1,  VENTAS[[#This Row],[Total]]*10%, 0)</f>
        <v>0</v>
      </c>
      <c r="K592" s="6">
        <f>IFERROR(VLOOKUP(VENTAS[[#This Row],[Código del producto Vendido]],STOCK[],16,FALSE)*VENTAS[[#This Row],[Cantidad]] + VLOOKUP(VENTAS[[#This Row],[Código del producto Vendido]],STOCK[],19,FALSE)*VENTAS[[#This Row],[Cantidad]],VENTAS[[#This Row],[Total]])</f>
        <v>7.7486363636363631</v>
      </c>
      <c r="L592" s="6">
        <f>VENTAS[[#This Row],[Total]]-VENTAS[[#This Row],[Comisión 10%]]-VENTAS[[#This Row],[Costo SIN Comision]]</f>
        <v>7.2513636363636369</v>
      </c>
      <c r="M592" s="6"/>
    </row>
    <row r="593" spans="1:13" ht="14" x14ac:dyDescent="0.15">
      <c r="A593" s="22" t="s">
        <v>1382</v>
      </c>
      <c r="B593">
        <f>IFERROR(VLOOKUP(VENTAS[[#This Row],[Código del producto Vendido]],STOCK[],25,FALSE),"-")</f>
        <v>0</v>
      </c>
      <c r="E593" s="4" t="s">
        <v>880</v>
      </c>
      <c r="F593" s="2" t="str">
        <f>IFERROR(VLOOKUP(VENTAS[[#This Row],[Código del producto Vendido]],STOCK[],5,FALSE),"-")</f>
        <v>Pantalón business básico</v>
      </c>
      <c r="G593" s="2">
        <v>1</v>
      </c>
      <c r="H593" s="6">
        <v>30</v>
      </c>
      <c r="I593" s="6">
        <f>VENTAS[[#This Row],[Cantidad]]*VENTAS[[#This Row],[Precio Venta]]</f>
        <v>30</v>
      </c>
      <c r="J593" s="6">
        <f>IF(VENTAS[[#This Row],[Nombre del Gestor]]&gt;1,  VENTAS[[#This Row],[Total]]*10%, 0)</f>
        <v>0</v>
      </c>
      <c r="K593" s="6">
        <f>IFERROR(VLOOKUP(VENTAS[[#This Row],[Código del producto Vendido]],STOCK[],16,FALSE)*VENTAS[[#This Row],[Cantidad]] + VLOOKUP(VENTAS[[#This Row],[Código del producto Vendido]],STOCK[],19,FALSE)*VENTAS[[#This Row],[Cantidad]],VENTAS[[#This Row],[Total]])</f>
        <v>21.372272727272726</v>
      </c>
      <c r="L593" s="6">
        <f>VENTAS[[#This Row],[Total]]-VENTAS[[#This Row],[Comisión 10%]]-VENTAS[[#This Row],[Costo SIN Comision]]</f>
        <v>8.6277272727272738</v>
      </c>
      <c r="M593" s="6"/>
    </row>
    <row r="594" spans="1:13" ht="14" x14ac:dyDescent="0.15">
      <c r="A594" s="22" t="s">
        <v>1382</v>
      </c>
      <c r="B594" t="str">
        <f>IFERROR(VLOOKUP(VENTAS[[#This Row],[Código del producto Vendido]],STOCK[],25,FALSE),"-")</f>
        <v>Recibido Freddy 24Mayo</v>
      </c>
      <c r="E594" s="4" t="s">
        <v>902</v>
      </c>
      <c r="F594" s="2" t="str">
        <f>IFERROR(VLOOKUP(VENTAS[[#This Row],[Código del producto Vendido]],STOCK[],5,FALSE),"-")</f>
        <v>Set de sujetador con tira ajustable 2 paquetes</v>
      </c>
      <c r="G594" s="2">
        <v>1</v>
      </c>
      <c r="H594" s="6">
        <v>15</v>
      </c>
      <c r="I594" s="6">
        <f>VENTAS[[#This Row],[Cantidad]]*VENTAS[[#This Row],[Precio Venta]]</f>
        <v>15</v>
      </c>
      <c r="J594" s="6">
        <f>IF(VENTAS[[#This Row],[Nombre del Gestor]]&gt;1,  VENTAS[[#This Row],[Total]]*10%, 0)</f>
        <v>0</v>
      </c>
      <c r="K594" s="6">
        <f>IFERROR(VLOOKUP(VENTAS[[#This Row],[Código del producto Vendido]],STOCK[],16,FALSE)*VENTAS[[#This Row],[Cantidad]] + VLOOKUP(VENTAS[[#This Row],[Código del producto Vendido]],STOCK[],19,FALSE)*VENTAS[[#This Row],[Cantidad]],VENTAS[[#This Row],[Total]])</f>
        <v>7.6988636363636358</v>
      </c>
      <c r="L594" s="6">
        <f>VENTAS[[#This Row],[Total]]-VENTAS[[#This Row],[Comisión 10%]]-VENTAS[[#This Row],[Costo SIN Comision]]</f>
        <v>7.3011363636363642</v>
      </c>
      <c r="M594" s="6"/>
    </row>
    <row r="595" spans="1:13" ht="14" x14ac:dyDescent="0.15">
      <c r="A595" s="22" t="s">
        <v>1382</v>
      </c>
      <c r="B595" t="str">
        <f>IFERROR(VLOOKUP(VENTAS[[#This Row],[Código del producto Vendido]],STOCK[],25,FALSE),"-")</f>
        <v>Recibido Freddy 12Mayo</v>
      </c>
      <c r="E595" s="4" t="s">
        <v>910</v>
      </c>
      <c r="F595" s="2" t="str">
        <f>IFERROR(VLOOKUP(VENTAS[[#This Row],[Código del producto Vendido]],STOCK[],5,FALSE),"-")</f>
        <v>Sujetador Básico</v>
      </c>
      <c r="G595" s="2">
        <v>1</v>
      </c>
      <c r="H595" s="6">
        <v>12</v>
      </c>
      <c r="I595" s="6">
        <f>VENTAS[[#This Row],[Cantidad]]*VENTAS[[#This Row],[Precio Venta]]</f>
        <v>12</v>
      </c>
      <c r="J595" s="6">
        <f>IF(VENTAS[[#This Row],[Nombre del Gestor]]&gt;1,  VENTAS[[#This Row],[Total]]*10%, 0)</f>
        <v>0</v>
      </c>
      <c r="K595" s="6">
        <f>IFERROR(VLOOKUP(VENTAS[[#This Row],[Código del producto Vendido]],STOCK[],16,FALSE)*VENTAS[[#This Row],[Cantidad]] + VLOOKUP(VENTAS[[#This Row],[Código del producto Vendido]],STOCK[],19,FALSE)*VENTAS[[#This Row],[Cantidad]],VENTAS[[#This Row],[Total]])</f>
        <v>3.8034090909090907</v>
      </c>
      <c r="L595" s="6">
        <f>VENTAS[[#This Row],[Total]]-VENTAS[[#This Row],[Comisión 10%]]-VENTAS[[#This Row],[Costo SIN Comision]]</f>
        <v>8.1965909090909097</v>
      </c>
      <c r="M595" s="6"/>
    </row>
    <row r="596" spans="1:13" ht="14" x14ac:dyDescent="0.15">
      <c r="A596" s="22" t="s">
        <v>1382</v>
      </c>
      <c r="B596">
        <f>IFERROR(VLOOKUP(VENTAS[[#This Row],[Código del producto Vendido]],STOCK[],25,FALSE),"-")</f>
        <v>0</v>
      </c>
      <c r="E596" s="4" t="s">
        <v>920</v>
      </c>
      <c r="F596" s="2" t="str">
        <f>IFERROR(VLOOKUP(VENTAS[[#This Row],[Código del producto Vendido]],STOCK[],5,FALSE),"-")</f>
        <v>Pantaloneta Camel</v>
      </c>
      <c r="G596" s="2">
        <v>1</v>
      </c>
      <c r="H596" s="6">
        <v>30</v>
      </c>
      <c r="I596" s="6">
        <f>VENTAS[[#This Row],[Cantidad]]*VENTAS[[#This Row],[Precio Venta]]</f>
        <v>30</v>
      </c>
      <c r="J596" s="6">
        <f>IF(VENTAS[[#This Row],[Nombre del Gestor]]&gt;1,  VENTAS[[#This Row],[Total]]*10%, 0)</f>
        <v>0</v>
      </c>
      <c r="K596" s="6">
        <f>IFERROR(VLOOKUP(VENTAS[[#This Row],[Código del producto Vendido]],STOCK[],16,FALSE)*VENTAS[[#This Row],[Cantidad]] + VLOOKUP(VENTAS[[#This Row],[Código del producto Vendido]],STOCK[],19,FALSE)*VENTAS[[#This Row],[Cantidad]],VENTAS[[#This Row],[Total]])</f>
        <v>18.647727272727273</v>
      </c>
      <c r="L596" s="6">
        <f>VENTAS[[#This Row],[Total]]-VENTAS[[#This Row],[Comisión 10%]]-VENTAS[[#This Row],[Costo SIN Comision]]</f>
        <v>11.352272727272727</v>
      </c>
      <c r="M596" s="6"/>
    </row>
    <row r="597" spans="1:13" ht="14" x14ac:dyDescent="0.15">
      <c r="A597" s="22" t="s">
        <v>1382</v>
      </c>
      <c r="B597">
        <f>IFERROR(VLOOKUP(VENTAS[[#This Row],[Código del producto Vendido]],STOCK[],25,FALSE),"-")</f>
        <v>0</v>
      </c>
      <c r="E597" s="4" t="s">
        <v>1111</v>
      </c>
      <c r="F597" s="2" t="str">
        <f>IFERROR(VLOOKUP(VENTAS[[#This Row],[Código del producto Vendido]],STOCK[],5,FALSE),"-")</f>
        <v>Blazer Crema</v>
      </c>
      <c r="G597" s="2">
        <v>1</v>
      </c>
      <c r="H597" s="6">
        <v>40</v>
      </c>
      <c r="I597" s="6">
        <f>VENTAS[[#This Row],[Cantidad]]*VENTAS[[#This Row],[Precio Venta]]</f>
        <v>40</v>
      </c>
      <c r="J597" s="6">
        <f>IF(VENTAS[[#This Row],[Nombre del Gestor]]&gt;1,  VENTAS[[#This Row],[Total]]*10%, 0)</f>
        <v>0</v>
      </c>
      <c r="K597" s="6">
        <f>IFERROR(VLOOKUP(VENTAS[[#This Row],[Código del producto Vendido]],STOCK[],16,FALSE)*VENTAS[[#This Row],[Cantidad]] + VLOOKUP(VENTAS[[#This Row],[Código del producto Vendido]],STOCK[],19,FALSE)*VENTAS[[#This Row],[Cantidad]],VENTAS[[#This Row],[Total]])</f>
        <v>30</v>
      </c>
      <c r="L597" s="6">
        <f>VENTAS[[#This Row],[Total]]-VENTAS[[#This Row],[Comisión 10%]]-VENTAS[[#This Row],[Costo SIN Comision]]</f>
        <v>10</v>
      </c>
      <c r="M597" s="6"/>
    </row>
    <row r="598" spans="1:13" ht="14" x14ac:dyDescent="0.15">
      <c r="A598" s="22" t="s">
        <v>1382</v>
      </c>
      <c r="B598">
        <f>IFERROR(VLOOKUP(VENTAS[[#This Row],[Código del producto Vendido]],STOCK[],25,FALSE),"-")</f>
        <v>0</v>
      </c>
      <c r="E598" s="4" t="s">
        <v>1214</v>
      </c>
      <c r="F598" s="2" t="str">
        <f>IFERROR(VLOOKUP(VENTAS[[#This Row],[Código del producto Vendido]],STOCK[],5,FALSE),"-")</f>
        <v>Cardigan Amarillo</v>
      </c>
      <c r="G598" s="2">
        <v>1</v>
      </c>
      <c r="H598" s="6">
        <v>22</v>
      </c>
      <c r="I598" s="6">
        <f>VENTAS[[#This Row],[Cantidad]]*VENTAS[[#This Row],[Precio Venta]]</f>
        <v>22</v>
      </c>
      <c r="J598" s="6">
        <f>IF(VENTAS[[#This Row],[Nombre del Gestor]]&gt;1,  VENTAS[[#This Row],[Total]]*10%, 0)</f>
        <v>0</v>
      </c>
      <c r="K598" s="6">
        <f>IFERROR(VLOOKUP(VENTAS[[#This Row],[Código del producto Vendido]],STOCK[],16,FALSE)*VENTAS[[#This Row],[Cantidad]] + VLOOKUP(VENTAS[[#This Row],[Código del producto Vendido]],STOCK[],19,FALSE)*VENTAS[[#This Row],[Cantidad]],VENTAS[[#This Row],[Total]])</f>
        <v>15</v>
      </c>
      <c r="L598" s="6">
        <f>VENTAS[[#This Row],[Total]]-VENTAS[[#This Row],[Comisión 10%]]-VENTAS[[#This Row],[Costo SIN Comision]]</f>
        <v>7</v>
      </c>
      <c r="M598" s="6"/>
    </row>
    <row r="599" spans="1:13" ht="14" x14ac:dyDescent="0.15">
      <c r="A599" s="22" t="s">
        <v>1382</v>
      </c>
      <c r="B599">
        <f>IFERROR(VLOOKUP(VENTAS[[#This Row],[Código del producto Vendido]],STOCK[],25,FALSE),"-")</f>
        <v>0</v>
      </c>
      <c r="E599" s="4" t="s">
        <v>1215</v>
      </c>
      <c r="F599" s="2" t="str">
        <f>IFERROR(VLOOKUP(VENTAS[[#This Row],[Código del producto Vendido]],STOCK[],5,FALSE),"-")</f>
        <v>Cardigan Amarillo</v>
      </c>
      <c r="G599" s="2">
        <v>1</v>
      </c>
      <c r="H599" s="6">
        <v>22</v>
      </c>
      <c r="I599" s="6">
        <f>VENTAS[[#This Row],[Cantidad]]*VENTAS[[#This Row],[Precio Venta]]</f>
        <v>22</v>
      </c>
      <c r="J599" s="6">
        <f>IF(VENTAS[[#This Row],[Nombre del Gestor]]&gt;1,  VENTAS[[#This Row],[Total]]*10%, 0)</f>
        <v>0</v>
      </c>
      <c r="K599" s="6">
        <f>IFERROR(VLOOKUP(VENTAS[[#This Row],[Código del producto Vendido]],STOCK[],16,FALSE)*VENTAS[[#This Row],[Cantidad]] + VLOOKUP(VENTAS[[#This Row],[Código del producto Vendido]],STOCK[],19,FALSE)*VENTAS[[#This Row],[Cantidad]],VENTAS[[#This Row],[Total]])</f>
        <v>15</v>
      </c>
      <c r="L599" s="6">
        <f>VENTAS[[#This Row],[Total]]-VENTAS[[#This Row],[Comisión 10%]]-VENTAS[[#This Row],[Costo SIN Comision]]</f>
        <v>7</v>
      </c>
      <c r="M599" s="6"/>
    </row>
    <row r="600" spans="1:13" ht="14" x14ac:dyDescent="0.15">
      <c r="A600" s="22" t="s">
        <v>1382</v>
      </c>
      <c r="B600">
        <f>IFERROR(VLOOKUP(VENTAS[[#This Row],[Código del producto Vendido]],STOCK[],25,FALSE),"-")</f>
        <v>0</v>
      </c>
      <c r="E600" s="4" t="s">
        <v>1218</v>
      </c>
      <c r="F600" s="2" t="str">
        <f>IFERROR(VLOOKUP(VENTAS[[#This Row],[Código del producto Vendido]],STOCK[],5,FALSE),"-")</f>
        <v>Sweater rosa con mangas abiertas</v>
      </c>
      <c r="G600" s="2">
        <v>2</v>
      </c>
      <c r="H600" s="6">
        <v>22</v>
      </c>
      <c r="I600" s="6">
        <f>VENTAS[[#This Row],[Cantidad]]*VENTAS[[#This Row],[Precio Venta]]</f>
        <v>44</v>
      </c>
      <c r="J600" s="6">
        <f>IF(VENTAS[[#This Row],[Nombre del Gestor]]&gt;1,  VENTAS[[#This Row],[Total]]*10%, 0)</f>
        <v>0</v>
      </c>
      <c r="K600" s="6">
        <f>IFERROR(VLOOKUP(VENTAS[[#This Row],[Código del producto Vendido]],STOCK[],16,FALSE)*VENTAS[[#This Row],[Cantidad]] + VLOOKUP(VENTAS[[#This Row],[Código del producto Vendido]],STOCK[],19,FALSE)*VENTAS[[#This Row],[Cantidad]],VENTAS[[#This Row],[Total]])</f>
        <v>40</v>
      </c>
      <c r="L600" s="6">
        <f>VENTAS[[#This Row],[Total]]-VENTAS[[#This Row],[Comisión 10%]]-VENTAS[[#This Row],[Costo SIN Comision]]</f>
        <v>4</v>
      </c>
      <c r="M600" s="6"/>
    </row>
    <row r="601" spans="1:13" ht="14" x14ac:dyDescent="0.15">
      <c r="A601" s="22" t="s">
        <v>1382</v>
      </c>
      <c r="B601">
        <f>IFERROR(VLOOKUP(VENTAS[[#This Row],[Código del producto Vendido]],STOCK[],25,FALSE),"-")</f>
        <v>0</v>
      </c>
      <c r="E601" s="4" t="s">
        <v>1394</v>
      </c>
      <c r="F601" s="2" t="str">
        <f>IFERROR(VLOOKUP(VENTAS[[#This Row],[Código del producto Vendido]],STOCK[],5,FALSE),"-")</f>
        <v>Blazer azul Rey</v>
      </c>
      <c r="G601" s="2">
        <v>1</v>
      </c>
      <c r="H601" s="6">
        <v>40</v>
      </c>
      <c r="I601" s="6">
        <f>VENTAS[[#This Row],[Cantidad]]*VENTAS[[#This Row],[Precio Venta]]</f>
        <v>40</v>
      </c>
      <c r="J601" s="6">
        <f>IF(VENTAS[[#This Row],[Nombre del Gestor]]&gt;1,  VENTAS[[#This Row],[Total]]*10%, 0)</f>
        <v>0</v>
      </c>
      <c r="K601" s="6">
        <f>IFERROR(VLOOKUP(VENTAS[[#This Row],[Código del producto Vendido]],STOCK[],16,FALSE)*VENTAS[[#This Row],[Cantidad]] + VLOOKUP(VENTAS[[#This Row],[Código del producto Vendido]],STOCK[],19,FALSE)*VENTAS[[#This Row],[Cantidad]],VENTAS[[#This Row],[Total]])</f>
        <v>20</v>
      </c>
      <c r="L601" s="6">
        <f>VENTAS[[#This Row],[Total]]-VENTAS[[#This Row],[Comisión 10%]]-VENTAS[[#This Row],[Costo SIN Comision]]</f>
        <v>20</v>
      </c>
      <c r="M601" s="6"/>
    </row>
    <row r="602" spans="1:13" ht="14" x14ac:dyDescent="0.15">
      <c r="A602" s="22" t="s">
        <v>1382</v>
      </c>
      <c r="B602" t="str">
        <f>IFERROR(VLOOKUP(VENTAS[[#This Row],[Código del producto Vendido]],STOCK[],25,FALSE),"-")</f>
        <v>COMPRA F21</v>
      </c>
      <c r="E602" s="4" t="s">
        <v>1268</v>
      </c>
      <c r="F602" s="2" t="str">
        <f>IFERROR(VLOOKUP(VENTAS[[#This Row],[Código del producto Vendido]],STOCK[],5,FALSE),"-")</f>
        <v>Mocasín con herrajes</v>
      </c>
      <c r="G602" s="2">
        <v>1</v>
      </c>
      <c r="H602" s="6">
        <v>43</v>
      </c>
      <c r="I602" s="6">
        <f>VENTAS[[#This Row],[Cantidad]]*VENTAS[[#This Row],[Precio Venta]]</f>
        <v>43</v>
      </c>
      <c r="J602" s="6">
        <f>IF(VENTAS[[#This Row],[Nombre del Gestor]]&gt;1,  VENTAS[[#This Row],[Total]]*10%, 0)</f>
        <v>0</v>
      </c>
      <c r="K602" s="6">
        <f>IFERROR(VLOOKUP(VENTAS[[#This Row],[Código del producto Vendido]],STOCK[],16,FALSE)*VENTAS[[#This Row],[Cantidad]] + VLOOKUP(VENTAS[[#This Row],[Código del producto Vendido]],STOCK[],19,FALSE)*VENTAS[[#This Row],[Cantidad]],VENTAS[[#This Row],[Total]])</f>
        <v>27.49</v>
      </c>
      <c r="L602" s="6">
        <f>VENTAS[[#This Row],[Total]]-VENTAS[[#This Row],[Comisión 10%]]-VENTAS[[#This Row],[Costo SIN Comision]]</f>
        <v>15.510000000000002</v>
      </c>
      <c r="M602" s="6"/>
    </row>
    <row r="603" spans="1:13" ht="14" x14ac:dyDescent="0.15">
      <c r="A603" s="22" t="s">
        <v>1382</v>
      </c>
      <c r="B603" t="str">
        <f>IFERROR(VLOOKUP(VENTAS[[#This Row],[Código del producto Vendido]],STOCK[],25,FALSE),"-")</f>
        <v>COMPRA F21</v>
      </c>
      <c r="E603" s="4" t="s">
        <v>1289</v>
      </c>
      <c r="F603" s="2" t="str">
        <f>IFERROR(VLOOKUP(VENTAS[[#This Row],[Código del producto Vendido]],STOCK[],5,FALSE),"-")</f>
        <v>Mocasín con herrajes</v>
      </c>
      <c r="G603" s="2">
        <v>1</v>
      </c>
      <c r="H603" s="6">
        <v>43</v>
      </c>
      <c r="I603" s="6">
        <f>VENTAS[[#This Row],[Cantidad]]*VENTAS[[#This Row],[Precio Venta]]</f>
        <v>43</v>
      </c>
      <c r="J603" s="6">
        <f>IF(VENTAS[[#This Row],[Nombre del Gestor]]&gt;1,  VENTAS[[#This Row],[Total]]*10%, 0)</f>
        <v>0</v>
      </c>
      <c r="K603" s="6">
        <f>IFERROR(VLOOKUP(VENTAS[[#This Row],[Código del producto Vendido]],STOCK[],16,FALSE)*VENTAS[[#This Row],[Cantidad]] + VLOOKUP(VENTAS[[#This Row],[Código del producto Vendido]],STOCK[],19,FALSE)*VENTAS[[#This Row],[Cantidad]],VENTAS[[#This Row],[Total]])</f>
        <v>27.49</v>
      </c>
      <c r="L603" s="6">
        <f>VENTAS[[#This Row],[Total]]-VENTAS[[#This Row],[Comisión 10%]]-VENTAS[[#This Row],[Costo SIN Comision]]</f>
        <v>15.510000000000002</v>
      </c>
      <c r="M603" s="6"/>
    </row>
    <row r="604" spans="1:13" ht="14" x14ac:dyDescent="0.15">
      <c r="A604" s="22" t="s">
        <v>1382</v>
      </c>
      <c r="B604" t="str">
        <f>IFERROR(VLOOKUP(VENTAS[[#This Row],[Código del producto Vendido]],STOCK[],25,FALSE),"-")</f>
        <v>COMPRA F21</v>
      </c>
      <c r="E604" s="4" t="s">
        <v>1290</v>
      </c>
      <c r="F604" s="2" t="str">
        <f>IFERROR(VLOOKUP(VENTAS[[#This Row],[Código del producto Vendido]],STOCK[],5,FALSE),"-")</f>
        <v>Sandalias minimalistas de plataforma</v>
      </c>
      <c r="G604" s="2">
        <v>1</v>
      </c>
      <c r="H604" s="6">
        <v>30</v>
      </c>
      <c r="I604" s="6">
        <f>VENTAS[[#This Row],[Cantidad]]*VENTAS[[#This Row],[Precio Venta]]</f>
        <v>30</v>
      </c>
      <c r="J604" s="6">
        <f>IF(VENTAS[[#This Row],[Nombre del Gestor]]&gt;1,  VENTAS[[#This Row],[Total]]*10%, 0)</f>
        <v>0</v>
      </c>
      <c r="K604" s="6">
        <f>IFERROR(VLOOKUP(VENTAS[[#This Row],[Código del producto Vendido]],STOCK[],16,FALSE)*VENTAS[[#This Row],[Cantidad]] + VLOOKUP(VENTAS[[#This Row],[Código del producto Vendido]],STOCK[],19,FALSE)*VENTAS[[#This Row],[Cantidad]],VENTAS[[#This Row],[Total]])</f>
        <v>22.490000000000002</v>
      </c>
      <c r="L604" s="6">
        <f>VENTAS[[#This Row],[Total]]-VENTAS[[#This Row],[Comisión 10%]]-VENTAS[[#This Row],[Costo SIN Comision]]</f>
        <v>7.509999999999998</v>
      </c>
      <c r="M604" s="6"/>
    </row>
    <row r="605" spans="1:13" ht="14" x14ac:dyDescent="0.15">
      <c r="A605" s="22" t="s">
        <v>1382</v>
      </c>
      <c r="B605">
        <f>IFERROR(VLOOKUP(VENTAS[[#This Row],[Código del producto Vendido]],STOCK[],25,FALSE),"-")</f>
        <v>0</v>
      </c>
      <c r="E605" s="4" t="s">
        <v>790</v>
      </c>
      <c r="F605" s="2" t="str">
        <f>IFERROR(VLOOKUP(VENTAS[[#This Row],[Código del producto Vendido]],STOCK[],5,FALSE),"-")</f>
        <v>Sandalias trenzadas</v>
      </c>
      <c r="G605" s="2">
        <v>1</v>
      </c>
      <c r="H605" s="6">
        <v>35</v>
      </c>
      <c r="I605" s="6">
        <f>VENTAS[[#This Row],[Cantidad]]*VENTAS[[#This Row],[Precio Venta]]</f>
        <v>35</v>
      </c>
      <c r="J605" s="6">
        <f>IF(VENTAS[[#This Row],[Nombre del Gestor]]&gt;1,  VENTAS[[#This Row],[Total]]*10%, 0)</f>
        <v>0</v>
      </c>
      <c r="K605" s="6">
        <f>IFERROR(VLOOKUP(VENTAS[[#This Row],[Código del producto Vendido]],STOCK[],16,FALSE)*VENTAS[[#This Row],[Cantidad]] + VLOOKUP(VENTAS[[#This Row],[Código del producto Vendido]],STOCK[],19,FALSE)*VENTAS[[#This Row],[Cantidad]],VENTAS[[#This Row],[Total]])</f>
        <v>27</v>
      </c>
      <c r="L605" s="6">
        <f>VENTAS[[#This Row],[Total]]-VENTAS[[#This Row],[Comisión 10%]]-VENTAS[[#This Row],[Costo SIN Comision]]</f>
        <v>8</v>
      </c>
      <c r="M605" s="6"/>
    </row>
    <row r="606" spans="1:13" ht="14" x14ac:dyDescent="0.15">
      <c r="A606" s="22" t="s">
        <v>1382</v>
      </c>
      <c r="B606">
        <f>IFERROR(VLOOKUP(VENTAS[[#This Row],[Código del producto Vendido]],STOCK[],25,FALSE),"-")</f>
        <v>0</v>
      </c>
      <c r="E606" s="4" t="s">
        <v>216</v>
      </c>
      <c r="F606" s="2" t="str">
        <f>IFERROR(VLOOKUP(VENTAS[[#This Row],[Código del producto Vendido]],STOCK[],5,FALSE),"-")</f>
        <v>Top acanalado sin mangas</v>
      </c>
      <c r="G606" s="2">
        <v>1</v>
      </c>
      <c r="H606" s="6">
        <v>10</v>
      </c>
      <c r="I606" s="6">
        <f>VENTAS[[#This Row],[Cantidad]]*VENTAS[[#This Row],[Precio Venta]]</f>
        <v>10</v>
      </c>
      <c r="J606" s="6">
        <f>IF(VENTAS[[#This Row],[Nombre del Gestor]]&gt;1,  VENTAS[[#This Row],[Total]]*10%, 0)</f>
        <v>0</v>
      </c>
      <c r="K606" s="6">
        <f>IFERROR(VLOOKUP(VENTAS[[#This Row],[Código del producto Vendido]],STOCK[],16,FALSE)*VENTAS[[#This Row],[Cantidad]] + VLOOKUP(VENTAS[[#This Row],[Código del producto Vendido]],STOCK[],19,FALSE)*VENTAS[[#This Row],[Cantidad]],VENTAS[[#This Row],[Total]])</f>
        <v>5.0222222222222221</v>
      </c>
      <c r="L606" s="6">
        <f>VENTAS[[#This Row],[Total]]-VENTAS[[#This Row],[Comisión 10%]]-VENTAS[[#This Row],[Costo SIN Comision]]</f>
        <v>4.9777777777777779</v>
      </c>
      <c r="M606" s="6"/>
    </row>
    <row r="607" spans="1:13" ht="14" x14ac:dyDescent="0.15">
      <c r="A607" s="22" t="s">
        <v>1382</v>
      </c>
      <c r="B607" t="str">
        <f>IFERROR(VLOOKUP(VENTAS[[#This Row],[Código del producto Vendido]],STOCK[],25,FALSE),"-")</f>
        <v>-</v>
      </c>
      <c r="E607" s="4" t="s">
        <v>1084</v>
      </c>
      <c r="F607" s="2" t="str">
        <f>IFERROR(VLOOKUP(VENTAS[[#This Row],[Código del producto Vendido]],STOCK[],5,FALSE),"-")</f>
        <v>-</v>
      </c>
      <c r="G607" s="2">
        <v>1</v>
      </c>
      <c r="H607" s="6">
        <v>23</v>
      </c>
      <c r="I607" s="6">
        <f>VENTAS[[#This Row],[Cantidad]]*VENTAS[[#This Row],[Precio Venta]]</f>
        <v>23</v>
      </c>
      <c r="J607" s="6">
        <f>IF(VENTAS[[#This Row],[Nombre del Gestor]]&gt;1,  VENTAS[[#This Row],[Total]]*10%, 0)</f>
        <v>0</v>
      </c>
      <c r="K607" s="6">
        <f>IFERROR(VLOOKUP(VENTAS[[#This Row],[Código del producto Vendido]],STOCK[],16,FALSE)*VENTAS[[#This Row],[Cantidad]] + VLOOKUP(VENTAS[[#This Row],[Código del producto Vendido]],STOCK[],19,FALSE)*VENTAS[[#This Row],[Cantidad]],VENTAS[[#This Row],[Total]])</f>
        <v>23</v>
      </c>
      <c r="L607" s="6">
        <f>VENTAS[[#This Row],[Total]]-VENTAS[[#This Row],[Comisión 10%]]-VENTAS[[#This Row],[Costo SIN Comision]]</f>
        <v>0</v>
      </c>
      <c r="M607" s="6"/>
    </row>
    <row r="608" spans="1:13" ht="14" x14ac:dyDescent="0.15">
      <c r="A608" s="22" t="s">
        <v>1382</v>
      </c>
      <c r="B608">
        <f>IFERROR(VLOOKUP(VENTAS[[#This Row],[Código del producto Vendido]],STOCK[],25,FALSE),"-")</f>
        <v>0</v>
      </c>
      <c r="E608" s="4" t="s">
        <v>1371</v>
      </c>
      <c r="F608" s="2" t="str">
        <f>IFERROR(VLOOKUP(VENTAS[[#This Row],[Código del producto Vendido]],STOCK[],5,FALSE),"-")</f>
        <v>Botas Chalsesa</v>
      </c>
      <c r="G608" s="2">
        <v>1</v>
      </c>
      <c r="H608" s="6">
        <v>90</v>
      </c>
      <c r="I608" s="6">
        <f>VENTAS[[#This Row],[Cantidad]]*VENTAS[[#This Row],[Precio Venta]]</f>
        <v>90</v>
      </c>
      <c r="J608" s="6">
        <f>IF(VENTAS[[#This Row],[Nombre del Gestor]]&gt;1,  VENTAS[[#This Row],[Total]]*10%, 0)</f>
        <v>0</v>
      </c>
      <c r="K608" s="6">
        <f>IFERROR(VLOOKUP(VENTAS[[#This Row],[Código del producto Vendido]],STOCK[],16,FALSE)*VENTAS[[#This Row],[Cantidad]] + VLOOKUP(VENTAS[[#This Row],[Código del producto Vendido]],STOCK[],19,FALSE)*VENTAS[[#This Row],[Cantidad]],VENTAS[[#This Row],[Total]])</f>
        <v>78</v>
      </c>
      <c r="L608" s="6">
        <f>VENTAS[[#This Row],[Total]]-VENTAS[[#This Row],[Comisión 10%]]-VENTAS[[#This Row],[Costo SIN Comision]]</f>
        <v>12</v>
      </c>
      <c r="M608" s="6"/>
    </row>
    <row r="609" spans="1:13" ht="14" x14ac:dyDescent="0.15">
      <c r="A609" s="22" t="s">
        <v>1382</v>
      </c>
      <c r="B609">
        <f>IFERROR(VLOOKUP(VENTAS[[#This Row],[Código del producto Vendido]],STOCK[],25,FALSE),"-")</f>
        <v>0</v>
      </c>
      <c r="E609" s="4" t="s">
        <v>1394</v>
      </c>
      <c r="F609" s="2" t="str">
        <f>IFERROR(VLOOKUP(VENTAS[[#This Row],[Código del producto Vendido]],STOCK[],5,FALSE),"-")</f>
        <v>Blazer azul Rey</v>
      </c>
      <c r="G609" s="2">
        <v>1</v>
      </c>
      <c r="H609" s="6">
        <v>40</v>
      </c>
      <c r="I609" s="6">
        <f>VENTAS[[#This Row],[Cantidad]]*VENTAS[[#This Row],[Precio Venta]]</f>
        <v>40</v>
      </c>
      <c r="J609" s="6">
        <f>IF(VENTAS[[#This Row],[Nombre del Gestor]]&gt;1,  VENTAS[[#This Row],[Total]]*10%, 0)</f>
        <v>0</v>
      </c>
      <c r="K609" s="6">
        <f>IFERROR(VLOOKUP(VENTAS[[#This Row],[Código del producto Vendido]],STOCK[],16,FALSE)*VENTAS[[#This Row],[Cantidad]] + VLOOKUP(VENTAS[[#This Row],[Código del producto Vendido]],STOCK[],19,FALSE)*VENTAS[[#This Row],[Cantidad]],VENTAS[[#This Row],[Total]])</f>
        <v>20</v>
      </c>
      <c r="L609" s="6">
        <f>VENTAS[[#This Row],[Total]]-VENTAS[[#This Row],[Comisión 10%]]-VENTAS[[#This Row],[Costo SIN Comision]]</f>
        <v>20</v>
      </c>
      <c r="M609" s="6"/>
    </row>
    <row r="610" spans="1:13" ht="14" x14ac:dyDescent="0.15">
      <c r="A610" s="22" t="s">
        <v>1382</v>
      </c>
      <c r="B610">
        <f>IFERROR(VLOOKUP(VENTAS[[#This Row],[Código del producto Vendido]],STOCK[],25,FALSE),"-")</f>
        <v>0</v>
      </c>
      <c r="E610" s="4" t="s">
        <v>216</v>
      </c>
      <c r="F610" s="2" t="str">
        <f>IFERROR(VLOOKUP(VENTAS[[#This Row],[Código del producto Vendido]],STOCK[],5,FALSE),"-")</f>
        <v>Top acanalado sin mangas</v>
      </c>
      <c r="G610" s="2">
        <v>1</v>
      </c>
      <c r="H610" s="6">
        <v>10</v>
      </c>
      <c r="I610" s="6">
        <f>VENTAS[[#This Row],[Cantidad]]*VENTAS[[#This Row],[Precio Venta]]</f>
        <v>10</v>
      </c>
      <c r="J610" s="6">
        <f>IF(VENTAS[[#This Row],[Nombre del Gestor]]&gt;1,  VENTAS[[#This Row],[Total]]*10%, 0)</f>
        <v>0</v>
      </c>
      <c r="K610" s="6">
        <f>IFERROR(VLOOKUP(VENTAS[[#This Row],[Código del producto Vendido]],STOCK[],16,FALSE)*VENTAS[[#This Row],[Cantidad]] + VLOOKUP(VENTAS[[#This Row],[Código del producto Vendido]],STOCK[],19,FALSE)*VENTAS[[#This Row],[Cantidad]],VENTAS[[#This Row],[Total]])</f>
        <v>5.0222222222222221</v>
      </c>
      <c r="L610" s="6">
        <f>VENTAS[[#This Row],[Total]]-VENTAS[[#This Row],[Comisión 10%]]-VENTAS[[#This Row],[Costo SIN Comision]]</f>
        <v>4.9777777777777779</v>
      </c>
      <c r="M610" s="6"/>
    </row>
    <row r="611" spans="1:13" ht="14" x14ac:dyDescent="0.15">
      <c r="A611" s="22" t="s">
        <v>1488</v>
      </c>
      <c r="B611">
        <f>IFERROR(VLOOKUP(VENTAS[[#This Row],[Código del producto Vendido]],STOCK[],25,FALSE),"-")</f>
        <v>0</v>
      </c>
      <c r="E611" t="s">
        <v>668</v>
      </c>
      <c r="F611" s="2" t="str">
        <f>IFERROR(VLOOKUP(VENTAS[[#This Row],[Código del producto Vendido]],STOCK[],5,FALSE),"-")</f>
        <v xml:space="preserve">Pantalones tejido de rayas </v>
      </c>
      <c r="G611" s="2">
        <v>1</v>
      </c>
      <c r="H611" s="6">
        <v>30</v>
      </c>
      <c r="I611" s="6">
        <f>VENTAS[[#This Row],[Cantidad]]*VENTAS[[#This Row],[Precio Venta]]</f>
        <v>30</v>
      </c>
      <c r="J611" s="6">
        <f>IF(VENTAS[[#This Row],[Nombre del Gestor]]&gt;1,  VENTAS[[#This Row],[Total]]*10%, 0)</f>
        <v>0</v>
      </c>
      <c r="K611" s="6">
        <f>IFERROR(VLOOKUP(VENTAS[[#This Row],[Código del producto Vendido]],STOCK[],16,FALSE)*VENTAS[[#This Row],[Cantidad]] + VLOOKUP(VENTAS[[#This Row],[Código del producto Vendido]],STOCK[],19,FALSE)*VENTAS[[#This Row],[Cantidad]],VENTAS[[#This Row],[Total]])</f>
        <v>12.883333333333333</v>
      </c>
      <c r="L611" s="6">
        <f>VENTAS[[#This Row],[Total]]-VENTAS[[#This Row],[Comisión 10%]]-VENTAS[[#This Row],[Costo SIN Comision]]</f>
        <v>17.116666666666667</v>
      </c>
      <c r="M611" s="6"/>
    </row>
    <row r="612" spans="1:13" ht="14" x14ac:dyDescent="0.15">
      <c r="A612" s="22" t="s">
        <v>1488</v>
      </c>
      <c r="B612">
        <f>IFERROR(VLOOKUP(VENTAS[[#This Row],[Código del producto Vendido]],STOCK[],25,FALSE),"-")</f>
        <v>0</v>
      </c>
      <c r="D612" t="s">
        <v>1489</v>
      </c>
      <c r="E612" t="s">
        <v>586</v>
      </c>
      <c r="F612" s="2" t="str">
        <f>IFERROR(VLOOKUP(VENTAS[[#This Row],[Código del producto Vendido]],STOCK[],5,FALSE),"-")</f>
        <v>Jeans de pierna recta desgarro</v>
      </c>
      <c r="G612" s="2">
        <v>1</v>
      </c>
      <c r="H612" s="6">
        <v>30</v>
      </c>
      <c r="I612" s="6">
        <f>VENTAS[[#This Row],[Cantidad]]*VENTAS[[#This Row],[Precio Venta]]</f>
        <v>30</v>
      </c>
      <c r="J612" s="6">
        <f>IF(VENTAS[[#This Row],[Nombre del Gestor]]&gt;1,  VENTAS[[#This Row],[Total]]*10%, 0)</f>
        <v>3</v>
      </c>
      <c r="K612" s="6">
        <f>IFERROR(VLOOKUP(VENTAS[[#This Row],[Código del producto Vendido]],STOCK[],16,FALSE)*VENTAS[[#This Row],[Cantidad]] + VLOOKUP(VENTAS[[#This Row],[Código del producto Vendido]],STOCK[],19,FALSE)*VENTAS[[#This Row],[Cantidad]],VENTAS[[#This Row],[Total]])</f>
        <v>18.686666666666667</v>
      </c>
      <c r="L612" s="6">
        <f>VENTAS[[#This Row],[Total]]-VENTAS[[#This Row],[Comisión 10%]]-VENTAS[[#This Row],[Costo SIN Comision]]</f>
        <v>8.3133333333333326</v>
      </c>
      <c r="M612" s="6"/>
    </row>
    <row r="613" spans="1:13" ht="14" x14ac:dyDescent="0.15">
      <c r="A613" s="22" t="s">
        <v>1488</v>
      </c>
      <c r="B613">
        <f>IFERROR(VLOOKUP(VENTAS[[#This Row],[Código del producto Vendido]],STOCK[],25,FALSE),"-")</f>
        <v>0</v>
      </c>
      <c r="E613" t="s">
        <v>586</v>
      </c>
      <c r="F613" s="2" t="str">
        <f>IFERROR(VLOOKUP(VENTAS[[#This Row],[Código del producto Vendido]],STOCK[],5,FALSE),"-")</f>
        <v>Jeans de pierna recta desgarro</v>
      </c>
      <c r="G613" s="2">
        <v>1</v>
      </c>
      <c r="H613" s="6">
        <v>30</v>
      </c>
      <c r="I613" s="6">
        <f>VENTAS[[#This Row],[Cantidad]]*VENTAS[[#This Row],[Precio Venta]]</f>
        <v>30</v>
      </c>
      <c r="J613" s="6">
        <f>IF(VENTAS[[#This Row],[Nombre del Gestor]]&gt;1,  VENTAS[[#This Row],[Total]]*10%, 0)</f>
        <v>0</v>
      </c>
      <c r="K613" s="6">
        <f>IFERROR(VLOOKUP(VENTAS[[#This Row],[Código del producto Vendido]],STOCK[],16,FALSE)*VENTAS[[#This Row],[Cantidad]] + VLOOKUP(VENTAS[[#This Row],[Código del producto Vendido]],STOCK[],19,FALSE)*VENTAS[[#This Row],[Cantidad]],VENTAS[[#This Row],[Total]])</f>
        <v>18.686666666666667</v>
      </c>
      <c r="L613" s="6">
        <f>VENTAS[[#This Row],[Total]]-VENTAS[[#This Row],[Comisión 10%]]-VENTAS[[#This Row],[Costo SIN Comision]]</f>
        <v>11.313333333333333</v>
      </c>
      <c r="M613" s="6"/>
    </row>
    <row r="614" spans="1:13" ht="14" x14ac:dyDescent="0.15">
      <c r="A614" s="22" t="s">
        <v>1488</v>
      </c>
      <c r="B614" t="str">
        <f>IFERROR(VLOOKUP(VENTAS[[#This Row],[Código del producto Vendido]],STOCK[],25,FALSE),"-")</f>
        <v>Yenma 19 Mayo</v>
      </c>
      <c r="D614" t="s">
        <v>1489</v>
      </c>
      <c r="E614" t="s">
        <v>630</v>
      </c>
      <c r="F614" s="2" t="str">
        <f>IFERROR(VLOOKUP(VENTAS[[#This Row],[Código del producto Vendido]],STOCK[],5,FALSE),"-")</f>
        <v>Blusas Botón Floral Casual</v>
      </c>
      <c r="G614" s="2">
        <v>1</v>
      </c>
      <c r="H614" s="6">
        <v>14</v>
      </c>
      <c r="I614" s="6">
        <f>VENTAS[[#This Row],[Cantidad]]*VENTAS[[#This Row],[Precio Venta]]</f>
        <v>14</v>
      </c>
      <c r="J614" s="6">
        <f>IF(VENTAS[[#This Row],[Nombre del Gestor]]&gt;1,  VENTAS[[#This Row],[Total]]*10%, 0)</f>
        <v>1.4000000000000001</v>
      </c>
      <c r="K614" s="6">
        <f>IFERROR(VLOOKUP(VENTAS[[#This Row],[Código del producto Vendido]],STOCK[],16,FALSE)*VENTAS[[#This Row],[Cantidad]] + VLOOKUP(VENTAS[[#This Row],[Código del producto Vendido]],STOCK[],19,FALSE)*VENTAS[[#This Row],[Cantidad]],VENTAS[[#This Row],[Total]])</f>
        <v>8.2622222222222224</v>
      </c>
      <c r="L614" s="6">
        <f>VENTAS[[#This Row],[Total]]-VENTAS[[#This Row],[Comisión 10%]]-VENTAS[[#This Row],[Costo SIN Comision]]</f>
        <v>4.3377777777777773</v>
      </c>
      <c r="M614" s="6"/>
    </row>
    <row r="615" spans="1:13" ht="14" x14ac:dyDescent="0.15">
      <c r="A615" s="22" t="s">
        <v>1488</v>
      </c>
      <c r="B615" t="str">
        <f>IFERROR(VLOOKUP(VENTAS[[#This Row],[Código del producto Vendido]],STOCK[],25,FALSE),"-")</f>
        <v>Recibido Freddy 12Mayo</v>
      </c>
      <c r="E615" t="s">
        <v>854</v>
      </c>
      <c r="F615" s="2" t="str">
        <f>IFERROR(VLOOKUP(VENTAS[[#This Row],[Código del producto Vendido]],STOCK[],5,FALSE),"-")</f>
        <v>Maxi Vestido Fruncido</v>
      </c>
      <c r="G615" s="2">
        <v>1</v>
      </c>
      <c r="H615" s="6">
        <v>35</v>
      </c>
      <c r="I615" s="6">
        <f>VENTAS[[#This Row],[Cantidad]]*VENTAS[[#This Row],[Precio Venta]]</f>
        <v>35</v>
      </c>
      <c r="J615" s="6">
        <f>IF(VENTAS[[#This Row],[Nombre del Gestor]]&gt;1,  VENTAS[[#This Row],[Total]]*10%, 0)</f>
        <v>0</v>
      </c>
      <c r="K615" s="6">
        <f>IFERROR(VLOOKUP(VENTAS[[#This Row],[Código del producto Vendido]],STOCK[],16,FALSE)*VENTAS[[#This Row],[Cantidad]] + VLOOKUP(VENTAS[[#This Row],[Código del producto Vendido]],STOCK[],19,FALSE)*VENTAS[[#This Row],[Cantidad]],VENTAS[[#This Row],[Total]])</f>
        <v>21.456363636363633</v>
      </c>
      <c r="L615" s="6">
        <f>VENTAS[[#This Row],[Total]]-VENTAS[[#This Row],[Comisión 10%]]-VENTAS[[#This Row],[Costo SIN Comision]]</f>
        <v>13.543636363636367</v>
      </c>
      <c r="M615" s="6"/>
    </row>
    <row r="616" spans="1:13" ht="14" x14ac:dyDescent="0.15">
      <c r="A616" s="22" t="s">
        <v>1488</v>
      </c>
      <c r="B616">
        <f>IFERROR(VLOOKUP(VENTAS[[#This Row],[Código del producto Vendido]],STOCK[],25,FALSE),"-")</f>
        <v>0</v>
      </c>
      <c r="E616" t="s">
        <v>880</v>
      </c>
      <c r="F616" s="2" t="str">
        <f>IFERROR(VLOOKUP(VENTAS[[#This Row],[Código del producto Vendido]],STOCK[],5,FALSE),"-")</f>
        <v>Pantalón business básico</v>
      </c>
      <c r="G616" s="2">
        <v>1</v>
      </c>
      <c r="H616" s="6">
        <v>28</v>
      </c>
      <c r="I616" s="6">
        <f>VENTAS[[#This Row],[Cantidad]]*VENTAS[[#This Row],[Precio Venta]]</f>
        <v>28</v>
      </c>
      <c r="J616" s="6">
        <f>IF(VENTAS[[#This Row],[Nombre del Gestor]]&gt;1,  VENTAS[[#This Row],[Total]]*10%, 0)</f>
        <v>0</v>
      </c>
      <c r="K616" s="6">
        <f>IFERROR(VLOOKUP(VENTAS[[#This Row],[Código del producto Vendido]],STOCK[],16,FALSE)*VENTAS[[#This Row],[Cantidad]] + VLOOKUP(VENTAS[[#This Row],[Código del producto Vendido]],STOCK[],19,FALSE)*VENTAS[[#This Row],[Cantidad]],VENTAS[[#This Row],[Total]])</f>
        <v>21.372272727272726</v>
      </c>
      <c r="L616" s="6">
        <f>VENTAS[[#This Row],[Total]]-VENTAS[[#This Row],[Comisión 10%]]-VENTAS[[#This Row],[Costo SIN Comision]]</f>
        <v>6.6277272727272738</v>
      </c>
      <c r="M616" s="6"/>
    </row>
    <row r="617" spans="1:13" ht="14" x14ac:dyDescent="0.15">
      <c r="A617" s="22" t="s">
        <v>1488</v>
      </c>
      <c r="B617" t="str">
        <f>IFERROR(VLOOKUP(VENTAS[[#This Row],[Código del producto Vendido]],STOCK[],25,FALSE),"-")</f>
        <v>Recibido Freddy 12 junio</v>
      </c>
      <c r="E617" t="s">
        <v>926</v>
      </c>
      <c r="F617" s="2" t="str">
        <f>IFERROR(VLOOKUP(VENTAS[[#This Row],[Código del producto Vendido]],STOCK[],5,FALSE),"-")</f>
        <v>Camisero blanco con pinzas</v>
      </c>
      <c r="G617" s="2">
        <v>1</v>
      </c>
      <c r="H617" s="6">
        <v>25</v>
      </c>
      <c r="I617" s="6">
        <f>VENTAS[[#This Row],[Cantidad]]*VENTAS[[#This Row],[Precio Venta]]</f>
        <v>25</v>
      </c>
      <c r="J617" s="6">
        <f>IF(VENTAS[[#This Row],[Nombre del Gestor]]&gt;1,  VENTAS[[#This Row],[Total]]*10%, 0)</f>
        <v>0</v>
      </c>
      <c r="K617" s="6">
        <f>IFERROR(VLOOKUP(VENTAS[[#This Row],[Código del producto Vendido]],STOCK[],16,FALSE)*VENTAS[[#This Row],[Cantidad]] + VLOOKUP(VENTAS[[#This Row],[Código del producto Vendido]],STOCK[],19,FALSE)*VENTAS[[#This Row],[Cantidad]],VENTAS[[#This Row],[Total]])</f>
        <v>16.8</v>
      </c>
      <c r="L617" s="6">
        <f>VENTAS[[#This Row],[Total]]-VENTAS[[#This Row],[Comisión 10%]]-VENTAS[[#This Row],[Costo SIN Comision]]</f>
        <v>8.1999999999999993</v>
      </c>
      <c r="M617" s="6"/>
    </row>
    <row r="618" spans="1:13" ht="14" x14ac:dyDescent="0.15">
      <c r="A618" s="22" t="s">
        <v>1488</v>
      </c>
      <c r="B618" t="str">
        <f>IFERROR(VLOOKUP(VENTAS[[#This Row],[Código del producto Vendido]],STOCK[],25,FALSE),"-")</f>
        <v>Viaje Agosto</v>
      </c>
      <c r="E618" t="s">
        <v>1041</v>
      </c>
      <c r="F618" s="2" t="str">
        <f>IFERROR(VLOOKUP(VENTAS[[#This Row],[Código del producto Vendido]],STOCK[],5,FALSE),"-")</f>
        <v>Falda negra con flores y abertura</v>
      </c>
      <c r="G618" s="2">
        <v>1</v>
      </c>
      <c r="H618" s="6">
        <v>19</v>
      </c>
      <c r="I618" s="6">
        <f>VENTAS[[#This Row],[Cantidad]]*VENTAS[[#This Row],[Precio Venta]]</f>
        <v>19</v>
      </c>
      <c r="J618" s="6">
        <f>IF(VENTAS[[#This Row],[Nombre del Gestor]]&gt;1,  VENTAS[[#This Row],[Total]]*10%, 0)</f>
        <v>0</v>
      </c>
      <c r="K618" s="6">
        <f>IFERROR(VLOOKUP(VENTAS[[#This Row],[Código del producto Vendido]],STOCK[],16,FALSE)*VENTAS[[#This Row],[Cantidad]] + VLOOKUP(VENTAS[[#This Row],[Código del producto Vendido]],STOCK[],19,FALSE)*VENTAS[[#This Row],[Cantidad]],VENTAS[[#This Row],[Total]])</f>
        <v>10.77</v>
      </c>
      <c r="L618" s="6">
        <f>VENTAS[[#This Row],[Total]]-VENTAS[[#This Row],[Comisión 10%]]-VENTAS[[#This Row],[Costo SIN Comision]]</f>
        <v>8.23</v>
      </c>
      <c r="M618" s="6"/>
    </row>
    <row r="619" spans="1:13" ht="14" x14ac:dyDescent="0.15">
      <c r="A619" s="22" t="s">
        <v>1488</v>
      </c>
      <c r="B619" t="str">
        <f>IFERROR(VLOOKUP(VENTAS[[#This Row],[Código del producto Vendido]],STOCK[],25,FALSE),"-")</f>
        <v>Recibido Freddy 24Mayo</v>
      </c>
      <c r="E619" t="s">
        <v>903</v>
      </c>
      <c r="F619" s="2" t="str">
        <f>IFERROR(VLOOKUP(VENTAS[[#This Row],[Código del producto Vendido]],STOCK[],5,FALSE),"-")</f>
        <v>Top Dreamer Negro</v>
      </c>
      <c r="G619" s="2">
        <v>1</v>
      </c>
      <c r="H619" s="6">
        <v>12</v>
      </c>
      <c r="I619" s="6">
        <f>VENTAS[[#This Row],[Cantidad]]*VENTAS[[#This Row],[Precio Venta]]</f>
        <v>12</v>
      </c>
      <c r="J619" s="6">
        <f>IF(VENTAS[[#This Row],[Nombre del Gestor]]&gt;1,  VENTAS[[#This Row],[Total]]*10%, 0)</f>
        <v>0</v>
      </c>
      <c r="K619" s="6">
        <f>IFERROR(VLOOKUP(VENTAS[[#This Row],[Código del producto Vendido]],STOCK[],16,FALSE)*VENTAS[[#This Row],[Cantidad]] + VLOOKUP(VENTAS[[#This Row],[Código del producto Vendido]],STOCK[],19,FALSE)*VENTAS[[#This Row],[Cantidad]],VENTAS[[#This Row],[Total]])</f>
        <v>7.1568181818181813</v>
      </c>
      <c r="L619" s="6">
        <f>VENTAS[[#This Row],[Total]]-VENTAS[[#This Row],[Comisión 10%]]-VENTAS[[#This Row],[Costo SIN Comision]]</f>
        <v>4.8431818181818187</v>
      </c>
      <c r="M619" s="6"/>
    </row>
    <row r="620" spans="1:13" ht="14" x14ac:dyDescent="0.15">
      <c r="A620" s="22" t="s">
        <v>1488</v>
      </c>
      <c r="B620" t="str">
        <f>IFERROR(VLOOKUP(VENTAS[[#This Row],[Código del producto Vendido]],STOCK[],25,FALSE),"-")</f>
        <v>Viaje Agosto</v>
      </c>
      <c r="E620" t="s">
        <v>1083</v>
      </c>
      <c r="F620" s="2" t="str">
        <f>IFERROR(VLOOKUP(VENTAS[[#This Row],[Código del producto Vendido]],STOCK[],5,FALSE),"-")</f>
        <v>Maxi vestido playero naranja quemada</v>
      </c>
      <c r="G620" s="2">
        <v>2</v>
      </c>
      <c r="H620" s="6">
        <v>35</v>
      </c>
      <c r="I620" s="6">
        <f>VENTAS[[#This Row],[Cantidad]]*VENTAS[[#This Row],[Precio Venta]]</f>
        <v>70</v>
      </c>
      <c r="J620" s="6">
        <f>IF(VENTAS[[#This Row],[Nombre del Gestor]]&gt;1,  VENTAS[[#This Row],[Total]]*10%, 0)</f>
        <v>0</v>
      </c>
      <c r="K620" s="6">
        <f>IFERROR(VLOOKUP(VENTAS[[#This Row],[Código del producto Vendido]],STOCK[],16,FALSE)*VENTAS[[#This Row],[Cantidad]] + VLOOKUP(VENTAS[[#This Row],[Código del producto Vendido]],STOCK[],19,FALSE)*VENTAS[[#This Row],[Cantidad]],VENTAS[[#This Row],[Total]])</f>
        <v>47.9</v>
      </c>
      <c r="L620" s="6">
        <f>VENTAS[[#This Row],[Total]]-VENTAS[[#This Row],[Comisión 10%]]-VENTAS[[#This Row],[Costo SIN Comision]]</f>
        <v>22.1</v>
      </c>
      <c r="M620" s="6"/>
    </row>
    <row r="621" spans="1:13" ht="14" x14ac:dyDescent="0.15">
      <c r="A621" s="22" t="s">
        <v>1488</v>
      </c>
      <c r="B621">
        <f>IFERROR(VLOOKUP(VENTAS[[#This Row],[Código del producto Vendido]],STOCK[],25,FALSE),"-")</f>
        <v>0</v>
      </c>
      <c r="E621" t="s">
        <v>1111</v>
      </c>
      <c r="F621" s="2" t="str">
        <f>IFERROR(VLOOKUP(VENTAS[[#This Row],[Código del producto Vendido]],STOCK[],5,FALSE),"-")</f>
        <v>Blazer Crema</v>
      </c>
      <c r="G621" s="2">
        <v>1</v>
      </c>
      <c r="H621" s="6">
        <v>40</v>
      </c>
      <c r="I621" s="6">
        <f>VENTAS[[#This Row],[Cantidad]]*VENTAS[[#This Row],[Precio Venta]]</f>
        <v>40</v>
      </c>
      <c r="J621" s="6">
        <f>IF(VENTAS[[#This Row],[Nombre del Gestor]]&gt;1,  VENTAS[[#This Row],[Total]]*10%, 0)</f>
        <v>0</v>
      </c>
      <c r="K621" s="6">
        <f>IFERROR(VLOOKUP(VENTAS[[#This Row],[Código del producto Vendido]],STOCK[],16,FALSE)*VENTAS[[#This Row],[Cantidad]] + VLOOKUP(VENTAS[[#This Row],[Código del producto Vendido]],STOCK[],19,FALSE)*VENTAS[[#This Row],[Cantidad]],VENTAS[[#This Row],[Total]])</f>
        <v>30</v>
      </c>
      <c r="L621" s="6">
        <f>VENTAS[[#This Row],[Total]]-VENTAS[[#This Row],[Comisión 10%]]-VENTAS[[#This Row],[Costo SIN Comision]]</f>
        <v>10</v>
      </c>
      <c r="M621" s="6"/>
    </row>
    <row r="622" spans="1:13" ht="14" x14ac:dyDescent="0.15">
      <c r="A622" s="22" t="s">
        <v>1488</v>
      </c>
      <c r="B622">
        <f>IFERROR(VLOOKUP(VENTAS[[#This Row],[Código del producto Vendido]],STOCK[],25,FALSE),"-")</f>
        <v>0</v>
      </c>
      <c r="E622" t="s">
        <v>1116</v>
      </c>
      <c r="F622" s="2" t="str">
        <f>IFERROR(VLOOKUP(VENTAS[[#This Row],[Código del producto Vendido]],STOCK[],5,FALSE),"-")</f>
        <v xml:space="preserve">Camisa Blanca </v>
      </c>
      <c r="G622" s="2">
        <v>1</v>
      </c>
      <c r="H622" s="6">
        <v>25</v>
      </c>
      <c r="I622" s="6">
        <f>VENTAS[[#This Row],[Cantidad]]*VENTAS[[#This Row],[Precio Venta]]</f>
        <v>25</v>
      </c>
      <c r="J622" s="6">
        <f>IF(VENTAS[[#This Row],[Nombre del Gestor]]&gt;1,  VENTAS[[#This Row],[Total]]*10%, 0)</f>
        <v>0</v>
      </c>
      <c r="K622" s="6">
        <f>IFERROR(VLOOKUP(VENTAS[[#This Row],[Código del producto Vendido]],STOCK[],16,FALSE)*VENTAS[[#This Row],[Cantidad]] + VLOOKUP(VENTAS[[#This Row],[Código del producto Vendido]],STOCK[],19,FALSE)*VENTAS[[#This Row],[Cantidad]],VENTAS[[#This Row],[Total]])</f>
        <v>19</v>
      </c>
      <c r="L622" s="6">
        <f>VENTAS[[#This Row],[Total]]-VENTAS[[#This Row],[Comisión 10%]]-VENTAS[[#This Row],[Costo SIN Comision]]</f>
        <v>6</v>
      </c>
      <c r="M622" s="6"/>
    </row>
    <row r="623" spans="1:13" ht="14" x14ac:dyDescent="0.15">
      <c r="A623" s="22" t="s">
        <v>1488</v>
      </c>
      <c r="B623">
        <f>IFERROR(VLOOKUP(VENTAS[[#This Row],[Código del producto Vendido]],STOCK[],25,FALSE),"-")</f>
        <v>0</v>
      </c>
      <c r="E623" t="s">
        <v>1209</v>
      </c>
      <c r="F623" s="2" t="str">
        <f>IFERROR(VLOOKUP(VENTAS[[#This Row],[Código del producto Vendido]],STOCK[],5,FALSE),"-")</f>
        <v>Blusa Camisa de puño largo</v>
      </c>
      <c r="G623" s="2">
        <v>2</v>
      </c>
      <c r="H623" s="6">
        <v>25</v>
      </c>
      <c r="I623" s="6">
        <f>VENTAS[[#This Row],[Cantidad]]*VENTAS[[#This Row],[Precio Venta]]</f>
        <v>50</v>
      </c>
      <c r="J623" s="6">
        <f>IF(VENTAS[[#This Row],[Nombre del Gestor]]&gt;1,  VENTAS[[#This Row],[Total]]*10%, 0)</f>
        <v>0</v>
      </c>
      <c r="K623" s="6">
        <f>IFERROR(VLOOKUP(VENTAS[[#This Row],[Código del producto Vendido]],STOCK[],16,FALSE)*VENTAS[[#This Row],[Cantidad]] + VLOOKUP(VENTAS[[#This Row],[Código del producto Vendido]],STOCK[],19,FALSE)*VENTAS[[#This Row],[Cantidad]],VENTAS[[#This Row],[Total]])</f>
        <v>32.74</v>
      </c>
      <c r="L623" s="6">
        <f>VENTAS[[#This Row],[Total]]-VENTAS[[#This Row],[Comisión 10%]]-VENTAS[[#This Row],[Costo SIN Comision]]</f>
        <v>17.259999999999998</v>
      </c>
      <c r="M623" s="6"/>
    </row>
    <row r="624" spans="1:13" ht="14" x14ac:dyDescent="0.15">
      <c r="A624" s="22" t="s">
        <v>1488</v>
      </c>
      <c r="B624">
        <f>IFERROR(VLOOKUP(VENTAS[[#This Row],[Código del producto Vendido]],STOCK[],25,FALSE),"-")</f>
        <v>0</v>
      </c>
      <c r="E624" t="s">
        <v>1210</v>
      </c>
      <c r="F624" s="2" t="str">
        <f>IFERROR(VLOOKUP(VENTAS[[#This Row],[Código del producto Vendido]],STOCK[],5,FALSE),"-")</f>
        <v>Blusa camisa de puño largo</v>
      </c>
      <c r="G624" s="2">
        <v>1</v>
      </c>
      <c r="H624" s="6">
        <v>25</v>
      </c>
      <c r="I624" s="6">
        <f>VENTAS[[#This Row],[Cantidad]]*VENTAS[[#This Row],[Precio Venta]]</f>
        <v>25</v>
      </c>
      <c r="J624" s="6">
        <f>IF(VENTAS[[#This Row],[Nombre del Gestor]]&gt;1,  VENTAS[[#This Row],[Total]]*10%, 0)</f>
        <v>0</v>
      </c>
      <c r="K624" s="6">
        <f>IFERROR(VLOOKUP(VENTAS[[#This Row],[Código del producto Vendido]],STOCK[],16,FALSE)*VENTAS[[#This Row],[Cantidad]] + VLOOKUP(VENTAS[[#This Row],[Código del producto Vendido]],STOCK[],19,FALSE)*VENTAS[[#This Row],[Cantidad]],VENTAS[[#This Row],[Total]])</f>
        <v>16.37</v>
      </c>
      <c r="L624" s="6">
        <f>VENTAS[[#This Row],[Total]]-VENTAS[[#This Row],[Comisión 10%]]-VENTAS[[#This Row],[Costo SIN Comision]]</f>
        <v>8.629999999999999</v>
      </c>
      <c r="M624" s="6"/>
    </row>
    <row r="625" spans="1:13" ht="14" x14ac:dyDescent="0.15">
      <c r="A625" s="22" t="s">
        <v>1488</v>
      </c>
      <c r="B625">
        <f>IFERROR(VLOOKUP(VENTAS[[#This Row],[Código del producto Vendido]],STOCK[],25,FALSE),"-")</f>
        <v>0</v>
      </c>
      <c r="E625" t="s">
        <v>1211</v>
      </c>
      <c r="F625" s="2" t="str">
        <f>IFERROR(VLOOKUP(VENTAS[[#This Row],[Código del producto Vendido]],STOCK[],5,FALSE),"-")</f>
        <v>Camisa entallada dazy</v>
      </c>
      <c r="G625" s="2">
        <v>2</v>
      </c>
      <c r="H625" s="6">
        <v>25</v>
      </c>
      <c r="I625" s="6">
        <f>VENTAS[[#This Row],[Cantidad]]*VENTAS[[#This Row],[Precio Venta]]</f>
        <v>50</v>
      </c>
      <c r="J625" s="6">
        <f>IF(VENTAS[[#This Row],[Nombre del Gestor]]&gt;1,  VENTAS[[#This Row],[Total]]*10%, 0)</f>
        <v>0</v>
      </c>
      <c r="K625" s="6">
        <f>IFERROR(VLOOKUP(VENTAS[[#This Row],[Código del producto Vendido]],STOCK[],16,FALSE)*VENTAS[[#This Row],[Cantidad]] + VLOOKUP(VENTAS[[#This Row],[Código del producto Vendido]],STOCK[],19,FALSE)*VENTAS[[#This Row],[Cantidad]],VENTAS[[#This Row],[Total]])</f>
        <v>31.299999999999997</v>
      </c>
      <c r="L625" s="6">
        <f>VENTAS[[#This Row],[Total]]-VENTAS[[#This Row],[Comisión 10%]]-VENTAS[[#This Row],[Costo SIN Comision]]</f>
        <v>18.700000000000003</v>
      </c>
      <c r="M625" s="6"/>
    </row>
    <row r="626" spans="1:13" ht="14" x14ac:dyDescent="0.15">
      <c r="A626" s="22" t="s">
        <v>1488</v>
      </c>
      <c r="B626">
        <f>IFERROR(VLOOKUP(VENTAS[[#This Row],[Código del producto Vendido]],STOCK[],25,FALSE),"-")</f>
        <v>0</v>
      </c>
      <c r="E626" t="s">
        <v>1212</v>
      </c>
      <c r="F626" s="2" t="str">
        <f>IFERROR(VLOOKUP(VENTAS[[#This Row],[Código del producto Vendido]],STOCK[],5,FALSE),"-")</f>
        <v>Camisa entallada dazy</v>
      </c>
      <c r="G626" s="2">
        <v>2</v>
      </c>
      <c r="H626" s="6">
        <v>25</v>
      </c>
      <c r="I626" s="6">
        <f>VENTAS[[#This Row],[Cantidad]]*VENTAS[[#This Row],[Precio Venta]]</f>
        <v>50</v>
      </c>
      <c r="J626" s="6">
        <f>IF(VENTAS[[#This Row],[Nombre del Gestor]]&gt;1,  VENTAS[[#This Row],[Total]]*10%, 0)</f>
        <v>0</v>
      </c>
      <c r="K626" s="6">
        <f>IFERROR(VLOOKUP(VENTAS[[#This Row],[Código del producto Vendido]],STOCK[],16,FALSE)*VENTAS[[#This Row],[Cantidad]] + VLOOKUP(VENTAS[[#This Row],[Código del producto Vendido]],STOCK[],19,FALSE)*VENTAS[[#This Row],[Cantidad]],VENTAS[[#This Row],[Total]])</f>
        <v>31.299999999999997</v>
      </c>
      <c r="L626" s="6">
        <f>VENTAS[[#This Row],[Total]]-VENTAS[[#This Row],[Comisión 10%]]-VENTAS[[#This Row],[Costo SIN Comision]]</f>
        <v>18.700000000000003</v>
      </c>
      <c r="M626" s="6"/>
    </row>
    <row r="627" spans="1:13" ht="14" x14ac:dyDescent="0.15">
      <c r="A627" s="22" t="s">
        <v>1488</v>
      </c>
      <c r="B627">
        <f>IFERROR(VLOOKUP(VENTAS[[#This Row],[Código del producto Vendido]],STOCK[],25,FALSE),"-")</f>
        <v>0</v>
      </c>
      <c r="E627" t="s">
        <v>1239</v>
      </c>
      <c r="F627" s="2" t="str">
        <f>IFERROR(VLOOKUP(VENTAS[[#This Row],[Código del producto Vendido]],STOCK[],5,FALSE),"-")</f>
        <v>Playera negra de cuello cisne</v>
      </c>
      <c r="G627" s="2">
        <v>1</v>
      </c>
      <c r="H627" s="6">
        <v>18</v>
      </c>
      <c r="I627" s="6">
        <f>VENTAS[[#This Row],[Cantidad]]*VENTAS[[#This Row],[Precio Venta]]</f>
        <v>18</v>
      </c>
      <c r="J627" s="6">
        <f>IF(VENTAS[[#This Row],[Nombre del Gestor]]&gt;1,  VENTAS[[#This Row],[Total]]*10%, 0)</f>
        <v>0</v>
      </c>
      <c r="K627" s="6">
        <f>IFERROR(VLOOKUP(VENTAS[[#This Row],[Código del producto Vendido]],STOCK[],16,FALSE)*VENTAS[[#This Row],[Cantidad]] + VLOOKUP(VENTAS[[#This Row],[Código del producto Vendido]],STOCK[],19,FALSE)*VENTAS[[#This Row],[Cantidad]],VENTAS[[#This Row],[Total]])</f>
        <v>11.32</v>
      </c>
      <c r="L627" s="6">
        <f>VENTAS[[#This Row],[Total]]-VENTAS[[#This Row],[Comisión 10%]]-VENTAS[[#This Row],[Costo SIN Comision]]</f>
        <v>6.68</v>
      </c>
      <c r="M627" s="6"/>
    </row>
    <row r="628" spans="1:13" ht="14" x14ac:dyDescent="0.15">
      <c r="A628" s="22" t="s">
        <v>1488</v>
      </c>
      <c r="B628">
        <f>IFERROR(VLOOKUP(VENTAS[[#This Row],[Código del producto Vendido]],STOCK[],25,FALSE),"-")</f>
        <v>0</v>
      </c>
      <c r="E628" t="s">
        <v>1241</v>
      </c>
      <c r="F628" s="2" t="str">
        <f>IFERROR(VLOOKUP(VENTAS[[#This Row],[Código del producto Vendido]],STOCK[],5,FALSE),"-")</f>
        <v>Playera negra de cuello cisne</v>
      </c>
      <c r="G628" s="2">
        <v>1</v>
      </c>
      <c r="H628" s="6">
        <v>18</v>
      </c>
      <c r="I628" s="6">
        <f>VENTAS[[#This Row],[Cantidad]]*VENTAS[[#This Row],[Precio Venta]]</f>
        <v>18</v>
      </c>
      <c r="J628" s="6">
        <f>IF(VENTAS[[#This Row],[Nombre del Gestor]]&gt;1,  VENTAS[[#This Row],[Total]]*10%, 0)</f>
        <v>0</v>
      </c>
      <c r="K628" s="6">
        <f>IFERROR(VLOOKUP(VENTAS[[#This Row],[Código del producto Vendido]],STOCK[],16,FALSE)*VENTAS[[#This Row],[Cantidad]] + VLOOKUP(VENTAS[[#This Row],[Código del producto Vendido]],STOCK[],19,FALSE)*VENTAS[[#This Row],[Cantidad]],VENTAS[[#This Row],[Total]])</f>
        <v>11.32</v>
      </c>
      <c r="L628" s="6">
        <f>VENTAS[[#This Row],[Total]]-VENTAS[[#This Row],[Comisión 10%]]-VENTAS[[#This Row],[Costo SIN Comision]]</f>
        <v>6.68</v>
      </c>
      <c r="M628" s="6"/>
    </row>
    <row r="629" spans="1:13" ht="14" x14ac:dyDescent="0.15">
      <c r="A629" s="22" t="s">
        <v>1488</v>
      </c>
      <c r="B629" t="str">
        <f>IFERROR(VLOOKUP(VENTAS[[#This Row],[Código del producto Vendido]],STOCK[],25,FALSE),"-")</f>
        <v>Compra 11 dic 2023</v>
      </c>
      <c r="E629" t="s">
        <v>1247</v>
      </c>
      <c r="F629" s="2" t="str">
        <f>IFERROR(VLOOKUP(VENTAS[[#This Row],[Código del producto Vendido]],STOCK[],5,FALSE),"-")</f>
        <v>Top bustier corsetero</v>
      </c>
      <c r="G629" s="2">
        <v>1</v>
      </c>
      <c r="H629" s="6">
        <v>22</v>
      </c>
      <c r="I629" s="6">
        <f>VENTAS[[#This Row],[Cantidad]]*VENTAS[[#This Row],[Precio Venta]]</f>
        <v>22</v>
      </c>
      <c r="J629" s="6">
        <f>IF(VENTAS[[#This Row],[Nombre del Gestor]]&gt;1,  VENTAS[[#This Row],[Total]]*10%, 0)</f>
        <v>0</v>
      </c>
      <c r="K629" s="6">
        <f>IFERROR(VLOOKUP(VENTAS[[#This Row],[Código del producto Vendido]],STOCK[],16,FALSE)*VENTAS[[#This Row],[Cantidad]] + VLOOKUP(VENTAS[[#This Row],[Código del producto Vendido]],STOCK[],19,FALSE)*VENTAS[[#This Row],[Cantidad]],VENTAS[[#This Row],[Total]])</f>
        <v>5.5</v>
      </c>
      <c r="L629" s="6">
        <f>VENTAS[[#This Row],[Total]]-VENTAS[[#This Row],[Comisión 10%]]-VENTAS[[#This Row],[Costo SIN Comision]]</f>
        <v>16.5</v>
      </c>
      <c r="M629" s="6"/>
    </row>
    <row r="630" spans="1:13" ht="14" x14ac:dyDescent="0.15">
      <c r="A630" s="22" t="s">
        <v>1488</v>
      </c>
      <c r="B630">
        <f>IFERROR(VLOOKUP(VENTAS[[#This Row],[Código del producto Vendido]],STOCK[],25,FALSE),"-")</f>
        <v>0</v>
      </c>
      <c r="E630" t="s">
        <v>1254</v>
      </c>
      <c r="F630" s="2" t="str">
        <f>IFERROR(VLOOKUP(VENTAS[[#This Row],[Código del producto Vendido]],STOCK[],5,FALSE),"-")</f>
        <v>Vestido acanalado cruzado color crema</v>
      </c>
      <c r="G630" s="2">
        <v>2</v>
      </c>
      <c r="H630" s="6">
        <v>28</v>
      </c>
      <c r="I630" s="6">
        <f>VENTAS[[#This Row],[Cantidad]]*VENTAS[[#This Row],[Precio Venta]]</f>
        <v>56</v>
      </c>
      <c r="J630" s="6">
        <f>IF(VENTAS[[#This Row],[Nombre del Gestor]]&gt;1,  VENTAS[[#This Row],[Total]]*10%, 0)</f>
        <v>0</v>
      </c>
      <c r="K630" s="6">
        <f>IFERROR(VLOOKUP(VENTAS[[#This Row],[Código del producto Vendido]],STOCK[],16,FALSE)*VENTAS[[#This Row],[Cantidad]] + VLOOKUP(VENTAS[[#This Row],[Código del producto Vendido]],STOCK[],19,FALSE)*VENTAS[[#This Row],[Cantidad]],VENTAS[[#This Row],[Total]])</f>
        <v>49.18</v>
      </c>
      <c r="L630" s="6">
        <f>VENTAS[[#This Row],[Total]]-VENTAS[[#This Row],[Comisión 10%]]-VENTAS[[#This Row],[Costo SIN Comision]]</f>
        <v>6.82</v>
      </c>
      <c r="M630" s="6"/>
    </row>
    <row r="631" spans="1:13" ht="14" x14ac:dyDescent="0.15">
      <c r="A631" s="22" t="s">
        <v>1488</v>
      </c>
      <c r="B631">
        <f>IFERROR(VLOOKUP(VENTAS[[#This Row],[Código del producto Vendido]],STOCK[],25,FALSE),"-")</f>
        <v>0</v>
      </c>
      <c r="E631" t="s">
        <v>1255</v>
      </c>
      <c r="F631" s="2" t="str">
        <f>IFERROR(VLOOKUP(VENTAS[[#This Row],[Código del producto Vendido]],STOCK[],5,FALSE),"-")</f>
        <v>Short de tela suave con cinturón</v>
      </c>
      <c r="G631" s="2">
        <v>1</v>
      </c>
      <c r="H631" s="6">
        <v>20</v>
      </c>
      <c r="I631" s="6">
        <f>VENTAS[[#This Row],[Cantidad]]*VENTAS[[#This Row],[Precio Venta]]</f>
        <v>20</v>
      </c>
      <c r="J631" s="6">
        <f>IF(VENTAS[[#This Row],[Nombre del Gestor]]&gt;1,  VENTAS[[#This Row],[Total]]*10%, 0)</f>
        <v>0</v>
      </c>
      <c r="K631" s="6">
        <f>IFERROR(VLOOKUP(VENTAS[[#This Row],[Código del producto Vendido]],STOCK[],16,FALSE)*VENTAS[[#This Row],[Cantidad]] + VLOOKUP(VENTAS[[#This Row],[Código del producto Vendido]],STOCK[],19,FALSE)*VENTAS[[#This Row],[Cantidad]],VENTAS[[#This Row],[Total]])</f>
        <v>12.99</v>
      </c>
      <c r="L631" s="6">
        <f>VENTAS[[#This Row],[Total]]-VENTAS[[#This Row],[Comisión 10%]]-VENTAS[[#This Row],[Costo SIN Comision]]</f>
        <v>7.01</v>
      </c>
      <c r="M631" s="6"/>
    </row>
    <row r="632" spans="1:13" ht="14" x14ac:dyDescent="0.15">
      <c r="A632" s="22" t="s">
        <v>1488</v>
      </c>
      <c r="B632" t="str">
        <f>IFERROR(VLOOKUP(VENTAS[[#This Row],[Código del producto Vendido]],STOCK[],25,FALSE),"-")</f>
        <v>Yenma 19 Mayo</v>
      </c>
      <c r="E632" t="s">
        <v>604</v>
      </c>
      <c r="F632" s="2" t="str">
        <f>IFERROR(VLOOKUP(VENTAS[[#This Row],[Código del producto Vendido]],STOCK[],5,FALSE),"-")</f>
        <v>Vestido de satén ajustado de tirantes fruncido</v>
      </c>
      <c r="G632" s="2">
        <v>1</v>
      </c>
      <c r="H632" s="6">
        <v>25</v>
      </c>
      <c r="I632" s="6">
        <f>VENTAS[[#This Row],[Cantidad]]*VENTAS[[#This Row],[Precio Venta]]</f>
        <v>25</v>
      </c>
      <c r="J632" s="6">
        <f>IF(VENTAS[[#This Row],[Nombre del Gestor]]&gt;1,  VENTAS[[#This Row],[Total]]*10%, 0)</f>
        <v>0</v>
      </c>
      <c r="K632" s="6">
        <f>IFERROR(VLOOKUP(VENTAS[[#This Row],[Código del producto Vendido]],STOCK[],16,FALSE)*VENTAS[[#This Row],[Cantidad]] + VLOOKUP(VENTAS[[#This Row],[Código del producto Vendido]],STOCK[],19,FALSE)*VENTAS[[#This Row],[Cantidad]],VENTAS[[#This Row],[Total]])</f>
        <v>12.875555555555556</v>
      </c>
      <c r="L632" s="6">
        <f>VENTAS[[#This Row],[Total]]-VENTAS[[#This Row],[Comisión 10%]]-VENTAS[[#This Row],[Costo SIN Comision]]</f>
        <v>12.124444444444444</v>
      </c>
      <c r="M632" s="6"/>
    </row>
    <row r="633" spans="1:13" ht="14" x14ac:dyDescent="0.15">
      <c r="A633" s="22" t="s">
        <v>1488</v>
      </c>
      <c r="B633">
        <f>IFERROR(VLOOKUP(VENTAS[[#This Row],[Código del producto Vendido]],STOCK[],25,FALSE),"-")</f>
        <v>0</v>
      </c>
      <c r="E633" t="s">
        <v>757</v>
      </c>
      <c r="F633" s="2" t="str">
        <f>IFERROR(VLOOKUP(VENTAS[[#This Row],[Código del producto Vendido]],STOCK[],5,FALSE),"-")</f>
        <v>Vestido con estampado jungla</v>
      </c>
      <c r="G633" s="2">
        <v>1</v>
      </c>
      <c r="H633" s="6">
        <v>16</v>
      </c>
      <c r="I633" s="6">
        <f>VENTAS[[#This Row],[Cantidad]]*VENTAS[[#This Row],[Precio Venta]]</f>
        <v>16</v>
      </c>
      <c r="J633" s="6">
        <f>IF(VENTAS[[#This Row],[Nombre del Gestor]]&gt;1,  VENTAS[[#This Row],[Total]]*10%, 0)</f>
        <v>0</v>
      </c>
      <c r="K633" s="6">
        <f>IFERROR(VLOOKUP(VENTAS[[#This Row],[Código del producto Vendido]],STOCK[],16,FALSE)*VENTAS[[#This Row],[Cantidad]] + VLOOKUP(VENTAS[[#This Row],[Código del producto Vendido]],STOCK[],19,FALSE)*VENTAS[[#This Row],[Cantidad]],VENTAS[[#This Row],[Total]])</f>
        <v>10.722222222222221</v>
      </c>
      <c r="L633" s="6">
        <f>VENTAS[[#This Row],[Total]]-VENTAS[[#This Row],[Comisión 10%]]-VENTAS[[#This Row],[Costo SIN Comision]]</f>
        <v>5.2777777777777786</v>
      </c>
      <c r="M633" s="6"/>
    </row>
    <row r="634" spans="1:13" ht="14" x14ac:dyDescent="0.15">
      <c r="A634" s="22" t="s">
        <v>1488</v>
      </c>
      <c r="B634" t="str">
        <f>IFERROR(VLOOKUP(VENTAS[[#This Row],[Código del producto Vendido]],STOCK[],25,FALSE),"-")</f>
        <v>Compra 7/12/2023</v>
      </c>
      <c r="E634" t="s">
        <v>1352</v>
      </c>
      <c r="F634" s="2" t="str">
        <f>IFERROR(VLOOKUP(VENTAS[[#This Row],[Código del producto Vendido]],STOCK[],5,FALSE),"-")</f>
        <v>Top Bustier encaje</v>
      </c>
      <c r="G634" s="2">
        <v>1</v>
      </c>
      <c r="H634" s="6">
        <v>22</v>
      </c>
      <c r="I634" s="6">
        <f>VENTAS[[#This Row],[Cantidad]]*VENTAS[[#This Row],[Precio Venta]]</f>
        <v>22</v>
      </c>
      <c r="J634" s="6">
        <f>IF(VENTAS[[#This Row],[Nombre del Gestor]]&gt;1,  VENTAS[[#This Row],[Total]]*10%, 0)</f>
        <v>0</v>
      </c>
      <c r="K634" s="6">
        <f>IFERROR(VLOOKUP(VENTAS[[#This Row],[Código del producto Vendido]],STOCK[],16,FALSE)*VENTAS[[#This Row],[Cantidad]] + VLOOKUP(VENTAS[[#This Row],[Código del producto Vendido]],STOCK[],19,FALSE)*VENTAS[[#This Row],[Cantidad]],VENTAS[[#This Row],[Total]])</f>
        <v>14.7</v>
      </c>
      <c r="L634" s="6">
        <f>VENTAS[[#This Row],[Total]]-VENTAS[[#This Row],[Comisión 10%]]-VENTAS[[#This Row],[Costo SIN Comision]]</f>
        <v>7.3000000000000007</v>
      </c>
      <c r="M634" s="6"/>
    </row>
    <row r="635" spans="1:13" ht="14" x14ac:dyDescent="0.15">
      <c r="A635" s="22" t="s">
        <v>1488</v>
      </c>
      <c r="B635" t="str">
        <f>IFERROR(VLOOKUP(VENTAS[[#This Row],[Código del producto Vendido]],STOCK[],25,FALSE),"-")</f>
        <v>Compra 7/12/2023</v>
      </c>
      <c r="E635" t="s">
        <v>1365</v>
      </c>
      <c r="F635" s="2" t="str">
        <f>IFERROR(VLOOKUP(VENTAS[[#This Row],[Código del producto Vendido]],STOCK[],5,FALSE),"-")</f>
        <v>Gafas de sol Dama</v>
      </c>
      <c r="G635" s="2">
        <v>1</v>
      </c>
      <c r="H635" s="6">
        <v>9</v>
      </c>
      <c r="I635" s="6">
        <f>VENTAS[[#This Row],[Cantidad]]*VENTAS[[#This Row],[Precio Venta]]</f>
        <v>9</v>
      </c>
      <c r="J635" s="6">
        <f>IF(VENTAS[[#This Row],[Nombre del Gestor]]&gt;1,  VENTAS[[#This Row],[Total]]*10%, 0)</f>
        <v>0</v>
      </c>
      <c r="K635" s="6">
        <f>IFERROR(VLOOKUP(VENTAS[[#This Row],[Código del producto Vendido]],STOCK[],16,FALSE)*VENTAS[[#This Row],[Cantidad]] + VLOOKUP(VENTAS[[#This Row],[Código del producto Vendido]],STOCK[],19,FALSE)*VENTAS[[#This Row],[Cantidad]],VENTAS[[#This Row],[Total]])</f>
        <v>6.05</v>
      </c>
      <c r="L635" s="6">
        <f>VENTAS[[#This Row],[Total]]-VENTAS[[#This Row],[Comisión 10%]]-VENTAS[[#This Row],[Costo SIN Comision]]</f>
        <v>2.95</v>
      </c>
      <c r="M635" s="6"/>
    </row>
    <row r="636" spans="1:13" ht="14" x14ac:dyDescent="0.15">
      <c r="A636" s="22" t="s">
        <v>1488</v>
      </c>
      <c r="B636" t="str">
        <f>IFERROR(VLOOKUP(VENTAS[[#This Row],[Código del producto Vendido]],STOCK[],25,FALSE),"-")</f>
        <v>Compra 9/12/2023</v>
      </c>
      <c r="E636" t="s">
        <v>1456</v>
      </c>
      <c r="F636" s="2" t="str">
        <f>IFERROR(VLOOKUP(VENTAS[[#This Row],[Código del producto Vendido]],STOCK[],5,FALSE),"-")</f>
        <v>Botas negras de zíper</v>
      </c>
      <c r="G636" s="2">
        <v>1</v>
      </c>
      <c r="H636" s="6">
        <v>40</v>
      </c>
      <c r="I636" s="6">
        <f>VENTAS[[#This Row],[Cantidad]]*VENTAS[[#This Row],[Precio Venta]]</f>
        <v>40</v>
      </c>
      <c r="J636" s="6">
        <f>IF(VENTAS[[#This Row],[Nombre del Gestor]]&gt;1,  VENTAS[[#This Row],[Total]]*10%, 0)</f>
        <v>0</v>
      </c>
      <c r="K636" s="6">
        <f>IFERROR(VLOOKUP(VENTAS[[#This Row],[Código del producto Vendido]],STOCK[],16,FALSE)*VENTAS[[#This Row],[Cantidad]] + VLOOKUP(VENTAS[[#This Row],[Código del producto Vendido]],STOCK[],19,FALSE)*VENTAS[[#This Row],[Cantidad]],VENTAS[[#This Row],[Total]])</f>
        <v>22.42</v>
      </c>
      <c r="L636" s="6">
        <f>VENTAS[[#This Row],[Total]]-VENTAS[[#This Row],[Comisión 10%]]-VENTAS[[#This Row],[Costo SIN Comision]]</f>
        <v>17.579999999999998</v>
      </c>
      <c r="M636" s="6"/>
    </row>
    <row r="637" spans="1:13" ht="14" x14ac:dyDescent="0.15">
      <c r="A637" s="22" t="s">
        <v>1488</v>
      </c>
      <c r="B637" t="str">
        <f>IFERROR(VLOOKUP(VENTAS[[#This Row],[Código del producto Vendido]],STOCK[],25,FALSE),"-")</f>
        <v>Compra 7/12/2023</v>
      </c>
      <c r="C637" t="s">
        <v>1492</v>
      </c>
      <c r="D637" t="s">
        <v>1493</v>
      </c>
      <c r="E637" t="s">
        <v>1349</v>
      </c>
      <c r="F637" s="2" t="str">
        <f>IFERROR(VLOOKUP(VENTAS[[#This Row],[Código del producto Vendido]],STOCK[],5,FALSE),"-")</f>
        <v>Sandalias Albaricoque</v>
      </c>
      <c r="G637" s="2">
        <v>1</v>
      </c>
      <c r="H637" s="6">
        <v>40</v>
      </c>
      <c r="I637" s="6">
        <f>VENTAS[[#This Row],[Cantidad]]*VENTAS[[#This Row],[Precio Venta]]</f>
        <v>40</v>
      </c>
      <c r="J637" s="6">
        <f>IF(VENTAS[[#This Row],[Nombre del Gestor]]&gt;1,  VENTAS[[#This Row],[Total]]*10%, 0)</f>
        <v>4</v>
      </c>
      <c r="K637" s="6">
        <f>IFERROR(VLOOKUP(VENTAS[[#This Row],[Código del producto Vendido]],STOCK[],16,FALSE)*VENTAS[[#This Row],[Cantidad]] + VLOOKUP(VENTAS[[#This Row],[Código del producto Vendido]],STOCK[],19,FALSE)*VENTAS[[#This Row],[Cantidad]],VENTAS[[#This Row],[Total]])</f>
        <v>23</v>
      </c>
      <c r="L637" s="6">
        <f>VENTAS[[#This Row],[Total]]-VENTAS[[#This Row],[Comisión 10%]]-VENTAS[[#This Row],[Costo SIN Comision]]</f>
        <v>13</v>
      </c>
      <c r="M637" s="6"/>
    </row>
    <row r="638" spans="1:13" ht="14" x14ac:dyDescent="0.15">
      <c r="A638" s="22" t="s">
        <v>1488</v>
      </c>
      <c r="B638" t="str">
        <f>IFERROR(VLOOKUP(VENTAS[[#This Row],[Código del producto Vendido]],STOCK[],25,FALSE),"-")</f>
        <v>Compra 7/12/2023</v>
      </c>
      <c r="D638" t="s">
        <v>1494</v>
      </c>
      <c r="E638" t="s">
        <v>1358</v>
      </c>
      <c r="F638" s="2" t="str">
        <f>IFERROR(VLOOKUP(VENTAS[[#This Row],[Código del producto Vendido]],STOCK[],5,FALSE),"-")</f>
        <v>Falda de mezclilla negra a la cintura</v>
      </c>
      <c r="G638" s="2">
        <v>1</v>
      </c>
      <c r="H638" s="6">
        <v>0</v>
      </c>
      <c r="I638" s="6">
        <f>VENTAS[[#This Row],[Cantidad]]*VENTAS[[#This Row],[Precio Venta]]</f>
        <v>0</v>
      </c>
      <c r="J638" s="6">
        <f>IF(VENTAS[[#This Row],[Nombre del Gestor]]&gt;1,  VENTAS[[#This Row],[Total]]*10%, 0)</f>
        <v>0</v>
      </c>
      <c r="K638" s="6">
        <f>IFERROR(VLOOKUP(VENTAS[[#This Row],[Código del producto Vendido]],STOCK[],16,FALSE)*VENTAS[[#This Row],[Cantidad]] + VLOOKUP(VENTAS[[#This Row],[Código del producto Vendido]],STOCK[],19,FALSE)*VENTAS[[#This Row],[Cantidad]],VENTAS[[#This Row],[Total]])</f>
        <v>15</v>
      </c>
      <c r="L638" s="6">
        <f>VENTAS[[#This Row],[Total]]-VENTAS[[#This Row],[Comisión 10%]]-VENTAS[[#This Row],[Costo SIN Comision]]</f>
        <v>-15</v>
      </c>
      <c r="M638" s="6"/>
    </row>
    <row r="639" spans="1:13" ht="14" x14ac:dyDescent="0.15">
      <c r="A639" s="22" t="s">
        <v>1488</v>
      </c>
      <c r="B639" t="str">
        <f>IFERROR(VLOOKUP(VENTAS[[#This Row],[Código del producto Vendido]],STOCK[],25,FALSE),"-")</f>
        <v>Compra 7/12/2023</v>
      </c>
      <c r="D639" t="s">
        <v>1495</v>
      </c>
      <c r="E639" t="s">
        <v>1334</v>
      </c>
      <c r="F639" s="2" t="str">
        <f>IFERROR(VLOOKUP(VENTAS[[#This Row],[Código del producto Vendido]],STOCK[],5,FALSE),"-")</f>
        <v>Vestido Frenchy Ajustado</v>
      </c>
      <c r="G639" s="2">
        <v>1</v>
      </c>
      <c r="H639" s="6">
        <v>25</v>
      </c>
      <c r="I639" s="6">
        <f>VENTAS[[#This Row],[Cantidad]]*VENTAS[[#This Row],[Precio Venta]]</f>
        <v>25</v>
      </c>
      <c r="J639" s="6">
        <f>IF(VENTAS[[#This Row],[Nombre del Gestor]]&gt;1,  VENTAS[[#This Row],[Total]]*10%, 0)</f>
        <v>2.5</v>
      </c>
      <c r="K639" s="6">
        <f>IFERROR(VLOOKUP(VENTAS[[#This Row],[Código del producto Vendido]],STOCK[],16,FALSE)*VENTAS[[#This Row],[Cantidad]] + VLOOKUP(VENTAS[[#This Row],[Código del producto Vendido]],STOCK[],19,FALSE)*VENTAS[[#This Row],[Cantidad]],VENTAS[[#This Row],[Total]])</f>
        <v>11.5</v>
      </c>
      <c r="L639" s="6">
        <f>VENTAS[[#This Row],[Total]]-VENTAS[[#This Row],[Comisión 10%]]-VENTAS[[#This Row],[Costo SIN Comision]]</f>
        <v>11</v>
      </c>
      <c r="M639" s="6"/>
    </row>
    <row r="640" spans="1:13" ht="14" x14ac:dyDescent="0.15">
      <c r="A640" s="22" t="s">
        <v>1488</v>
      </c>
      <c r="B640" t="str">
        <f>IFERROR(VLOOKUP(VENTAS[[#This Row],[Código del producto Vendido]],STOCK[],25,FALSE),"-")</f>
        <v>Compra 7/12/2023</v>
      </c>
      <c r="D640" t="s">
        <v>1489</v>
      </c>
      <c r="E640" t="s">
        <v>1339</v>
      </c>
      <c r="F640" s="2" t="str">
        <f>IFERROR(VLOOKUP(VENTAS[[#This Row],[Código del producto Vendido]],STOCK[],5,FALSE),"-")</f>
        <v>Pantalón Negro Acampanado</v>
      </c>
      <c r="G640" s="2">
        <v>1</v>
      </c>
      <c r="H640" s="6">
        <v>28</v>
      </c>
      <c r="I640" s="6">
        <f>VENTAS[[#This Row],[Cantidad]]*VENTAS[[#This Row],[Precio Venta]]</f>
        <v>28</v>
      </c>
      <c r="J640" s="6">
        <f>IF(VENTAS[[#This Row],[Nombre del Gestor]]&gt;1,  VENTAS[[#This Row],[Total]]*10%, 0)</f>
        <v>2.8000000000000003</v>
      </c>
      <c r="K640" s="6">
        <f>IFERROR(VLOOKUP(VENTAS[[#This Row],[Código del producto Vendido]],STOCK[],16,FALSE)*VENTAS[[#This Row],[Cantidad]] + VLOOKUP(VENTAS[[#This Row],[Código del producto Vendido]],STOCK[],19,FALSE)*VENTAS[[#This Row],[Cantidad]],VENTAS[[#This Row],[Total]])</f>
        <v>16.5</v>
      </c>
      <c r="L640" s="6">
        <f>VENTAS[[#This Row],[Total]]-VENTAS[[#This Row],[Comisión 10%]]-VENTAS[[#This Row],[Costo SIN Comision]]</f>
        <v>8.6999999999999993</v>
      </c>
      <c r="M640" s="6"/>
    </row>
    <row r="641" spans="1:13" ht="14" x14ac:dyDescent="0.15">
      <c r="A641" s="22" t="s">
        <v>1488</v>
      </c>
      <c r="B641" t="str">
        <f>IFERROR(VLOOKUP(VENTAS[[#This Row],[Código del producto Vendido]],STOCK[],25,FALSE),"-")</f>
        <v>-</v>
      </c>
      <c r="D641" t="s">
        <v>1495</v>
      </c>
      <c r="E641" t="s">
        <v>1333</v>
      </c>
      <c r="F641" s="2" t="str">
        <f>IFERROR(VLOOKUP(VENTAS[[#This Row],[Código del producto Vendido]],STOCK[],5,FALSE),"-")</f>
        <v>-</v>
      </c>
      <c r="G641" s="2">
        <v>1</v>
      </c>
      <c r="H641" s="6">
        <v>13</v>
      </c>
      <c r="I641" s="6">
        <f>VENTAS[[#This Row],[Cantidad]]*VENTAS[[#This Row],[Precio Venta]]</f>
        <v>13</v>
      </c>
      <c r="J641" s="6">
        <f>IF(VENTAS[[#This Row],[Nombre del Gestor]]&gt;1,  VENTAS[[#This Row],[Total]]*10%, 0)</f>
        <v>1.3</v>
      </c>
      <c r="K641" s="6">
        <f>IFERROR(VLOOKUP(VENTAS[[#This Row],[Código del producto Vendido]],STOCK[],16,FALSE)*VENTAS[[#This Row],[Cantidad]] + VLOOKUP(VENTAS[[#This Row],[Código del producto Vendido]],STOCK[],19,FALSE)*VENTAS[[#This Row],[Cantidad]],VENTAS[[#This Row],[Total]])</f>
        <v>13</v>
      </c>
      <c r="L641" s="6">
        <f>VENTAS[[#This Row],[Total]]-VENTAS[[#This Row],[Comisión 10%]]-VENTAS[[#This Row],[Costo SIN Comision]]</f>
        <v>-1.3000000000000007</v>
      </c>
      <c r="M641" s="6"/>
    </row>
    <row r="642" spans="1:13" ht="14" x14ac:dyDescent="0.15">
      <c r="A642" s="22" t="s">
        <v>1488</v>
      </c>
      <c r="B642" t="str">
        <f>IFERROR(VLOOKUP(VENTAS[[#This Row],[Código del producto Vendido]],STOCK[],25,FALSE),"-")</f>
        <v>Compra 7/12/2023</v>
      </c>
      <c r="D642" t="s">
        <v>1495</v>
      </c>
      <c r="E642" t="s">
        <v>1332</v>
      </c>
      <c r="F642" s="2" t="str">
        <f>IFERROR(VLOOKUP(VENTAS[[#This Row],[Código del producto Vendido]],STOCK[],5,FALSE),"-")</f>
        <v>Pullover Dazy cuello redondo Blanco</v>
      </c>
      <c r="G642" s="2">
        <v>1</v>
      </c>
      <c r="H642" s="6">
        <v>13</v>
      </c>
      <c r="I642" s="6">
        <f>VENTAS[[#This Row],[Cantidad]]*VENTAS[[#This Row],[Precio Venta]]</f>
        <v>13</v>
      </c>
      <c r="J642" s="6">
        <f>IF(VENTAS[[#This Row],[Nombre del Gestor]]&gt;1,  VENTAS[[#This Row],[Total]]*10%, 0)</f>
        <v>1.3</v>
      </c>
      <c r="K642" s="6">
        <f>IFERROR(VLOOKUP(VENTAS[[#This Row],[Código del producto Vendido]],STOCK[],16,FALSE)*VENTAS[[#This Row],[Cantidad]] + VLOOKUP(VENTAS[[#This Row],[Código del producto Vendido]],STOCK[],19,FALSE)*VENTAS[[#This Row],[Cantidad]],VENTAS[[#This Row],[Total]])</f>
        <v>7.5</v>
      </c>
      <c r="L642" s="6">
        <f>VENTAS[[#This Row],[Total]]-VENTAS[[#This Row],[Comisión 10%]]-VENTAS[[#This Row],[Costo SIN Comision]]</f>
        <v>4.1999999999999993</v>
      </c>
      <c r="M642" s="6"/>
    </row>
    <row r="643" spans="1:13" ht="14" x14ac:dyDescent="0.15">
      <c r="A643" s="22" t="s">
        <v>1488</v>
      </c>
      <c r="B643" t="str">
        <f>IFERROR(VLOOKUP(VENTAS[[#This Row],[Código del producto Vendido]],STOCK[],25,FALSE),"-")</f>
        <v>Recibido Freddy 24Mayo</v>
      </c>
      <c r="D643" t="s">
        <v>1495</v>
      </c>
      <c r="E643" t="s">
        <v>904</v>
      </c>
      <c r="F643" s="2" t="str">
        <f>IFERROR(VLOOKUP(VENTAS[[#This Row],[Código del producto Vendido]],STOCK[],5,FALSE),"-")</f>
        <v>Top Dreamer Negro</v>
      </c>
      <c r="G643" s="2">
        <v>1</v>
      </c>
      <c r="H643" s="6">
        <v>12</v>
      </c>
      <c r="I643" s="6">
        <f>VENTAS[[#This Row],[Cantidad]]*VENTAS[[#This Row],[Precio Venta]]</f>
        <v>12</v>
      </c>
      <c r="J643" s="6">
        <f>IF(VENTAS[[#This Row],[Nombre del Gestor]]&gt;1,  VENTAS[[#This Row],[Total]]*10%, 0)</f>
        <v>1.2000000000000002</v>
      </c>
      <c r="K643" s="6">
        <f>IFERROR(VLOOKUP(VENTAS[[#This Row],[Código del producto Vendido]],STOCK[],16,FALSE)*VENTAS[[#This Row],[Cantidad]] + VLOOKUP(VENTAS[[#This Row],[Código del producto Vendido]],STOCK[],19,FALSE)*VENTAS[[#This Row],[Cantidad]],VENTAS[[#This Row],[Total]])</f>
        <v>7.1568181818181813</v>
      </c>
      <c r="L643" s="6">
        <f>VENTAS[[#This Row],[Total]]-VENTAS[[#This Row],[Comisión 10%]]-VENTAS[[#This Row],[Costo SIN Comision]]</f>
        <v>3.6431818181818194</v>
      </c>
      <c r="M643" s="6"/>
    </row>
    <row r="644" spans="1:13" ht="14" x14ac:dyDescent="0.15">
      <c r="A644" s="22" t="s">
        <v>1488</v>
      </c>
      <c r="B644" t="str">
        <f>IFERROR(VLOOKUP(VENTAS[[#This Row],[Código del producto Vendido]],STOCK[],25,FALSE),"-")</f>
        <v>Viaje Agosto</v>
      </c>
      <c r="D644" t="s">
        <v>1495</v>
      </c>
      <c r="E644" t="s">
        <v>984</v>
      </c>
      <c r="F644" s="2" t="str">
        <f>IFERROR(VLOOKUP(VENTAS[[#This Row],[Código del producto Vendido]],STOCK[],5,FALSE),"-")</f>
        <v>Pullover negro cuello redondo</v>
      </c>
      <c r="G644" s="2">
        <v>1</v>
      </c>
      <c r="H644" s="6">
        <v>12</v>
      </c>
      <c r="I644" s="6">
        <f>VENTAS[[#This Row],[Cantidad]]*VENTAS[[#This Row],[Precio Venta]]</f>
        <v>12</v>
      </c>
      <c r="J644" s="6">
        <f>IF(VENTAS[[#This Row],[Nombre del Gestor]]&gt;1,  VENTAS[[#This Row],[Total]]*10%, 0)</f>
        <v>1.2000000000000002</v>
      </c>
      <c r="K644" s="6">
        <f>IFERROR(VLOOKUP(VENTAS[[#This Row],[Código del producto Vendido]],STOCK[],16,FALSE)*VENTAS[[#This Row],[Cantidad]] + VLOOKUP(VENTAS[[#This Row],[Código del producto Vendido]],STOCK[],19,FALSE)*VENTAS[[#This Row],[Cantidad]],VENTAS[[#This Row],[Total]])</f>
        <v>8.5300000000000011</v>
      </c>
      <c r="L644" s="6">
        <f>VENTAS[[#This Row],[Total]]-VENTAS[[#This Row],[Comisión 10%]]-VENTAS[[#This Row],[Costo SIN Comision]]</f>
        <v>2.2699999999999996</v>
      </c>
      <c r="M644" s="6"/>
    </row>
    <row r="645" spans="1:13" ht="14" x14ac:dyDescent="0.15">
      <c r="A645" s="22" t="s">
        <v>1488</v>
      </c>
      <c r="B645" t="str">
        <f>IFERROR(VLOOKUP(VENTAS[[#This Row],[Código del producto Vendido]],STOCK[],25,FALSE),"-")</f>
        <v>Compra 7/12/2023</v>
      </c>
      <c r="E645" t="s">
        <v>1310</v>
      </c>
      <c r="F645" s="2" t="str">
        <f>IFERROR(VLOOKUP(VENTAS[[#This Row],[Código del producto Vendido]],STOCK[],5,FALSE),"-")</f>
        <v>Camiseta Dazy Blanco</v>
      </c>
      <c r="G645" s="2">
        <v>1</v>
      </c>
      <c r="H645" s="6">
        <v>13</v>
      </c>
      <c r="I645" s="6">
        <f>VENTAS[[#This Row],[Cantidad]]*VENTAS[[#This Row],[Precio Venta]]</f>
        <v>13</v>
      </c>
      <c r="J645" s="6">
        <f>IF(VENTAS[[#This Row],[Nombre del Gestor]]&gt;1,  VENTAS[[#This Row],[Total]]*10%, 0)</f>
        <v>0</v>
      </c>
      <c r="K645" s="6">
        <f>IFERROR(VLOOKUP(VENTAS[[#This Row],[Código del producto Vendido]],STOCK[],16,FALSE)*VENTAS[[#This Row],[Cantidad]] + VLOOKUP(VENTAS[[#This Row],[Código del producto Vendido]],STOCK[],19,FALSE)*VENTAS[[#This Row],[Cantidad]],VENTAS[[#This Row],[Total]])</f>
        <v>11</v>
      </c>
      <c r="L645" s="6">
        <f>VENTAS[[#This Row],[Total]]-VENTAS[[#This Row],[Comisión 10%]]-VENTAS[[#This Row],[Costo SIN Comision]]</f>
        <v>2</v>
      </c>
      <c r="M645" s="6"/>
    </row>
    <row r="646" spans="1:13" ht="14" x14ac:dyDescent="0.15">
      <c r="A646" s="22" t="s">
        <v>1488</v>
      </c>
      <c r="B646" t="str">
        <f>IFERROR(VLOOKUP(VENTAS[[#This Row],[Código del producto Vendido]],STOCK[],25,FALSE),"-")</f>
        <v>Compra 7/12/2023</v>
      </c>
      <c r="E646" t="s">
        <v>1312</v>
      </c>
      <c r="F646" s="2" t="str">
        <f>IFERROR(VLOOKUP(VENTAS[[#This Row],[Código del producto Vendido]],STOCK[],5,FALSE),"-")</f>
        <v>Pantalón negro acampanado</v>
      </c>
      <c r="G646" s="2">
        <v>1</v>
      </c>
      <c r="H646" s="6">
        <v>28</v>
      </c>
      <c r="I646" s="6">
        <f>VENTAS[[#This Row],[Cantidad]]*VENTAS[[#This Row],[Precio Venta]]</f>
        <v>28</v>
      </c>
      <c r="J646" s="6">
        <f>IF(VENTAS[[#This Row],[Nombre del Gestor]]&gt;1,  VENTAS[[#This Row],[Total]]*10%, 0)</f>
        <v>0</v>
      </c>
      <c r="K646" s="6">
        <f>IFERROR(VLOOKUP(VENTAS[[#This Row],[Código del producto Vendido]],STOCK[],16,FALSE)*VENTAS[[#This Row],[Cantidad]] + VLOOKUP(VENTAS[[#This Row],[Código del producto Vendido]],STOCK[],19,FALSE)*VENTAS[[#This Row],[Cantidad]],VENTAS[[#This Row],[Total]])</f>
        <v>18.5</v>
      </c>
      <c r="L646" s="6">
        <f>VENTAS[[#This Row],[Total]]-VENTAS[[#This Row],[Comisión 10%]]-VENTAS[[#This Row],[Costo SIN Comision]]</f>
        <v>9.5</v>
      </c>
      <c r="M646" s="6"/>
    </row>
    <row r="647" spans="1:13" ht="14" x14ac:dyDescent="0.15">
      <c r="A647" s="22" t="s">
        <v>1488</v>
      </c>
      <c r="B647" t="str">
        <f>IFERROR(VLOOKUP(VENTAS[[#This Row],[Código del producto Vendido]],STOCK[],25,FALSE),"-")</f>
        <v>Compra 7/12/2023</v>
      </c>
      <c r="D647" t="s">
        <v>1496</v>
      </c>
      <c r="E647" t="s">
        <v>1317</v>
      </c>
      <c r="F647" s="2" t="str">
        <f>IFERROR(VLOOKUP(VENTAS[[#This Row],[Código del producto Vendido]],STOCK[],5,FALSE),"-")</f>
        <v>Vestido Camisero flores</v>
      </c>
      <c r="G647" s="2">
        <v>1</v>
      </c>
      <c r="H647" s="6">
        <v>35</v>
      </c>
      <c r="I647" s="6">
        <f>VENTAS[[#This Row],[Cantidad]]*VENTAS[[#This Row],[Precio Venta]]</f>
        <v>35</v>
      </c>
      <c r="J647" s="6">
        <f>IF(VENTAS[[#This Row],[Nombre del Gestor]]&gt;1,  VENTAS[[#This Row],[Total]]*10%, 0)</f>
        <v>3.5</v>
      </c>
      <c r="K647" s="6">
        <f>IFERROR(VLOOKUP(VENTAS[[#This Row],[Código del producto Vendido]],STOCK[],16,FALSE)*VENTAS[[#This Row],[Cantidad]] + VLOOKUP(VENTAS[[#This Row],[Código del producto Vendido]],STOCK[],19,FALSE)*VENTAS[[#This Row],[Cantidad]],VENTAS[[#This Row],[Total]])</f>
        <v>20.6</v>
      </c>
      <c r="L647" s="6">
        <f>VENTAS[[#This Row],[Total]]-VENTAS[[#This Row],[Comisión 10%]]-VENTAS[[#This Row],[Costo SIN Comision]]</f>
        <v>10.899999999999999</v>
      </c>
      <c r="M647" s="6"/>
    </row>
    <row r="648" spans="1:13" ht="14" x14ac:dyDescent="0.15">
      <c r="A648" s="22" t="s">
        <v>1488</v>
      </c>
      <c r="B648" t="str">
        <f>IFERROR(VLOOKUP(VENTAS[[#This Row],[Código del producto Vendido]],STOCK[],25,FALSE),"-")</f>
        <v>Compra 7/12/2023</v>
      </c>
      <c r="E648" t="s">
        <v>1329</v>
      </c>
      <c r="F648" s="2" t="str">
        <f>IFERROR(VLOOKUP(VENTAS[[#This Row],[Código del producto Vendido]],STOCK[],5,FALSE),"-")</f>
        <v>Chaleco blanco botones</v>
      </c>
      <c r="G648" s="2">
        <v>1</v>
      </c>
      <c r="H648" s="6">
        <v>25</v>
      </c>
      <c r="I648" s="6">
        <f>VENTAS[[#This Row],[Cantidad]]*VENTAS[[#This Row],[Precio Venta]]</f>
        <v>25</v>
      </c>
      <c r="J648" s="6">
        <f>IF(VENTAS[[#This Row],[Nombre del Gestor]]&gt;1,  VENTAS[[#This Row],[Total]]*10%, 0)</f>
        <v>0</v>
      </c>
      <c r="K648" s="6">
        <f>IFERROR(VLOOKUP(VENTAS[[#This Row],[Código del producto Vendido]],STOCK[],16,FALSE)*VENTAS[[#This Row],[Cantidad]] + VLOOKUP(VENTAS[[#This Row],[Código del producto Vendido]],STOCK[],19,FALSE)*VENTAS[[#This Row],[Cantidad]],VENTAS[[#This Row],[Total]])</f>
        <v>13.5</v>
      </c>
      <c r="L648" s="6">
        <f>VENTAS[[#This Row],[Total]]-VENTAS[[#This Row],[Comisión 10%]]-VENTAS[[#This Row],[Costo SIN Comision]]</f>
        <v>11.5</v>
      </c>
      <c r="M648" s="6"/>
    </row>
    <row r="649" spans="1:13" ht="14" x14ac:dyDescent="0.15">
      <c r="A649" s="22" t="s">
        <v>1488</v>
      </c>
      <c r="B649" t="str">
        <f>IFERROR(VLOOKUP(VENTAS[[#This Row],[Código del producto Vendido]],STOCK[],25,FALSE),"-")</f>
        <v>Compra 7/12/2023</v>
      </c>
      <c r="E649" t="s">
        <v>1345</v>
      </c>
      <c r="F649" s="2" t="str">
        <f>IFERROR(VLOOKUP(VENTAS[[#This Row],[Código del producto Vendido]],STOCK[],5,FALSE),"-")</f>
        <v>Chaleco de traje</v>
      </c>
      <c r="G649" s="2">
        <v>1</v>
      </c>
      <c r="H649" s="6">
        <v>25</v>
      </c>
      <c r="I649" s="6">
        <f>VENTAS[[#This Row],[Cantidad]]*VENTAS[[#This Row],[Precio Venta]]</f>
        <v>25</v>
      </c>
      <c r="J649" s="6">
        <f>IF(VENTAS[[#This Row],[Nombre del Gestor]]&gt;1,  VENTAS[[#This Row],[Total]]*10%, 0)</f>
        <v>0</v>
      </c>
      <c r="K649" s="6">
        <f>IFERROR(VLOOKUP(VENTAS[[#This Row],[Código del producto Vendido]],STOCK[],16,FALSE)*VENTAS[[#This Row],[Cantidad]] + VLOOKUP(VENTAS[[#This Row],[Código del producto Vendido]],STOCK[],19,FALSE)*VENTAS[[#This Row],[Cantidad]],VENTAS[[#This Row],[Total]])</f>
        <v>13.5</v>
      </c>
      <c r="L649" s="6">
        <f>VENTAS[[#This Row],[Total]]-VENTAS[[#This Row],[Comisión 10%]]-VENTAS[[#This Row],[Costo SIN Comision]]</f>
        <v>11.5</v>
      </c>
      <c r="M649" s="6"/>
    </row>
    <row r="650" spans="1:13" ht="14" x14ac:dyDescent="0.15">
      <c r="A650" s="22" t="s">
        <v>1488</v>
      </c>
      <c r="B650" t="str">
        <f>IFERROR(VLOOKUP(VENTAS[[#This Row],[Código del producto Vendido]],STOCK[],25,FALSE),"-")</f>
        <v>Compra 7/12/2023</v>
      </c>
      <c r="E650" t="s">
        <v>1346</v>
      </c>
      <c r="F650" s="2" t="str">
        <f>IFERROR(VLOOKUP(VENTAS[[#This Row],[Código del producto Vendido]],STOCK[],5,FALSE),"-")</f>
        <v>Chaleco de traje</v>
      </c>
      <c r="G650" s="2">
        <v>1</v>
      </c>
      <c r="H650" s="6">
        <v>25</v>
      </c>
      <c r="I650" s="6">
        <f>VENTAS[[#This Row],[Cantidad]]*VENTAS[[#This Row],[Precio Venta]]</f>
        <v>25</v>
      </c>
      <c r="J650" s="6">
        <f>IF(VENTAS[[#This Row],[Nombre del Gestor]]&gt;1,  VENTAS[[#This Row],[Total]]*10%, 0)</f>
        <v>0</v>
      </c>
      <c r="K650" s="6">
        <f>IFERROR(VLOOKUP(VENTAS[[#This Row],[Código del producto Vendido]],STOCK[],16,FALSE)*VENTAS[[#This Row],[Cantidad]] + VLOOKUP(VENTAS[[#This Row],[Código del producto Vendido]],STOCK[],19,FALSE)*VENTAS[[#This Row],[Cantidad]],VENTAS[[#This Row],[Total]])</f>
        <v>13.5</v>
      </c>
      <c r="L650" s="6">
        <f>VENTAS[[#This Row],[Total]]-VENTAS[[#This Row],[Comisión 10%]]-VENTAS[[#This Row],[Costo SIN Comision]]</f>
        <v>11.5</v>
      </c>
      <c r="M650" s="6"/>
    </row>
    <row r="651" spans="1:13" ht="14" x14ac:dyDescent="0.15">
      <c r="A651" s="22" t="s">
        <v>1488</v>
      </c>
      <c r="B651" t="str">
        <f>IFERROR(VLOOKUP(VENTAS[[#This Row],[Código del producto Vendido]],STOCK[],25,FALSE),"-")</f>
        <v>Compra 7/12/2023</v>
      </c>
      <c r="E651" t="s">
        <v>1356</v>
      </c>
      <c r="F651" s="2" t="str">
        <f>IFERROR(VLOOKUP(VENTAS[[#This Row],[Código del producto Vendido]],STOCK[],5,FALSE),"-")</f>
        <v>Top de encaje</v>
      </c>
      <c r="G651" s="2">
        <v>1</v>
      </c>
      <c r="H651" s="6">
        <v>22</v>
      </c>
      <c r="I651" s="6">
        <f>VENTAS[[#This Row],[Cantidad]]*VENTAS[[#This Row],[Precio Venta]]</f>
        <v>22</v>
      </c>
      <c r="J651" s="6">
        <f>IF(VENTAS[[#This Row],[Nombre del Gestor]]&gt;1,  VENTAS[[#This Row],[Total]]*10%, 0)</f>
        <v>0</v>
      </c>
      <c r="K651" s="6">
        <f>IFERROR(VLOOKUP(VENTAS[[#This Row],[Código del producto Vendido]],STOCK[],16,FALSE)*VENTAS[[#This Row],[Cantidad]] + VLOOKUP(VENTAS[[#This Row],[Código del producto Vendido]],STOCK[],19,FALSE)*VENTAS[[#This Row],[Cantidad]],VENTAS[[#This Row],[Total]])</f>
        <v>14.7</v>
      </c>
      <c r="L651" s="6">
        <f>VENTAS[[#This Row],[Total]]-VENTAS[[#This Row],[Comisión 10%]]-VENTAS[[#This Row],[Costo SIN Comision]]</f>
        <v>7.3000000000000007</v>
      </c>
      <c r="M651" s="6"/>
    </row>
    <row r="652" spans="1:13" ht="14" x14ac:dyDescent="0.15">
      <c r="A652" s="22" t="s">
        <v>1488</v>
      </c>
      <c r="B652" t="str">
        <f>IFERROR(VLOOKUP(VENTAS[[#This Row],[Código del producto Vendido]],STOCK[],25,FALSE),"-")</f>
        <v>Compra 7/12/2023</v>
      </c>
      <c r="E652" t="s">
        <v>1306</v>
      </c>
      <c r="F652" s="2" t="str">
        <f>IFERROR(VLOOKUP(VENTAS[[#This Row],[Código del producto Vendido]],STOCK[],5,FALSE),"-")</f>
        <v>Camiseta Dazy Negro</v>
      </c>
      <c r="G652" s="2">
        <v>1</v>
      </c>
      <c r="H652" s="6">
        <v>13</v>
      </c>
      <c r="I652" s="6">
        <f>VENTAS[[#This Row],[Cantidad]]*VENTAS[[#This Row],[Precio Venta]]</f>
        <v>13</v>
      </c>
      <c r="J652" s="6">
        <f>IF(VENTAS[[#This Row],[Nombre del Gestor]]&gt;1,  VENTAS[[#This Row],[Total]]*10%, 0)</f>
        <v>0</v>
      </c>
      <c r="K652" s="6">
        <f>IFERROR(VLOOKUP(VENTAS[[#This Row],[Código del producto Vendido]],STOCK[],16,FALSE)*VENTAS[[#This Row],[Cantidad]] + VLOOKUP(VENTAS[[#This Row],[Código del producto Vendido]],STOCK[],19,FALSE)*VENTAS[[#This Row],[Cantidad]],VENTAS[[#This Row],[Total]])</f>
        <v>11</v>
      </c>
      <c r="L652" s="6">
        <f>VENTAS[[#This Row],[Total]]-VENTAS[[#This Row],[Comisión 10%]]-VENTAS[[#This Row],[Costo SIN Comision]]</f>
        <v>2</v>
      </c>
      <c r="M652" s="6"/>
    </row>
    <row r="653" spans="1:13" ht="14" x14ac:dyDescent="0.15">
      <c r="A653" s="22" t="s">
        <v>1488</v>
      </c>
      <c r="B653" t="str">
        <f>IFERROR(VLOOKUP(VENTAS[[#This Row],[Código del producto Vendido]],STOCK[],25,FALSE),"-")</f>
        <v>Compra 7/12/2023</v>
      </c>
      <c r="D653" t="s">
        <v>1495</v>
      </c>
      <c r="E653" t="s">
        <v>1336</v>
      </c>
      <c r="F653" s="2" t="str">
        <f>IFERROR(VLOOKUP(VENTAS[[#This Row],[Código del producto Vendido]],STOCK[],5,FALSE),"-")</f>
        <v>Camiseta Dazy Blanco</v>
      </c>
      <c r="G653" s="2">
        <v>1</v>
      </c>
      <c r="H653" s="6">
        <v>13</v>
      </c>
      <c r="I653" s="6">
        <f>VENTAS[[#This Row],[Cantidad]]*VENTAS[[#This Row],[Precio Venta]]</f>
        <v>13</v>
      </c>
      <c r="J653" s="6">
        <f>IF(VENTAS[[#This Row],[Nombre del Gestor]]&gt;1,  VENTAS[[#This Row],[Total]]*10%, 0)</f>
        <v>1.3</v>
      </c>
      <c r="K653" s="6">
        <f>IFERROR(VLOOKUP(VENTAS[[#This Row],[Código del producto Vendido]],STOCK[],16,FALSE)*VENTAS[[#This Row],[Cantidad]] + VLOOKUP(VENTAS[[#This Row],[Código del producto Vendido]],STOCK[],19,FALSE)*VENTAS[[#This Row],[Cantidad]],VENTAS[[#This Row],[Total]])</f>
        <v>1.5</v>
      </c>
      <c r="L653" s="6">
        <f>VENTAS[[#This Row],[Total]]-VENTAS[[#This Row],[Comisión 10%]]-VENTAS[[#This Row],[Costo SIN Comision]]</f>
        <v>10.199999999999999</v>
      </c>
      <c r="M653" s="6"/>
    </row>
    <row r="654" spans="1:13" ht="14" x14ac:dyDescent="0.15">
      <c r="A654" s="22" t="s">
        <v>1488</v>
      </c>
      <c r="B654" t="str">
        <f>IFERROR(VLOOKUP(VENTAS[[#This Row],[Código del producto Vendido]],STOCK[],25,FALSE),"-")</f>
        <v>COMPRA F21</v>
      </c>
      <c r="E654" t="s">
        <v>1292</v>
      </c>
      <c r="F654" s="2" t="str">
        <f>IFERROR(VLOOKUP(VENTAS[[#This Row],[Código del producto Vendido]],STOCK[],5,FALSE),"-")</f>
        <v>Sandalias minimalistas de plataforma</v>
      </c>
      <c r="G654" s="2">
        <v>1</v>
      </c>
      <c r="H654" s="6">
        <v>30</v>
      </c>
      <c r="I654" s="6">
        <f>VENTAS[[#This Row],[Cantidad]]*VENTAS[[#This Row],[Precio Venta]]</f>
        <v>30</v>
      </c>
      <c r="J654" s="6">
        <f>IF(VENTAS[[#This Row],[Nombre del Gestor]]&gt;1,  VENTAS[[#This Row],[Total]]*10%, 0)</f>
        <v>0</v>
      </c>
      <c r="K654" s="6">
        <f>IFERROR(VLOOKUP(VENTAS[[#This Row],[Código del producto Vendido]],STOCK[],16,FALSE)*VENTAS[[#This Row],[Cantidad]] + VLOOKUP(VENTAS[[#This Row],[Código del producto Vendido]],STOCK[],19,FALSE)*VENTAS[[#This Row],[Cantidad]],VENTAS[[#This Row],[Total]])</f>
        <v>22.490000000000002</v>
      </c>
      <c r="L654" s="6">
        <f>VENTAS[[#This Row],[Total]]-VENTAS[[#This Row],[Comisión 10%]]-VENTAS[[#This Row],[Costo SIN Comision]]</f>
        <v>7.509999999999998</v>
      </c>
      <c r="M654" s="6"/>
    </row>
    <row r="655" spans="1:13" ht="14" x14ac:dyDescent="0.15">
      <c r="A655" s="22" t="s">
        <v>1488</v>
      </c>
      <c r="B655" t="str">
        <f>IFERROR(VLOOKUP(VENTAS[[#This Row],[Código del producto Vendido]],STOCK[],25,FALSE),"-")</f>
        <v>COMPRA F21</v>
      </c>
      <c r="E655" t="s">
        <v>1293</v>
      </c>
      <c r="F655" s="2" t="str">
        <f>IFERROR(VLOOKUP(VENTAS[[#This Row],[Código del producto Vendido]],STOCK[],5,FALSE),"-")</f>
        <v>Sandalias minimalistas de plataforma</v>
      </c>
      <c r="G655" s="2">
        <v>1</v>
      </c>
      <c r="H655" s="6">
        <v>35</v>
      </c>
      <c r="I655" s="6">
        <f>VENTAS[[#This Row],[Cantidad]]*VENTAS[[#This Row],[Precio Venta]]</f>
        <v>35</v>
      </c>
      <c r="J655" s="6">
        <f>IF(VENTAS[[#This Row],[Nombre del Gestor]]&gt;1,  VENTAS[[#This Row],[Total]]*10%, 0)</f>
        <v>0</v>
      </c>
      <c r="K655" s="6">
        <f>IFERROR(VLOOKUP(VENTAS[[#This Row],[Código del producto Vendido]],STOCK[],16,FALSE)*VENTAS[[#This Row],[Cantidad]] + VLOOKUP(VENTAS[[#This Row],[Código del producto Vendido]],STOCK[],19,FALSE)*VENTAS[[#This Row],[Cantidad]],VENTAS[[#This Row],[Total]])</f>
        <v>22.490000000000002</v>
      </c>
      <c r="L655" s="6">
        <f>VENTAS[[#This Row],[Total]]-VENTAS[[#This Row],[Comisión 10%]]-VENTAS[[#This Row],[Costo SIN Comision]]</f>
        <v>12.509999999999998</v>
      </c>
      <c r="M655" s="6"/>
    </row>
    <row r="656" spans="1:13" ht="14" x14ac:dyDescent="0.15">
      <c r="A656" s="22" t="s">
        <v>1488</v>
      </c>
      <c r="B656">
        <f>IFERROR(VLOOKUP(VENTAS[[#This Row],[Código del producto Vendido]],STOCK[],25,FALSE),"-")</f>
        <v>0</v>
      </c>
      <c r="E656" t="s">
        <v>1298</v>
      </c>
      <c r="F656" s="2" t="str">
        <f>IFERROR(VLOOKUP(VENTAS[[#This Row],[Código del producto Vendido]],STOCK[],5,FALSE),"-")</f>
        <v>Pantalón alto de bajo elegante</v>
      </c>
      <c r="G656" s="2">
        <v>1</v>
      </c>
      <c r="H656" s="6">
        <v>32</v>
      </c>
      <c r="I656" s="6">
        <f>VENTAS[[#This Row],[Cantidad]]*VENTAS[[#This Row],[Precio Venta]]</f>
        <v>32</v>
      </c>
      <c r="J656" s="6">
        <f>IF(VENTAS[[#This Row],[Nombre del Gestor]]&gt;1,  VENTAS[[#This Row],[Total]]*10%, 0)</f>
        <v>0</v>
      </c>
      <c r="K656" s="6">
        <f>IFERROR(VLOOKUP(VENTAS[[#This Row],[Código del producto Vendido]],STOCK[],16,FALSE)*VENTAS[[#This Row],[Cantidad]] + VLOOKUP(VENTAS[[#This Row],[Código del producto Vendido]],STOCK[],19,FALSE)*VENTAS[[#This Row],[Cantidad]],VENTAS[[#This Row],[Total]])</f>
        <v>16.189999999999998</v>
      </c>
      <c r="L656" s="6">
        <f>VENTAS[[#This Row],[Total]]-VENTAS[[#This Row],[Comisión 10%]]-VENTAS[[#This Row],[Costo SIN Comision]]</f>
        <v>15.810000000000002</v>
      </c>
      <c r="M656" s="6"/>
    </row>
    <row r="657" spans="1:13" ht="14" x14ac:dyDescent="0.15">
      <c r="A657" s="22" t="s">
        <v>1488</v>
      </c>
      <c r="B657" t="str">
        <f>IFERROR(VLOOKUP(VENTAS[[#This Row],[Código del producto Vendido]],STOCK[],25,FALSE),"-")</f>
        <v>Compra 7/12/2023</v>
      </c>
      <c r="E657" t="s">
        <v>1320</v>
      </c>
      <c r="F657" s="2" t="str">
        <f>IFERROR(VLOOKUP(VENTAS[[#This Row],[Código del producto Vendido]],STOCK[],5,FALSE),"-")</f>
        <v>Pullover cuello redondo</v>
      </c>
      <c r="G657" s="2">
        <v>1</v>
      </c>
      <c r="H657" s="6">
        <v>13</v>
      </c>
      <c r="I657" s="6">
        <f>VENTAS[[#This Row],[Cantidad]]*VENTAS[[#This Row],[Precio Venta]]</f>
        <v>13</v>
      </c>
      <c r="J657" s="6">
        <f>IF(VENTAS[[#This Row],[Nombre del Gestor]]&gt;1,  VENTAS[[#This Row],[Total]]*10%, 0)</f>
        <v>0</v>
      </c>
      <c r="K657" s="6">
        <f>IFERROR(VLOOKUP(VENTAS[[#This Row],[Código del producto Vendido]],STOCK[],16,FALSE)*VENTAS[[#This Row],[Cantidad]] + VLOOKUP(VENTAS[[#This Row],[Código del producto Vendido]],STOCK[],19,FALSE)*VENTAS[[#This Row],[Cantidad]],VENTAS[[#This Row],[Total]])</f>
        <v>7.5</v>
      </c>
      <c r="L657" s="6">
        <f>VENTAS[[#This Row],[Total]]-VENTAS[[#This Row],[Comisión 10%]]-VENTAS[[#This Row],[Costo SIN Comision]]</f>
        <v>5.5</v>
      </c>
      <c r="M657" s="6"/>
    </row>
    <row r="658" spans="1:13" ht="14" x14ac:dyDescent="0.15">
      <c r="A658" s="22" t="s">
        <v>1488</v>
      </c>
      <c r="B658">
        <f>IFERROR(VLOOKUP(VENTAS[[#This Row],[Código del producto Vendido]],STOCK[],25,FALSE),"-")</f>
        <v>0</v>
      </c>
      <c r="E658" t="s">
        <v>585</v>
      </c>
      <c r="F658" s="2" t="str">
        <f>IFERROR(VLOOKUP(VENTAS[[#This Row],[Código del producto Vendido]],STOCK[],5,FALSE),"-")</f>
        <v>Jean Boyfriend con rotos</v>
      </c>
      <c r="G658" s="2">
        <v>1</v>
      </c>
      <c r="H658" s="6">
        <v>30</v>
      </c>
      <c r="I658" s="6">
        <f>VENTAS[[#This Row],[Cantidad]]*VENTAS[[#This Row],[Precio Venta]]</f>
        <v>30</v>
      </c>
      <c r="J658" s="6">
        <f>IF(VENTAS[[#This Row],[Nombre del Gestor]]&gt;1,  VENTAS[[#This Row],[Total]]*10%, 0)</f>
        <v>0</v>
      </c>
      <c r="K658" s="6">
        <f>IFERROR(VLOOKUP(VENTAS[[#This Row],[Código del producto Vendido]],STOCK[],16,FALSE)*VENTAS[[#This Row],[Cantidad]] + VLOOKUP(VENTAS[[#This Row],[Código del producto Vendido]],STOCK[],19,FALSE)*VENTAS[[#This Row],[Cantidad]],VENTAS[[#This Row],[Total]])</f>
        <v>18.686666666666667</v>
      </c>
      <c r="L658" s="6">
        <f>VENTAS[[#This Row],[Total]]-VENTAS[[#This Row],[Comisión 10%]]-VENTAS[[#This Row],[Costo SIN Comision]]</f>
        <v>11.313333333333333</v>
      </c>
      <c r="M658" s="6"/>
    </row>
    <row r="659" spans="1:13" ht="14" x14ac:dyDescent="0.15">
      <c r="A659" s="22" t="s">
        <v>1488</v>
      </c>
      <c r="B659">
        <f>IFERROR(VLOOKUP(VENTAS[[#This Row],[Código del producto Vendido]],STOCK[],25,FALSE),"-")</f>
        <v>0</v>
      </c>
      <c r="D659" t="s">
        <v>1489</v>
      </c>
      <c r="E659" t="s">
        <v>585</v>
      </c>
      <c r="F659" s="2" t="str">
        <f>IFERROR(VLOOKUP(VENTAS[[#This Row],[Código del producto Vendido]],STOCK[],5,FALSE),"-")</f>
        <v>Jean Boyfriend con rotos</v>
      </c>
      <c r="G659" s="2">
        <v>1</v>
      </c>
      <c r="H659" s="6">
        <v>30</v>
      </c>
      <c r="I659" s="6">
        <f>VENTAS[[#This Row],[Cantidad]]*VENTAS[[#This Row],[Precio Venta]]</f>
        <v>30</v>
      </c>
      <c r="J659" s="6">
        <f>IF(VENTAS[[#This Row],[Nombre del Gestor]]&gt;1,  VENTAS[[#This Row],[Total]]*10%, 0)</f>
        <v>3</v>
      </c>
      <c r="K659" s="6">
        <f>IFERROR(VLOOKUP(VENTAS[[#This Row],[Código del producto Vendido]],STOCK[],16,FALSE)*VENTAS[[#This Row],[Cantidad]] + VLOOKUP(VENTAS[[#This Row],[Código del producto Vendido]],STOCK[],19,FALSE)*VENTAS[[#This Row],[Cantidad]],VENTAS[[#This Row],[Total]])</f>
        <v>18.686666666666667</v>
      </c>
      <c r="L659" s="6">
        <f>VENTAS[[#This Row],[Total]]-VENTAS[[#This Row],[Comisión 10%]]-VENTAS[[#This Row],[Costo SIN Comision]]</f>
        <v>8.3133333333333326</v>
      </c>
      <c r="M659" s="6"/>
    </row>
    <row r="660" spans="1:13" ht="14" x14ac:dyDescent="0.15">
      <c r="A660" s="22" t="s">
        <v>1488</v>
      </c>
      <c r="B660" t="str">
        <f>IFERROR(VLOOKUP(VENTAS[[#This Row],[Código del producto Vendido]],STOCK[],25,FALSE),"-")</f>
        <v>Compra 7/12/2023</v>
      </c>
      <c r="E660" t="s">
        <v>1345</v>
      </c>
      <c r="F660" s="2" t="str">
        <f>IFERROR(VLOOKUP(VENTAS[[#This Row],[Código del producto Vendido]],STOCK[],5,FALSE),"-")</f>
        <v>Chaleco de traje</v>
      </c>
      <c r="G660" s="2">
        <v>1</v>
      </c>
      <c r="H660" s="6">
        <v>25</v>
      </c>
      <c r="I660" s="6">
        <f>VENTAS[[#This Row],[Cantidad]]*VENTAS[[#This Row],[Precio Venta]]</f>
        <v>25</v>
      </c>
      <c r="J660" s="6">
        <f>IF(VENTAS[[#This Row],[Nombre del Gestor]]&gt;1,  VENTAS[[#This Row],[Total]]*10%, 0)</f>
        <v>0</v>
      </c>
      <c r="K660" s="6">
        <f>IFERROR(VLOOKUP(VENTAS[[#This Row],[Código del producto Vendido]],STOCK[],16,FALSE)*VENTAS[[#This Row],[Cantidad]] + VLOOKUP(VENTAS[[#This Row],[Código del producto Vendido]],STOCK[],19,FALSE)*VENTAS[[#This Row],[Cantidad]],VENTAS[[#This Row],[Total]])</f>
        <v>13.5</v>
      </c>
      <c r="L660" s="6">
        <f>VENTAS[[#This Row],[Total]]-VENTAS[[#This Row],[Comisión 10%]]-VENTAS[[#This Row],[Costo SIN Comision]]</f>
        <v>11.5</v>
      </c>
      <c r="M660" s="6"/>
    </row>
    <row r="661" spans="1:13" ht="14" x14ac:dyDescent="0.15">
      <c r="A661" s="22"/>
      <c r="B661" t="str">
        <f>IFERROR(VLOOKUP(VENTAS[[#This Row],[Código del producto Vendido]],STOCK[],25,FALSE),"-")</f>
        <v>Compra 9/12/2023</v>
      </c>
      <c r="E661" t="s">
        <v>1418</v>
      </c>
      <c r="F661" s="2" t="str">
        <f>IFERROR(VLOOKUP(VENTAS[[#This Row],[Código del producto Vendido]],STOCK[],5,FALSE),"-")</f>
        <v>Camisa Modely</v>
      </c>
      <c r="G661" s="2">
        <v>1</v>
      </c>
      <c r="H661" s="6">
        <v>22</v>
      </c>
      <c r="I661" s="6">
        <f>VENTAS[[#This Row],[Cantidad]]*VENTAS[[#This Row],[Precio Venta]]</f>
        <v>22</v>
      </c>
      <c r="J661" s="6">
        <f>IF(VENTAS[[#This Row],[Nombre del Gestor]]&gt;1,  VENTAS[[#This Row],[Total]]*10%, 0)</f>
        <v>0</v>
      </c>
      <c r="K661" s="6">
        <f>IFERROR(VLOOKUP(VENTAS[[#This Row],[Código del producto Vendido]],STOCK[],16,FALSE)*VENTAS[[#This Row],[Cantidad]] + VLOOKUP(VENTAS[[#This Row],[Código del producto Vendido]],STOCK[],19,FALSE)*VENTAS[[#This Row],[Cantidad]],VENTAS[[#This Row],[Total]])</f>
        <v>9.74</v>
      </c>
      <c r="L661" s="6">
        <f>VENTAS[[#This Row],[Total]]-VENTAS[[#This Row],[Comisión 10%]]-VENTAS[[#This Row],[Costo SIN Comision]]</f>
        <v>12.26</v>
      </c>
      <c r="M661" s="6"/>
    </row>
    <row r="662" spans="1:13" ht="14" x14ac:dyDescent="0.15">
      <c r="A662" s="22"/>
      <c r="B662" t="str">
        <f>IFERROR(VLOOKUP(VENTAS[[#This Row],[Código del producto Vendido]],STOCK[],25,FALSE),"-")</f>
        <v>Compra 9/12/2023</v>
      </c>
      <c r="E662" t="s">
        <v>1427</v>
      </c>
      <c r="F662" s="2" t="str">
        <f>IFERROR(VLOOKUP(VENTAS[[#This Row],[Código del producto Vendido]],STOCK[],5,FALSE),"-")</f>
        <v>Vestido Tarsha</v>
      </c>
      <c r="G662" s="2">
        <v>1</v>
      </c>
      <c r="H662" s="6">
        <v>27</v>
      </c>
      <c r="I662" s="6">
        <f>VENTAS[[#This Row],[Cantidad]]*VENTAS[[#This Row],[Precio Venta]]</f>
        <v>27</v>
      </c>
      <c r="J662" s="6">
        <f>IF(VENTAS[[#This Row],[Nombre del Gestor]]&gt;1,  VENTAS[[#This Row],[Total]]*10%, 0)</f>
        <v>0</v>
      </c>
      <c r="K662" s="6">
        <f>IFERROR(VLOOKUP(VENTAS[[#This Row],[Código del producto Vendido]],STOCK[],16,FALSE)*VENTAS[[#This Row],[Cantidad]] + VLOOKUP(VENTAS[[#This Row],[Código del producto Vendido]],STOCK[],19,FALSE)*VENTAS[[#This Row],[Cantidad]],VENTAS[[#This Row],[Total]])</f>
        <v>13.97</v>
      </c>
      <c r="L662" s="6">
        <f>VENTAS[[#This Row],[Total]]-VENTAS[[#This Row],[Comisión 10%]]-VENTAS[[#This Row],[Costo SIN Comision]]</f>
        <v>13.03</v>
      </c>
      <c r="M662" s="6"/>
    </row>
    <row r="663" spans="1:13" ht="14" x14ac:dyDescent="0.15">
      <c r="A663" s="22"/>
      <c r="B663" t="str">
        <f>IFERROR(VLOOKUP(VENTAS[[#This Row],[Código del producto Vendido]],STOCK[],25,FALSE),"-")</f>
        <v>Compra 9/12/2023</v>
      </c>
      <c r="D663" t="s">
        <v>1187</v>
      </c>
      <c r="E663" t="s">
        <v>1434</v>
      </c>
      <c r="F663" s="2" t="str">
        <f>IFERROR(VLOOKUP(VENTAS[[#This Row],[Código del producto Vendido]],STOCK[],5,FALSE),"-")</f>
        <v>Top Asimétrico Acanalado</v>
      </c>
      <c r="G663" s="2">
        <v>1</v>
      </c>
      <c r="H663" s="6">
        <v>12</v>
      </c>
      <c r="I663" s="6">
        <f>VENTAS[[#This Row],[Cantidad]]*VENTAS[[#This Row],[Precio Venta]]</f>
        <v>12</v>
      </c>
      <c r="J663" s="6">
        <f>IF(VENTAS[[#This Row],[Nombre del Gestor]]&gt;1,  VENTAS[[#This Row],[Total]]*10%, 0)</f>
        <v>1.2000000000000002</v>
      </c>
      <c r="K663" s="6">
        <f>IFERROR(VLOOKUP(VENTAS[[#This Row],[Código del producto Vendido]],STOCK[],16,FALSE)*VENTAS[[#This Row],[Cantidad]] + VLOOKUP(VENTAS[[#This Row],[Código del producto Vendido]],STOCK[],19,FALSE)*VENTAS[[#This Row],[Cantidad]],VENTAS[[#This Row],[Total]])</f>
        <v>5.7</v>
      </c>
      <c r="L663" s="6">
        <f>VENTAS[[#This Row],[Total]]-VENTAS[[#This Row],[Comisión 10%]]-VENTAS[[#This Row],[Costo SIN Comision]]</f>
        <v>5.1000000000000005</v>
      </c>
      <c r="M663" s="6"/>
    </row>
    <row r="664" spans="1:13" ht="14" x14ac:dyDescent="0.15">
      <c r="A664" s="22"/>
      <c r="B664" t="str">
        <f>IFERROR(VLOOKUP(VENTAS[[#This Row],[Código del producto Vendido]],STOCK[],25,FALSE),"-")</f>
        <v>Compra 9/12/2023</v>
      </c>
      <c r="D664" t="s">
        <v>1495</v>
      </c>
      <c r="E664" t="s">
        <v>1442</v>
      </c>
      <c r="F664" s="2" t="str">
        <f>IFERROR(VLOOKUP(VENTAS[[#This Row],[Código del producto Vendido]],STOCK[],5,FALSE),"-")</f>
        <v>Vestido Margarita</v>
      </c>
      <c r="G664" s="2">
        <v>1</v>
      </c>
      <c r="H664" s="6">
        <v>28</v>
      </c>
      <c r="I664" s="6">
        <f>VENTAS[[#This Row],[Cantidad]]*VENTAS[[#This Row],[Precio Venta]]</f>
        <v>28</v>
      </c>
      <c r="J664" s="6">
        <f>IF(VENTAS[[#This Row],[Nombre del Gestor]]&gt;1,  VENTAS[[#This Row],[Total]]*10%, 0)</f>
        <v>2.8000000000000003</v>
      </c>
      <c r="K664" s="6">
        <f>IFERROR(VLOOKUP(VENTAS[[#This Row],[Código del producto Vendido]],STOCK[],16,FALSE)*VENTAS[[#This Row],[Cantidad]] + VLOOKUP(VENTAS[[#This Row],[Código del producto Vendido]],STOCK[],19,FALSE)*VENTAS[[#This Row],[Cantidad]],VENTAS[[#This Row],[Total]])</f>
        <v>15.05</v>
      </c>
      <c r="L664" s="6">
        <f>VENTAS[[#This Row],[Total]]-VENTAS[[#This Row],[Comisión 10%]]-VENTAS[[#This Row],[Costo SIN Comision]]</f>
        <v>10.149999999999999</v>
      </c>
      <c r="M664" s="6"/>
    </row>
    <row r="665" spans="1:13" ht="14" x14ac:dyDescent="0.15">
      <c r="A665" s="22">
        <v>45326</v>
      </c>
      <c r="B665" t="str">
        <f>IFERROR(VLOOKUP(VENTAS[[#This Row],[Código del producto Vendido]],STOCK[],25,FALSE),"-")</f>
        <v>Compra 9/12/2023</v>
      </c>
      <c r="D665" t="s">
        <v>992</v>
      </c>
      <c r="E665" t="s">
        <v>1445</v>
      </c>
      <c r="F665" s="2" t="str">
        <f>IFERROR(VLOOKUP(VENTAS[[#This Row],[Código del producto Vendido]],STOCK[],5,FALSE),"-")</f>
        <v>Suéter cuello de Cisne</v>
      </c>
      <c r="G665" s="2">
        <v>1</v>
      </c>
      <c r="H665" s="6">
        <v>15</v>
      </c>
      <c r="I665" s="6">
        <f>VENTAS[[#This Row],[Cantidad]]*VENTAS[[#This Row],[Precio Venta]]</f>
        <v>15</v>
      </c>
      <c r="J665" s="6">
        <f>IF(VENTAS[[#This Row],[Nombre del Gestor]]&gt;1,  VENTAS[[#This Row],[Total]]*10%, 0)</f>
        <v>1.5</v>
      </c>
      <c r="K665" s="6">
        <f>IFERROR(VLOOKUP(VENTAS[[#This Row],[Código del producto Vendido]],STOCK[],16,FALSE)*VENTAS[[#This Row],[Cantidad]] + VLOOKUP(VENTAS[[#This Row],[Código del producto Vendido]],STOCK[],19,FALSE)*VENTAS[[#This Row],[Cantidad]],VENTAS[[#This Row],[Total]])</f>
        <v>5.78</v>
      </c>
      <c r="L665" s="6">
        <f>VENTAS[[#This Row],[Total]]-VENTAS[[#This Row],[Comisión 10%]]-VENTAS[[#This Row],[Costo SIN Comision]]</f>
        <v>7.72</v>
      </c>
      <c r="M665" s="6"/>
    </row>
    <row r="666" spans="1:13" ht="14" x14ac:dyDescent="0.15">
      <c r="A666" s="22">
        <v>45326</v>
      </c>
      <c r="B666" t="str">
        <f>IFERROR(VLOOKUP(VENTAS[[#This Row],[Código del producto Vendido]],STOCK[],25,FALSE),"-")</f>
        <v>Compra 9/12/2023</v>
      </c>
      <c r="D666" t="s">
        <v>992</v>
      </c>
      <c r="E666" t="s">
        <v>1435</v>
      </c>
      <c r="F666" s="2" t="str">
        <f>IFERROR(VLOOKUP(VENTAS[[#This Row],[Código del producto Vendido]],STOCK[],5,FALSE),"-")</f>
        <v>Top Asimétrico Acanalado</v>
      </c>
      <c r="G666" s="2">
        <v>1</v>
      </c>
      <c r="H666" s="6">
        <v>12</v>
      </c>
      <c r="I666" s="6">
        <f>VENTAS[[#This Row],[Cantidad]]*VENTAS[[#This Row],[Precio Venta]]</f>
        <v>12</v>
      </c>
      <c r="J666" s="6">
        <f>IF(VENTAS[[#This Row],[Nombre del Gestor]]&gt;1,  VENTAS[[#This Row],[Total]]*10%, 0)</f>
        <v>1.2000000000000002</v>
      </c>
      <c r="K666" s="6">
        <f>IFERROR(VLOOKUP(VENTAS[[#This Row],[Código del producto Vendido]],STOCK[],16,FALSE)*VENTAS[[#This Row],[Cantidad]] + VLOOKUP(VENTAS[[#This Row],[Código del producto Vendido]],STOCK[],19,FALSE)*VENTAS[[#This Row],[Cantidad]],VENTAS[[#This Row],[Total]])</f>
        <v>5.7</v>
      </c>
      <c r="L666" s="6">
        <f>VENTAS[[#This Row],[Total]]-VENTAS[[#This Row],[Comisión 10%]]-VENTAS[[#This Row],[Costo SIN Comision]]</f>
        <v>5.1000000000000005</v>
      </c>
      <c r="M666" s="6"/>
    </row>
    <row r="667" spans="1:13" ht="14" x14ac:dyDescent="0.15">
      <c r="A667" s="22">
        <v>45326</v>
      </c>
      <c r="B667" t="str">
        <f>IFERROR(VLOOKUP(VENTAS[[#This Row],[Código del producto Vendido]],STOCK[],25,FALSE),"-")</f>
        <v>Compra 9/12/2023</v>
      </c>
      <c r="D667" t="s">
        <v>992</v>
      </c>
      <c r="E667" t="s">
        <v>1449</v>
      </c>
      <c r="F667" s="2" t="str">
        <f>IFERROR(VLOOKUP(VENTAS[[#This Row],[Código del producto Vendido]],STOCK[],5,FALSE),"-")</f>
        <v>Mono Con Botón Delantero</v>
      </c>
      <c r="G667" s="2">
        <v>1</v>
      </c>
      <c r="H667" s="6">
        <v>28</v>
      </c>
      <c r="I667" s="6">
        <f>VENTAS[[#This Row],[Cantidad]]*VENTAS[[#This Row],[Precio Venta]]</f>
        <v>28</v>
      </c>
      <c r="J667" s="6">
        <f>IF(VENTAS[[#This Row],[Nombre del Gestor]]&gt;1,  VENTAS[[#This Row],[Total]]*10%, 0)</f>
        <v>2.8000000000000003</v>
      </c>
      <c r="K667" s="6">
        <f>IFERROR(VLOOKUP(VENTAS[[#This Row],[Código del producto Vendido]],STOCK[],16,FALSE)*VENTAS[[#This Row],[Cantidad]] + VLOOKUP(VENTAS[[#This Row],[Código del producto Vendido]],STOCK[],19,FALSE)*VENTAS[[#This Row],[Cantidad]],VENTAS[[#This Row],[Total]])</f>
        <v>18.7</v>
      </c>
      <c r="L667" s="6">
        <f>VENTAS[[#This Row],[Total]]-VENTAS[[#This Row],[Comisión 10%]]-VENTAS[[#This Row],[Costo SIN Comision]]</f>
        <v>6.5</v>
      </c>
      <c r="M667" s="6"/>
    </row>
    <row r="668" spans="1:13" ht="14" x14ac:dyDescent="0.15">
      <c r="A668" s="22">
        <v>45326</v>
      </c>
      <c r="B668">
        <f>IFERROR(VLOOKUP(VENTAS[[#This Row],[Código del producto Vendido]],STOCK[],25,FALSE),"-")</f>
        <v>0</v>
      </c>
      <c r="D668" t="s">
        <v>992</v>
      </c>
      <c r="E668" t="s">
        <v>726</v>
      </c>
      <c r="F668" s="2" t="str">
        <f>IFERROR(VLOOKUP(VENTAS[[#This Row],[Código del producto Vendido]],STOCK[],5,FALSE),"-")</f>
        <v xml:space="preserve">Shorts bajo de doblez de cintura </v>
      </c>
      <c r="G668" s="2">
        <v>1</v>
      </c>
      <c r="H668" s="6">
        <v>19</v>
      </c>
      <c r="I668" s="6">
        <f>VENTAS[[#This Row],[Cantidad]]*VENTAS[[#This Row],[Precio Venta]]</f>
        <v>19</v>
      </c>
      <c r="J668" s="6">
        <f>IF(VENTAS[[#This Row],[Nombre del Gestor]]&gt;1,  VENTAS[[#This Row],[Total]]*10%, 0)</f>
        <v>1.9000000000000001</v>
      </c>
      <c r="K668" s="6">
        <f>IFERROR(VLOOKUP(VENTAS[[#This Row],[Código del producto Vendido]],STOCK[],16,FALSE)*VENTAS[[#This Row],[Cantidad]] + VLOOKUP(VENTAS[[#This Row],[Código del producto Vendido]],STOCK[],19,FALSE)*VENTAS[[#This Row],[Cantidad]],VENTAS[[#This Row],[Total]])</f>
        <v>8.176111111111112</v>
      </c>
      <c r="L668" s="6">
        <f>VENTAS[[#This Row],[Total]]-VENTAS[[#This Row],[Comisión 10%]]-VENTAS[[#This Row],[Costo SIN Comision]]</f>
        <v>8.9238888888888894</v>
      </c>
      <c r="M668" s="6"/>
    </row>
    <row r="669" spans="1:13" ht="14" x14ac:dyDescent="0.15">
      <c r="A669" s="22">
        <v>45326</v>
      </c>
      <c r="B669">
        <f>IFERROR(VLOOKUP(VENTAS[[#This Row],[Código del producto Vendido]],STOCK[],25,FALSE),"-")</f>
        <v>0</v>
      </c>
      <c r="D669" t="s">
        <v>992</v>
      </c>
      <c r="E669" t="s">
        <v>1106</v>
      </c>
      <c r="F669" s="2" t="str">
        <f>IFERROR(VLOOKUP(VENTAS[[#This Row],[Código del producto Vendido]],STOCK[],5,FALSE),"-")</f>
        <v>Jean ajustado claro</v>
      </c>
      <c r="G669" s="2">
        <v>1</v>
      </c>
      <c r="H669" s="6">
        <v>30</v>
      </c>
      <c r="I669" s="6">
        <f>VENTAS[[#This Row],[Cantidad]]*VENTAS[[#This Row],[Precio Venta]]</f>
        <v>30</v>
      </c>
      <c r="J669" s="6">
        <f>IF(VENTAS[[#This Row],[Nombre del Gestor]]&gt;1,  VENTAS[[#This Row],[Total]]*10%, 0)</f>
        <v>3</v>
      </c>
      <c r="K669" s="6">
        <f>IFERROR(VLOOKUP(VENTAS[[#This Row],[Código del producto Vendido]],STOCK[],16,FALSE)*VENTAS[[#This Row],[Cantidad]] + VLOOKUP(VENTAS[[#This Row],[Código del producto Vendido]],STOCK[],19,FALSE)*VENTAS[[#This Row],[Cantidad]],VENTAS[[#This Row],[Total]])</f>
        <v>23.79</v>
      </c>
      <c r="L669" s="6">
        <f>VENTAS[[#This Row],[Total]]-VENTAS[[#This Row],[Comisión 10%]]-VENTAS[[#This Row],[Costo SIN Comision]]</f>
        <v>3.2100000000000009</v>
      </c>
      <c r="M669" s="6"/>
    </row>
    <row r="670" spans="1:13" ht="14" x14ac:dyDescent="0.15">
      <c r="A670" s="22"/>
      <c r="B670" t="str">
        <f>IFERROR(VLOOKUP(VENTAS[[#This Row],[Código del producto Vendido]],STOCK[],25,FALSE),"-")</f>
        <v>Compra 9/12/2023</v>
      </c>
      <c r="E670" t="s">
        <v>1416</v>
      </c>
      <c r="F670" s="2" t="str">
        <f>IFERROR(VLOOKUP(VENTAS[[#This Row],[Código del producto Vendido]],STOCK[],5,FALSE),"-")</f>
        <v>Camisa Modely</v>
      </c>
      <c r="G670" s="2">
        <v>1</v>
      </c>
      <c r="H670" s="6">
        <v>22</v>
      </c>
      <c r="I670" s="6">
        <f>VENTAS[[#This Row],[Cantidad]]*VENTAS[[#This Row],[Precio Venta]]</f>
        <v>22</v>
      </c>
      <c r="J670" s="6">
        <f>IF(VENTAS[[#This Row],[Nombre del Gestor]]&gt;1,  VENTAS[[#This Row],[Total]]*10%, 0)</f>
        <v>0</v>
      </c>
      <c r="K670" s="6">
        <f>IFERROR(VLOOKUP(VENTAS[[#This Row],[Código del producto Vendido]],STOCK[],16,FALSE)*VENTAS[[#This Row],[Cantidad]] + VLOOKUP(VENTAS[[#This Row],[Código del producto Vendido]],STOCK[],19,FALSE)*VENTAS[[#This Row],[Cantidad]],VENTAS[[#This Row],[Total]])</f>
        <v>9.74</v>
      </c>
      <c r="L670" s="6">
        <f>VENTAS[[#This Row],[Total]]-VENTAS[[#This Row],[Comisión 10%]]-VENTAS[[#This Row],[Costo SIN Comision]]</f>
        <v>12.26</v>
      </c>
      <c r="M670" s="6"/>
    </row>
    <row r="671" spans="1:13" ht="14" x14ac:dyDescent="0.15">
      <c r="A671" s="22"/>
      <c r="B671" t="str">
        <f>IFERROR(VLOOKUP(VENTAS[[#This Row],[Código del producto Vendido]],STOCK[],25,FALSE),"-")</f>
        <v>Compra 7/12/2023</v>
      </c>
      <c r="E671" t="s">
        <v>1347</v>
      </c>
      <c r="F671" s="2" t="str">
        <f>IFERROR(VLOOKUP(VENTAS[[#This Row],[Código del producto Vendido]],STOCK[],5,FALSE),"-")</f>
        <v>Saya de Mezclilla a la Cintura</v>
      </c>
      <c r="G671" s="2">
        <v>1</v>
      </c>
      <c r="H671" s="6">
        <v>35</v>
      </c>
      <c r="I671" s="6">
        <f>VENTAS[[#This Row],[Cantidad]]*VENTAS[[#This Row],[Precio Venta]]</f>
        <v>35</v>
      </c>
      <c r="J671" s="6">
        <f>IF(VENTAS[[#This Row],[Nombre del Gestor]]&gt;1,  VENTAS[[#This Row],[Total]]*10%, 0)</f>
        <v>0</v>
      </c>
      <c r="K671" s="6">
        <f>IFERROR(VLOOKUP(VENTAS[[#This Row],[Código del producto Vendido]],STOCK[],16,FALSE)*VENTAS[[#This Row],[Cantidad]] + VLOOKUP(VENTAS[[#This Row],[Código del producto Vendido]],STOCK[],19,FALSE)*VENTAS[[#This Row],[Cantidad]],VENTAS[[#This Row],[Total]])</f>
        <v>18.5</v>
      </c>
      <c r="L671" s="6">
        <f>VENTAS[[#This Row],[Total]]-VENTAS[[#This Row],[Comisión 10%]]-VENTAS[[#This Row],[Costo SIN Comision]]</f>
        <v>16.5</v>
      </c>
      <c r="M671" s="6"/>
    </row>
    <row r="672" spans="1:13" ht="14" x14ac:dyDescent="0.15">
      <c r="A672" s="22" t="s">
        <v>1488</v>
      </c>
      <c r="B672">
        <f>IFERROR(VLOOKUP(VENTAS[[#This Row],[Código del producto Vendido]],STOCK[],25,FALSE),"-")</f>
        <v>0</v>
      </c>
      <c r="C672" t="s">
        <v>1498</v>
      </c>
      <c r="E672" t="s">
        <v>792</v>
      </c>
      <c r="F672" s="2" t="str">
        <f>IFERROR(VLOOKUP(VENTAS[[#This Row],[Código del producto Vendido]],STOCK[],5,FALSE),"-")</f>
        <v>Sandalias Rojas</v>
      </c>
      <c r="G672" s="2">
        <v>1</v>
      </c>
      <c r="H672" s="6">
        <v>40</v>
      </c>
      <c r="I672" s="6">
        <f>VENTAS[[#This Row],[Cantidad]]*VENTAS[[#This Row],[Precio Venta]]</f>
        <v>40</v>
      </c>
      <c r="J672" s="6">
        <f>IF(VENTAS[[#This Row],[Nombre del Gestor]]&gt;1,  VENTAS[[#This Row],[Total]]*10%, 0)</f>
        <v>0</v>
      </c>
      <c r="K672" s="6">
        <f>IFERROR(VLOOKUP(VENTAS[[#This Row],[Código del producto Vendido]],STOCK[],16,FALSE)*VENTAS[[#This Row],[Cantidad]] + VLOOKUP(VENTAS[[#This Row],[Código del producto Vendido]],STOCK[],19,FALSE)*VENTAS[[#This Row],[Cantidad]],VENTAS[[#This Row],[Total]])</f>
        <v>25.722222222222221</v>
      </c>
      <c r="L672" s="6">
        <f>VENTAS[[#This Row],[Total]]-VENTAS[[#This Row],[Comisión 10%]]-VENTAS[[#This Row],[Costo SIN Comision]]</f>
        <v>14.277777777777779</v>
      </c>
      <c r="M672" s="6"/>
    </row>
    <row r="673" spans="1:13" ht="14" x14ac:dyDescent="0.15">
      <c r="A673" s="22"/>
      <c r="B673">
        <f>IFERROR(VLOOKUP(VENTAS[[#This Row],[Código del producto Vendido]],STOCK[],25,FALSE),"-")</f>
        <v>0</v>
      </c>
      <c r="C673" t="s">
        <v>1500</v>
      </c>
      <c r="E673" t="s">
        <v>976</v>
      </c>
      <c r="F673" s="2" t="str">
        <f>IFERROR(VLOOKUP(VENTAS[[#This Row],[Código del producto Vendido]],STOCK[],5,FALSE),"-")</f>
        <v>Calzado hombre dos tonos</v>
      </c>
      <c r="G673" s="2">
        <v>1</v>
      </c>
      <c r="H673" s="6">
        <v>0</v>
      </c>
      <c r="I673" s="6">
        <f>VENTAS[[#This Row],[Cantidad]]*VENTAS[[#This Row],[Precio Venta]]</f>
        <v>0</v>
      </c>
      <c r="J673" s="6">
        <f>IF(VENTAS[[#This Row],[Nombre del Gestor]]&gt;1,  VENTAS[[#This Row],[Total]]*10%, 0)</f>
        <v>0</v>
      </c>
      <c r="K673" s="6">
        <f>IFERROR(VLOOKUP(VENTAS[[#This Row],[Código del producto Vendido]],STOCK[],16,FALSE)*VENTAS[[#This Row],[Cantidad]] + VLOOKUP(VENTAS[[#This Row],[Código del producto Vendido]],STOCK[],19,FALSE)*VENTAS[[#This Row],[Cantidad]],VENTAS[[#This Row],[Total]])</f>
        <v>33.944444444444443</v>
      </c>
      <c r="L673" s="6">
        <f>VENTAS[[#This Row],[Total]]-VENTAS[[#This Row],[Comisión 10%]]-VENTAS[[#This Row],[Costo SIN Comision]]</f>
        <v>-33.944444444444443</v>
      </c>
      <c r="M673" s="6"/>
    </row>
    <row r="674" spans="1:13" ht="14" x14ac:dyDescent="0.15">
      <c r="A674" s="22" t="s">
        <v>1502</v>
      </c>
      <c r="B674">
        <f>IFERROR(VLOOKUP(VENTAS[[#This Row],[Código del producto Vendido]],STOCK[],25,FALSE),"-")</f>
        <v>0</v>
      </c>
      <c r="E674" t="s">
        <v>1118</v>
      </c>
      <c r="F674" s="2" t="str">
        <f>IFERROR(VLOOKUP(VENTAS[[#This Row],[Código del producto Vendido]],STOCK[],5,FALSE),"-")</f>
        <v>Blusa de manga acampanada blanca</v>
      </c>
      <c r="G674" s="2">
        <v>1</v>
      </c>
      <c r="H674" s="6">
        <v>22</v>
      </c>
      <c r="I674" s="6">
        <f>VENTAS[[#This Row],[Cantidad]]*VENTAS[[#This Row],[Precio Venta]]</f>
        <v>22</v>
      </c>
      <c r="J674" s="6">
        <f>IF(VENTAS[[#This Row],[Nombre del Gestor]]&gt;1,  VENTAS[[#This Row],[Total]]*10%, 0)</f>
        <v>0</v>
      </c>
      <c r="K674" s="6">
        <f>IFERROR(VLOOKUP(VENTAS[[#This Row],[Código del producto Vendido]],STOCK[],16,FALSE)*VENTAS[[#This Row],[Cantidad]] + VLOOKUP(VENTAS[[#This Row],[Código del producto Vendido]],STOCK[],19,FALSE)*VENTAS[[#This Row],[Cantidad]],VENTAS[[#This Row],[Total]])</f>
        <v>13.239999999999998</v>
      </c>
      <c r="L674" s="6">
        <f>VENTAS[[#This Row],[Total]]-VENTAS[[#This Row],[Comisión 10%]]-VENTAS[[#This Row],[Costo SIN Comision]]</f>
        <v>8.7600000000000016</v>
      </c>
      <c r="M674" s="6"/>
    </row>
    <row r="675" spans="1:13" ht="14" x14ac:dyDescent="0.15">
      <c r="A675" s="22" t="s">
        <v>1502</v>
      </c>
      <c r="B675">
        <f>IFERROR(VLOOKUP(VENTAS[[#This Row],[Código del producto Vendido]],STOCK[],25,FALSE),"-")</f>
        <v>0</v>
      </c>
      <c r="E675" t="s">
        <v>1119</v>
      </c>
      <c r="F675" s="2" t="str">
        <f>IFERROR(VLOOKUP(VENTAS[[#This Row],[Código del producto Vendido]],STOCK[],5,FALSE),"-")</f>
        <v>Blusa de manga acampanada negra</v>
      </c>
      <c r="G675" s="2">
        <v>1</v>
      </c>
      <c r="H675" s="6">
        <v>22</v>
      </c>
      <c r="I675" s="6">
        <f>VENTAS[[#This Row],[Cantidad]]*VENTAS[[#This Row],[Precio Venta]]</f>
        <v>22</v>
      </c>
      <c r="J675" s="6">
        <f>IF(VENTAS[[#This Row],[Nombre del Gestor]]&gt;1,  VENTAS[[#This Row],[Total]]*10%, 0)</f>
        <v>0</v>
      </c>
      <c r="K675" s="6">
        <f>IFERROR(VLOOKUP(VENTAS[[#This Row],[Código del producto Vendido]],STOCK[],16,FALSE)*VENTAS[[#This Row],[Cantidad]] + VLOOKUP(VENTAS[[#This Row],[Código del producto Vendido]],STOCK[],19,FALSE)*VENTAS[[#This Row],[Cantidad]],VENTAS[[#This Row],[Total]])</f>
        <v>14.239999999999998</v>
      </c>
      <c r="L675" s="6">
        <f>VENTAS[[#This Row],[Total]]-VENTAS[[#This Row],[Comisión 10%]]-VENTAS[[#This Row],[Costo SIN Comision]]</f>
        <v>7.7600000000000016</v>
      </c>
      <c r="M675" s="6"/>
    </row>
    <row r="676" spans="1:13" ht="14" x14ac:dyDescent="0.15">
      <c r="A676" s="22" t="s">
        <v>1502</v>
      </c>
      <c r="B676" t="str">
        <f>IFERROR(VLOOKUP(VENTAS[[#This Row],[Código del producto Vendido]],STOCK[],25,FALSE),"-")</f>
        <v>-</v>
      </c>
      <c r="E676" t="s">
        <v>1344</v>
      </c>
      <c r="F676" s="2" t="str">
        <f>IFERROR(VLOOKUP(VENTAS[[#This Row],[Código del producto Vendido]],STOCK[],5,FALSE),"-")</f>
        <v>-</v>
      </c>
      <c r="G676" s="2">
        <v>1</v>
      </c>
      <c r="H676" s="6">
        <v>13</v>
      </c>
      <c r="I676" s="6">
        <f>VENTAS[[#This Row],[Cantidad]]*VENTAS[[#This Row],[Precio Venta]]</f>
        <v>13</v>
      </c>
      <c r="J676" s="6">
        <f>IF(VENTAS[[#This Row],[Nombre del Gestor]]&gt;1,  VENTAS[[#This Row],[Total]]*10%, 0)</f>
        <v>0</v>
      </c>
      <c r="K676" s="6">
        <f>IFERROR(VLOOKUP(VENTAS[[#This Row],[Código del producto Vendido]],STOCK[],16,FALSE)*VENTAS[[#This Row],[Cantidad]] + VLOOKUP(VENTAS[[#This Row],[Código del producto Vendido]],STOCK[],19,FALSE)*VENTAS[[#This Row],[Cantidad]],VENTAS[[#This Row],[Total]])</f>
        <v>13</v>
      </c>
      <c r="L676" s="6">
        <f>VENTAS[[#This Row],[Total]]-VENTAS[[#This Row],[Comisión 10%]]-VENTAS[[#This Row],[Costo SIN Comision]]</f>
        <v>0</v>
      </c>
      <c r="M676" s="6"/>
    </row>
    <row r="677" spans="1:13" ht="14" x14ac:dyDescent="0.15">
      <c r="A677" s="22">
        <v>45324</v>
      </c>
      <c r="B677" t="str">
        <f>IFERROR(VLOOKUP(VENTAS[[#This Row],[Código del producto Vendido]],STOCK[],25,FALSE),"-")</f>
        <v>Compra 9/12/2023</v>
      </c>
      <c r="D677" s="4" t="s">
        <v>1495</v>
      </c>
      <c r="E677" t="s">
        <v>1411</v>
      </c>
      <c r="F677" s="2" t="str">
        <f>IFERROR(VLOOKUP(VENTAS[[#This Row],[Código del producto Vendido]],STOCK[],5,FALSE),"-")</f>
        <v>Cardigan classy</v>
      </c>
      <c r="G677" s="2">
        <v>1</v>
      </c>
      <c r="H677" s="6">
        <v>20</v>
      </c>
      <c r="I677" s="6">
        <f>VENTAS[[#This Row],[Cantidad]]*VENTAS[[#This Row],[Precio Venta]]</f>
        <v>20</v>
      </c>
      <c r="J677" s="6">
        <f>IF(VENTAS[[#This Row],[Nombre del Gestor]]&gt;1,  VENTAS[[#This Row],[Total]]*10%, 0)</f>
        <v>2</v>
      </c>
      <c r="K677" s="6">
        <f>IFERROR(VLOOKUP(VENTAS[[#This Row],[Código del producto Vendido]],STOCK[],16,FALSE)*VENTAS[[#This Row],[Cantidad]] + VLOOKUP(VENTAS[[#This Row],[Código del producto Vendido]],STOCK[],19,FALSE)*VENTAS[[#This Row],[Cantidad]],VENTAS[[#This Row],[Total]])</f>
        <v>11.8</v>
      </c>
      <c r="L677" s="6">
        <f>VENTAS[[#This Row],[Total]]-VENTAS[[#This Row],[Comisión 10%]]-VENTAS[[#This Row],[Costo SIN Comision]]</f>
        <v>6.1999999999999993</v>
      </c>
      <c r="M677" s="6"/>
    </row>
    <row r="678" spans="1:13" ht="14" x14ac:dyDescent="0.15">
      <c r="A678" s="22">
        <v>45325</v>
      </c>
      <c r="B678">
        <f>IFERROR(VLOOKUP(VENTAS[[#This Row],[Código del producto Vendido]],STOCK[],25,FALSE),"-")</f>
        <v>0</v>
      </c>
      <c r="C678" t="s">
        <v>1504</v>
      </c>
      <c r="E678" t="s">
        <v>1224</v>
      </c>
      <c r="F678" s="2" t="str">
        <f>IFERROR(VLOOKUP(VENTAS[[#This Row],[Código del producto Vendido]],STOCK[],5,FALSE),"-")</f>
        <v>Sweater de Lana naranja quemada</v>
      </c>
      <c r="G678" s="2">
        <v>1</v>
      </c>
      <c r="H678" s="6">
        <v>18</v>
      </c>
      <c r="I678" s="6">
        <f>VENTAS[[#This Row],[Cantidad]]*VENTAS[[#This Row],[Precio Venta]]</f>
        <v>18</v>
      </c>
      <c r="J678" s="6">
        <f>IF(VENTAS[[#This Row],[Nombre del Gestor]]&gt;1,  VENTAS[[#This Row],[Total]]*10%, 0)</f>
        <v>0</v>
      </c>
      <c r="K678" s="6">
        <f>IFERROR(VLOOKUP(VENTAS[[#This Row],[Código del producto Vendido]],STOCK[],16,FALSE)*VENTAS[[#This Row],[Cantidad]] + VLOOKUP(VENTAS[[#This Row],[Código del producto Vendido]],STOCK[],19,FALSE)*VENTAS[[#This Row],[Cantidad]],VENTAS[[#This Row],[Total]])</f>
        <v>15.45</v>
      </c>
      <c r="L678" s="6">
        <f>VENTAS[[#This Row],[Total]]-VENTAS[[#This Row],[Comisión 10%]]-VENTAS[[#This Row],[Costo SIN Comision]]</f>
        <v>2.5500000000000007</v>
      </c>
      <c r="M678" s="6"/>
    </row>
    <row r="679" spans="1:13" ht="14" x14ac:dyDescent="0.15">
      <c r="A679" s="22">
        <v>45324</v>
      </c>
      <c r="B679" t="str">
        <f>IFERROR(VLOOKUP(VENTAS[[#This Row],[Código del producto Vendido]],STOCK[],25,FALSE),"-")</f>
        <v>-</v>
      </c>
      <c r="F679" s="2" t="str">
        <f>IFERROR(VLOOKUP(VENTAS[[#This Row],[Código del producto Vendido]],STOCK[],5,FALSE),"-")</f>
        <v>-</v>
      </c>
      <c r="G679" s="2">
        <v>1</v>
      </c>
      <c r="H679" s="6">
        <v>28</v>
      </c>
      <c r="I679" s="6">
        <f>VENTAS[[#This Row],[Cantidad]]*VENTAS[[#This Row],[Precio Venta]]</f>
        <v>28</v>
      </c>
      <c r="J679" s="6">
        <f>IF(VENTAS[[#This Row],[Nombre del Gestor]]&gt;1,  VENTAS[[#This Row],[Total]]*10%, 0)</f>
        <v>0</v>
      </c>
      <c r="K679" s="6">
        <f>IFERROR(VLOOKUP(VENTAS[[#This Row],[Código del producto Vendido]],STOCK[],16,FALSE)*VENTAS[[#This Row],[Cantidad]] + VLOOKUP(VENTAS[[#This Row],[Código del producto Vendido]],STOCK[],19,FALSE)*VENTAS[[#This Row],[Cantidad]],VENTAS[[#This Row],[Total]])</f>
        <v>28</v>
      </c>
      <c r="L679" s="6">
        <f>VENTAS[[#This Row],[Total]]-VENTAS[[#This Row],[Comisión 10%]]-VENTAS[[#This Row],[Costo SIN Comision]]</f>
        <v>0</v>
      </c>
      <c r="M679" s="6"/>
    </row>
    <row r="680" spans="1:13" ht="14" x14ac:dyDescent="0.15">
      <c r="A680" s="22"/>
      <c r="B680" t="str">
        <f>IFERROR(VLOOKUP(VENTAS[[#This Row],[Código del producto Vendido]],STOCK[],25,FALSE),"-")</f>
        <v>Compra 7/12/2023</v>
      </c>
      <c r="E680" t="s">
        <v>1360</v>
      </c>
      <c r="F680" s="2" t="str">
        <f>IFERROR(VLOOKUP(VENTAS[[#This Row],[Código del producto Vendido]],STOCK[],5,FALSE),"-")</f>
        <v>Gafas de sol Dama</v>
      </c>
      <c r="G680" s="2">
        <v>1</v>
      </c>
      <c r="H680" s="6">
        <v>9</v>
      </c>
      <c r="I680" s="6">
        <f>VENTAS[[#This Row],[Cantidad]]*VENTAS[[#This Row],[Precio Venta]]</f>
        <v>9</v>
      </c>
      <c r="J680" s="6">
        <f>IF(VENTAS[[#This Row],[Nombre del Gestor]]&gt;1,  VENTAS[[#This Row],[Total]]*10%, 0)</f>
        <v>0</v>
      </c>
      <c r="K680" s="6">
        <f>IFERROR(VLOOKUP(VENTAS[[#This Row],[Código del producto Vendido]],STOCK[],16,FALSE)*VENTAS[[#This Row],[Cantidad]] + VLOOKUP(VENTAS[[#This Row],[Código del producto Vendido]],STOCK[],19,FALSE)*VENTAS[[#This Row],[Cantidad]],VENTAS[[#This Row],[Total]])</f>
        <v>4.4000000000000004</v>
      </c>
      <c r="L680" s="6">
        <f>VENTAS[[#This Row],[Total]]-VENTAS[[#This Row],[Comisión 10%]]-VENTAS[[#This Row],[Costo SIN Comision]]</f>
        <v>4.5999999999999996</v>
      </c>
      <c r="M680" s="6"/>
    </row>
    <row r="681" spans="1:13" ht="14" x14ac:dyDescent="0.15">
      <c r="A681" s="22"/>
      <c r="B681">
        <f>IFERROR(VLOOKUP(VENTAS[[#This Row],[Código del producto Vendido]],STOCK[],25,FALSE),"-")</f>
        <v>0</v>
      </c>
      <c r="E681" t="s">
        <v>1253</v>
      </c>
      <c r="F681" s="2" t="str">
        <f>IFERROR(VLOOKUP(VENTAS[[#This Row],[Código del producto Vendido]],STOCK[],5,FALSE),"-")</f>
        <v>Vestido acanalado cruzado color crema</v>
      </c>
      <c r="G681" s="2">
        <v>1</v>
      </c>
      <c r="H681" s="6">
        <v>28</v>
      </c>
      <c r="I681" s="6">
        <f>VENTAS[[#This Row],[Cantidad]]*VENTAS[[#This Row],[Precio Venta]]</f>
        <v>28</v>
      </c>
      <c r="J681" s="6">
        <f>IF(VENTAS[[#This Row],[Nombre del Gestor]]&gt;1,  VENTAS[[#This Row],[Total]]*10%, 0)</f>
        <v>0</v>
      </c>
      <c r="K681" s="6">
        <f>IFERROR(VLOOKUP(VENTAS[[#This Row],[Código del producto Vendido]],STOCK[],16,FALSE)*VENTAS[[#This Row],[Cantidad]] + VLOOKUP(VENTAS[[#This Row],[Código del producto Vendido]],STOCK[],19,FALSE)*VENTAS[[#This Row],[Cantidad]],VENTAS[[#This Row],[Total]])</f>
        <v>24.59</v>
      </c>
      <c r="L681" s="6">
        <f>VENTAS[[#This Row],[Total]]-VENTAS[[#This Row],[Comisión 10%]]-VENTAS[[#This Row],[Costo SIN Comision]]</f>
        <v>3.41</v>
      </c>
      <c r="M681" s="6"/>
    </row>
    <row r="682" spans="1:13" ht="14" x14ac:dyDescent="0.15">
      <c r="A682" s="22" t="s">
        <v>1204</v>
      </c>
      <c r="B682">
        <f>IFERROR(VLOOKUP(VENTAS[[#This Row],[Código del producto Vendido]],STOCK[],25,FALSE),"-")</f>
        <v>0</v>
      </c>
      <c r="E682" t="s">
        <v>917</v>
      </c>
      <c r="F682" s="2" t="str">
        <f>IFERROR(VLOOKUP(VENTAS[[#This Row],[Código del producto Vendido]],STOCK[],5,FALSE),"-")</f>
        <v>Jeans Ajustados Claro</v>
      </c>
      <c r="G682" s="2">
        <v>1</v>
      </c>
      <c r="H682" s="6">
        <v>30</v>
      </c>
      <c r="I682" s="6">
        <f>VENTAS[[#This Row],[Cantidad]]*VENTAS[[#This Row],[Precio Venta]]</f>
        <v>30</v>
      </c>
      <c r="J682" s="6">
        <f>IF(VENTAS[[#This Row],[Nombre del Gestor]]&gt;1,  VENTAS[[#This Row],[Total]]*10%, 0)</f>
        <v>0</v>
      </c>
      <c r="K682" s="6">
        <f>IFERROR(VLOOKUP(VENTAS[[#This Row],[Código del producto Vendido]],STOCK[],16,FALSE)*VENTAS[[#This Row],[Cantidad]] + VLOOKUP(VENTAS[[#This Row],[Código del producto Vendido]],STOCK[],19,FALSE)*VENTAS[[#This Row],[Cantidad]],VENTAS[[#This Row],[Total]])</f>
        <v>25.818181818181817</v>
      </c>
      <c r="L682" s="6">
        <f>VENTAS[[#This Row],[Total]]-VENTAS[[#This Row],[Comisión 10%]]-VENTAS[[#This Row],[Costo SIN Comision]]</f>
        <v>4.1818181818181834</v>
      </c>
      <c r="M682" s="6"/>
    </row>
    <row r="683" spans="1:13" ht="14" x14ac:dyDescent="0.15">
      <c r="A683" s="22" t="s">
        <v>1502</v>
      </c>
      <c r="B683">
        <f>IFERROR(VLOOKUP(VENTAS[[#This Row],[Código del producto Vendido]],STOCK[],25,FALSE),"-")</f>
        <v>0</v>
      </c>
      <c r="E683" t="s">
        <v>879</v>
      </c>
      <c r="F683" s="2" t="str">
        <f>IFERROR(VLOOKUP(VENTAS[[#This Row],[Código del producto Vendido]],STOCK[],5,FALSE),"-")</f>
        <v>Pantalón Business Básico</v>
      </c>
      <c r="G683" s="2">
        <v>1</v>
      </c>
      <c r="H683" s="6">
        <v>28</v>
      </c>
      <c r="I683" s="6">
        <f>VENTAS[[#This Row],[Cantidad]]*VENTAS[[#This Row],[Precio Venta]]</f>
        <v>28</v>
      </c>
      <c r="J683" s="6">
        <f>IF(VENTAS[[#This Row],[Nombre del Gestor]]&gt;1,  VENTAS[[#This Row],[Total]]*10%, 0)</f>
        <v>0</v>
      </c>
      <c r="K683" s="6">
        <f>IFERROR(VLOOKUP(VENTAS[[#This Row],[Código del producto Vendido]],STOCK[],16,FALSE)*VENTAS[[#This Row],[Cantidad]] + VLOOKUP(VENTAS[[#This Row],[Código del producto Vendido]],STOCK[],19,FALSE)*VENTAS[[#This Row],[Cantidad]],VENTAS[[#This Row],[Total]])</f>
        <v>21.372272727272726</v>
      </c>
      <c r="L683" s="6">
        <f>VENTAS[[#This Row],[Total]]-VENTAS[[#This Row],[Comisión 10%]]-VENTAS[[#This Row],[Costo SIN Comision]]</f>
        <v>6.6277272727272738</v>
      </c>
      <c r="M683" s="6"/>
    </row>
    <row r="684" spans="1:13" ht="14" x14ac:dyDescent="0.15">
      <c r="A684" s="22"/>
      <c r="B684">
        <f>IFERROR(VLOOKUP(VENTAS[[#This Row],[Código del producto Vendido]],STOCK[],25,FALSE),"-")</f>
        <v>0</v>
      </c>
      <c r="E684" t="s">
        <v>1253</v>
      </c>
      <c r="F684" s="2" t="str">
        <f>IFERROR(VLOOKUP(VENTAS[[#This Row],[Código del producto Vendido]],STOCK[],5,FALSE),"-")</f>
        <v>Vestido acanalado cruzado color crema</v>
      </c>
      <c r="G684" s="2">
        <v>1</v>
      </c>
      <c r="H684" s="6">
        <v>28</v>
      </c>
      <c r="I684" s="6">
        <f>VENTAS[[#This Row],[Cantidad]]*VENTAS[[#This Row],[Precio Venta]]</f>
        <v>28</v>
      </c>
      <c r="J684" s="6">
        <f>IF(VENTAS[[#This Row],[Nombre del Gestor]]&gt;1,  VENTAS[[#This Row],[Total]]*10%, 0)</f>
        <v>0</v>
      </c>
      <c r="K684" s="6">
        <f>IFERROR(VLOOKUP(VENTAS[[#This Row],[Código del producto Vendido]],STOCK[],16,FALSE)*VENTAS[[#This Row],[Cantidad]] + VLOOKUP(VENTAS[[#This Row],[Código del producto Vendido]],STOCK[],19,FALSE)*VENTAS[[#This Row],[Cantidad]],VENTAS[[#This Row],[Total]])</f>
        <v>24.59</v>
      </c>
      <c r="L684" s="6">
        <f>VENTAS[[#This Row],[Total]]-VENTAS[[#This Row],[Comisión 10%]]-VENTAS[[#This Row],[Costo SIN Comision]]</f>
        <v>3.41</v>
      </c>
      <c r="M684" s="6"/>
    </row>
    <row r="685" spans="1:13" ht="14" x14ac:dyDescent="0.15">
      <c r="A685" s="22" t="s">
        <v>1204</v>
      </c>
      <c r="B685" t="str">
        <f>IFERROR(VLOOKUP(VENTAS[[#This Row],[Código del producto Vendido]],STOCK[],25,FALSE),"-")</f>
        <v>COMPRA F21</v>
      </c>
      <c r="E685" t="s">
        <v>1261</v>
      </c>
      <c r="F685" s="2" t="str">
        <f>IFERROR(VLOOKUP(VENTAS[[#This Row],[Código del producto Vendido]],STOCK[],5,FALSE),"-")</f>
        <v>Sandalias blancas cruzadas</v>
      </c>
      <c r="G685" s="2">
        <v>1</v>
      </c>
      <c r="H685" s="6">
        <v>15</v>
      </c>
      <c r="I685" s="6">
        <f>VENTAS[[#This Row],[Cantidad]]*VENTAS[[#This Row],[Precio Venta]]</f>
        <v>15</v>
      </c>
      <c r="J685" s="6">
        <f>IF(VENTAS[[#This Row],[Nombre del Gestor]]&gt;1,  VENTAS[[#This Row],[Total]]*10%, 0)</f>
        <v>0</v>
      </c>
      <c r="K685" s="6">
        <f>IFERROR(VLOOKUP(VENTAS[[#This Row],[Código del producto Vendido]],STOCK[],16,FALSE)*VENTAS[[#This Row],[Cantidad]] + VLOOKUP(VENTAS[[#This Row],[Código del producto Vendido]],STOCK[],19,FALSE)*VENTAS[[#This Row],[Cantidad]],VENTAS[[#This Row],[Total]])</f>
        <v>11.49</v>
      </c>
      <c r="L685" s="6">
        <f>VENTAS[[#This Row],[Total]]-VENTAS[[#This Row],[Comisión 10%]]-VENTAS[[#This Row],[Costo SIN Comision]]</f>
        <v>3.51</v>
      </c>
      <c r="M685" s="6"/>
    </row>
    <row r="686" spans="1:13" ht="14" x14ac:dyDescent="0.15">
      <c r="A686" s="22"/>
      <c r="B686">
        <f>IFERROR(VLOOKUP(VENTAS[[#This Row],[Código del producto Vendido]],STOCK[],25,FALSE),"-")</f>
        <v>0</v>
      </c>
      <c r="E686" t="s">
        <v>958</v>
      </c>
      <c r="F686" s="2" t="str">
        <f>IFERROR(VLOOKUP(VENTAS[[#This Row],[Código del producto Vendido]],STOCK[],5,FALSE),"-")</f>
        <v>Vestido rojo asimétrico</v>
      </c>
      <c r="G686" s="2">
        <v>1</v>
      </c>
      <c r="H686" s="6">
        <v>25</v>
      </c>
      <c r="I686" s="6">
        <f>VENTAS[[#This Row],[Cantidad]]*VENTAS[[#This Row],[Precio Venta]]</f>
        <v>25</v>
      </c>
      <c r="J686" s="6">
        <f>IF(VENTAS[[#This Row],[Nombre del Gestor]]&gt;1,  VENTAS[[#This Row],[Total]]*10%, 0)</f>
        <v>0</v>
      </c>
      <c r="K686" s="6">
        <f>IFERROR(VLOOKUP(VENTAS[[#This Row],[Código del producto Vendido]],STOCK[],16,FALSE)*VENTAS[[#This Row],[Cantidad]] + VLOOKUP(VENTAS[[#This Row],[Código del producto Vendido]],STOCK[],19,FALSE)*VENTAS[[#This Row],[Cantidad]],VENTAS[[#This Row],[Total]])</f>
        <v>20.242647058823529</v>
      </c>
      <c r="L686" s="6">
        <f>VENTAS[[#This Row],[Total]]-VENTAS[[#This Row],[Comisión 10%]]-VENTAS[[#This Row],[Costo SIN Comision]]</f>
        <v>4.757352941176471</v>
      </c>
      <c r="M686" s="6"/>
    </row>
    <row r="687" spans="1:13" ht="14" x14ac:dyDescent="0.15">
      <c r="A687" s="22"/>
      <c r="B687" t="str">
        <f>IFERROR(VLOOKUP(VENTAS[[#This Row],[Código del producto Vendido]],STOCK[],25,FALSE),"-")</f>
        <v>Viaje Agosto</v>
      </c>
      <c r="E687" t="s">
        <v>1054</v>
      </c>
      <c r="F687" s="2" t="str">
        <f>IFERROR(VLOOKUP(VENTAS[[#This Row],[Código del producto Vendido]],STOCK[],5,FALSE),"-")</f>
        <v>Short beich de pierna ancha </v>
      </c>
      <c r="G687" s="2">
        <v>3</v>
      </c>
      <c r="H687" s="6">
        <v>20</v>
      </c>
      <c r="I687" s="6">
        <f>VENTAS[[#This Row],[Cantidad]]*VENTAS[[#This Row],[Precio Venta]]</f>
        <v>60</v>
      </c>
      <c r="J687" s="6">
        <f>IF(VENTAS[[#This Row],[Nombre del Gestor]]&gt;1,  VENTAS[[#This Row],[Total]]*10%, 0)</f>
        <v>0</v>
      </c>
      <c r="K687" s="6">
        <f>IFERROR(VLOOKUP(VENTAS[[#This Row],[Código del producto Vendido]],STOCK[],16,FALSE)*VENTAS[[#This Row],[Cantidad]] + VLOOKUP(VENTAS[[#This Row],[Código del producto Vendido]],STOCK[],19,FALSE)*VENTAS[[#This Row],[Cantidad]],VENTAS[[#This Row],[Total]])</f>
        <v>43.11</v>
      </c>
      <c r="L687" s="6">
        <f>VENTAS[[#This Row],[Total]]-VENTAS[[#This Row],[Comisión 10%]]-VENTAS[[#This Row],[Costo SIN Comision]]</f>
        <v>16.89</v>
      </c>
      <c r="M687" s="6"/>
    </row>
    <row r="688" spans="1:13" ht="14" x14ac:dyDescent="0.15">
      <c r="A688" s="22"/>
      <c r="B688" t="str">
        <f>IFERROR(VLOOKUP(VENTAS[[#This Row],[Código del producto Vendido]],STOCK[],25,FALSE),"-")</f>
        <v>Viaje Agosto</v>
      </c>
      <c r="E688" t="s">
        <v>1094</v>
      </c>
      <c r="F688" s="2" t="str">
        <f>IFERROR(VLOOKUP(VENTAS[[#This Row],[Código del producto Vendido]],STOCK[],5,FALSE),"-")</f>
        <v>Short beiche de pierna ancha </v>
      </c>
      <c r="G688" s="2">
        <v>3</v>
      </c>
      <c r="H688" s="6">
        <v>20</v>
      </c>
      <c r="I688" s="6">
        <f>VENTAS[[#This Row],[Cantidad]]*VENTAS[[#This Row],[Precio Venta]]</f>
        <v>60</v>
      </c>
      <c r="J688" s="6">
        <f>IF(VENTAS[[#This Row],[Nombre del Gestor]]&gt;1,  VENTAS[[#This Row],[Total]]*10%, 0)</f>
        <v>0</v>
      </c>
      <c r="K688" s="6">
        <f>IFERROR(VLOOKUP(VENTAS[[#This Row],[Código del producto Vendido]],STOCK[],16,FALSE)*VENTAS[[#This Row],[Cantidad]] + VLOOKUP(VENTAS[[#This Row],[Código del producto Vendido]],STOCK[],19,FALSE)*VENTAS[[#This Row],[Cantidad]],VENTAS[[#This Row],[Total]])</f>
        <v>43.11</v>
      </c>
      <c r="L688" s="6">
        <f>VENTAS[[#This Row],[Total]]-VENTAS[[#This Row],[Comisión 10%]]-VENTAS[[#This Row],[Costo SIN Comision]]</f>
        <v>16.89</v>
      </c>
      <c r="M688" s="6"/>
    </row>
    <row r="689" spans="1:13" ht="14" x14ac:dyDescent="0.15">
      <c r="A689" s="22" t="s">
        <v>1502</v>
      </c>
      <c r="B689">
        <f>IFERROR(VLOOKUP(VENTAS[[#This Row],[Código del producto Vendido]],STOCK[],25,FALSE),"-")</f>
        <v>0</v>
      </c>
      <c r="E689" t="s">
        <v>1258</v>
      </c>
      <c r="F689" s="2" t="str">
        <f>IFERROR(VLOOKUP(VENTAS[[#This Row],[Código del producto Vendido]],STOCK[],5,FALSE),"-")</f>
        <v>Vestido espalda escotada</v>
      </c>
      <c r="G689" s="2">
        <v>2</v>
      </c>
      <c r="H689" s="6">
        <v>28</v>
      </c>
      <c r="I689" s="6">
        <f>VENTAS[[#This Row],[Cantidad]]*VENTAS[[#This Row],[Precio Venta]]</f>
        <v>56</v>
      </c>
      <c r="J689" s="6">
        <f>IF(VENTAS[[#This Row],[Nombre del Gestor]]&gt;1,  VENTAS[[#This Row],[Total]]*10%, 0)</f>
        <v>0</v>
      </c>
      <c r="K689" s="6">
        <f>IFERROR(VLOOKUP(VENTAS[[#This Row],[Código del producto Vendido]],STOCK[],16,FALSE)*VENTAS[[#This Row],[Cantidad]] + VLOOKUP(VENTAS[[#This Row],[Código del producto Vendido]],STOCK[],19,FALSE)*VENTAS[[#This Row],[Cantidad]],VENTAS[[#This Row],[Total]])</f>
        <v>34</v>
      </c>
      <c r="L689" s="6">
        <f>VENTAS[[#This Row],[Total]]-VENTAS[[#This Row],[Comisión 10%]]-VENTAS[[#This Row],[Costo SIN Comision]]</f>
        <v>22</v>
      </c>
      <c r="M689" s="6"/>
    </row>
    <row r="690" spans="1:13" ht="14" x14ac:dyDescent="0.15">
      <c r="A690" s="22" t="s">
        <v>1502</v>
      </c>
      <c r="B690" t="str">
        <f>IFERROR(VLOOKUP(VENTAS[[#This Row],[Código del producto Vendido]],STOCK[],25,FALSE),"-")</f>
        <v>-</v>
      </c>
      <c r="E690" t="s">
        <v>1084</v>
      </c>
      <c r="F690" s="2" t="str">
        <f>IFERROR(VLOOKUP(VENTAS[[#This Row],[Código del producto Vendido]],STOCK[],5,FALSE),"-")</f>
        <v>-</v>
      </c>
      <c r="G690" s="2">
        <v>2</v>
      </c>
      <c r="H690" s="6">
        <v>23</v>
      </c>
      <c r="I690" s="6">
        <f>VENTAS[[#This Row],[Cantidad]]*VENTAS[[#This Row],[Precio Venta]]</f>
        <v>46</v>
      </c>
      <c r="J690" s="6">
        <f>IF(VENTAS[[#This Row],[Nombre del Gestor]]&gt;1,  VENTAS[[#This Row],[Total]]*10%, 0)</f>
        <v>0</v>
      </c>
      <c r="K690" s="6">
        <f>IFERROR(VLOOKUP(VENTAS[[#This Row],[Código del producto Vendido]],STOCK[],16,FALSE)*VENTAS[[#This Row],[Cantidad]] + VLOOKUP(VENTAS[[#This Row],[Código del producto Vendido]],STOCK[],19,FALSE)*VENTAS[[#This Row],[Cantidad]],VENTAS[[#This Row],[Total]])</f>
        <v>46</v>
      </c>
      <c r="L690" s="6">
        <f>VENTAS[[#This Row],[Total]]-VENTAS[[#This Row],[Comisión 10%]]-VENTAS[[#This Row],[Costo SIN Comision]]</f>
        <v>0</v>
      </c>
      <c r="M690" s="6"/>
    </row>
    <row r="691" spans="1:13" ht="14" x14ac:dyDescent="0.15">
      <c r="A691" s="22"/>
      <c r="B691" t="str">
        <f>IFERROR(VLOOKUP(VENTAS[[#This Row],[Código del producto Vendido]],STOCK[],25,FALSE),"-")</f>
        <v>-</v>
      </c>
      <c r="E691" t="s">
        <v>1086</v>
      </c>
      <c r="F691" s="2" t="str">
        <f>IFERROR(VLOOKUP(VENTAS[[#This Row],[Código del producto Vendido]],STOCK[],5,FALSE),"-")</f>
        <v>-</v>
      </c>
      <c r="G691" s="2">
        <v>1</v>
      </c>
      <c r="H691" s="6">
        <v>23</v>
      </c>
      <c r="I691" s="6">
        <f>VENTAS[[#This Row],[Cantidad]]*VENTAS[[#This Row],[Precio Venta]]</f>
        <v>23</v>
      </c>
      <c r="J691" s="6">
        <f>IF(VENTAS[[#This Row],[Nombre del Gestor]]&gt;1,  VENTAS[[#This Row],[Total]]*10%, 0)</f>
        <v>0</v>
      </c>
      <c r="K691" s="6">
        <f>IFERROR(VLOOKUP(VENTAS[[#This Row],[Código del producto Vendido]],STOCK[],16,FALSE)*VENTAS[[#This Row],[Cantidad]] + VLOOKUP(VENTAS[[#This Row],[Código del producto Vendido]],STOCK[],19,FALSE)*VENTAS[[#This Row],[Cantidad]],VENTAS[[#This Row],[Total]])</f>
        <v>23</v>
      </c>
      <c r="L691" s="6">
        <f>VENTAS[[#This Row],[Total]]-VENTAS[[#This Row],[Comisión 10%]]-VENTAS[[#This Row],[Costo SIN Comision]]</f>
        <v>0</v>
      </c>
      <c r="M691" s="6"/>
    </row>
    <row r="692" spans="1:13" ht="14" x14ac:dyDescent="0.15">
      <c r="A692" s="22" t="s">
        <v>1502</v>
      </c>
      <c r="B692" t="str">
        <f>IFERROR(VLOOKUP(VENTAS[[#This Row],[Código del producto Vendido]],STOCK[],25,FALSE),"-")</f>
        <v>COMPRA F21</v>
      </c>
      <c r="E692" t="s">
        <v>1267</v>
      </c>
      <c r="F692" s="2" t="str">
        <f>IFERROR(VLOOKUP(VENTAS[[#This Row],[Código del producto Vendido]],STOCK[],5,FALSE),"-")</f>
        <v>Sandalias negras acolchadas</v>
      </c>
      <c r="G692" s="2">
        <v>1</v>
      </c>
      <c r="H692" s="6">
        <v>27</v>
      </c>
      <c r="I692" s="6">
        <f>VENTAS[[#This Row],[Cantidad]]*VENTAS[[#This Row],[Precio Venta]]</f>
        <v>27</v>
      </c>
      <c r="J692" s="6">
        <f>IF(VENTAS[[#This Row],[Nombre del Gestor]]&gt;1,  VENTAS[[#This Row],[Total]]*10%, 0)</f>
        <v>0</v>
      </c>
      <c r="K692" s="6">
        <f>IFERROR(VLOOKUP(VENTAS[[#This Row],[Código del producto Vendido]],STOCK[],16,FALSE)*VENTAS[[#This Row],[Cantidad]] + VLOOKUP(VENTAS[[#This Row],[Código del producto Vendido]],STOCK[],19,FALSE)*VENTAS[[#This Row],[Cantidad]],VENTAS[[#This Row],[Total]])</f>
        <v>12.49</v>
      </c>
      <c r="L692" s="6">
        <f>VENTAS[[#This Row],[Total]]-VENTAS[[#This Row],[Comisión 10%]]-VENTAS[[#This Row],[Costo SIN Comision]]</f>
        <v>14.51</v>
      </c>
      <c r="M692" s="6"/>
    </row>
    <row r="693" spans="1:13" ht="14" x14ac:dyDescent="0.15">
      <c r="A693" s="22" t="s">
        <v>1502</v>
      </c>
      <c r="B693">
        <f>IFERROR(VLOOKUP(VENTAS[[#This Row],[Código del producto Vendido]],STOCK[],25,FALSE),"-")</f>
        <v>0</v>
      </c>
      <c r="E693" t="s">
        <v>1465</v>
      </c>
      <c r="F693" s="2" t="str">
        <f>IFERROR(VLOOKUP(VENTAS[[#This Row],[Código del producto Vendido]],STOCK[],5,FALSE),"-")</f>
        <v>Vestido Frente Drapeado Negro y Blanco</v>
      </c>
      <c r="G693" s="2">
        <v>1</v>
      </c>
      <c r="H693" s="6">
        <v>25</v>
      </c>
      <c r="I693" s="6">
        <f>VENTAS[[#This Row],[Cantidad]]*VENTAS[[#This Row],[Precio Venta]]</f>
        <v>25</v>
      </c>
      <c r="J693" s="6">
        <f>IF(VENTAS[[#This Row],[Nombre del Gestor]]&gt;1,  VENTAS[[#This Row],[Total]]*10%, 0)</f>
        <v>0</v>
      </c>
      <c r="K693" s="6">
        <f>IFERROR(VLOOKUP(VENTAS[[#This Row],[Código del producto Vendido]],STOCK[],16,FALSE)*VENTAS[[#This Row],[Cantidad]] + VLOOKUP(VENTAS[[#This Row],[Código del producto Vendido]],STOCK[],19,FALSE)*VENTAS[[#This Row],[Cantidad]],VENTAS[[#This Row],[Total]])</f>
        <v>11.4</v>
      </c>
      <c r="L693" s="6">
        <f>VENTAS[[#This Row],[Total]]-VENTAS[[#This Row],[Comisión 10%]]-VENTAS[[#This Row],[Costo SIN Comision]]</f>
        <v>13.6</v>
      </c>
      <c r="M693" s="6"/>
    </row>
    <row r="694" spans="1:13" ht="14" x14ac:dyDescent="0.15">
      <c r="A694" s="22"/>
      <c r="B694" t="str">
        <f>IFERROR(VLOOKUP(VENTAS[[#This Row],[Código del producto Vendido]],STOCK[],25,FALSE),"-")</f>
        <v>Compra 7/12/2023</v>
      </c>
      <c r="E694" t="s">
        <v>1366</v>
      </c>
      <c r="F694" s="2" t="str">
        <f>IFERROR(VLOOKUP(VENTAS[[#This Row],[Código del producto Vendido]],STOCK[],5,FALSE),"-")</f>
        <v>Limpia botellas</v>
      </c>
      <c r="G694" s="2">
        <v>1</v>
      </c>
      <c r="H694" s="6">
        <v>4</v>
      </c>
      <c r="I694" s="6">
        <f>VENTAS[[#This Row],[Cantidad]]*VENTAS[[#This Row],[Precio Venta]]</f>
        <v>4</v>
      </c>
      <c r="J694" s="6">
        <f>IF(VENTAS[[#This Row],[Nombre del Gestor]]&gt;1,  VENTAS[[#This Row],[Total]]*10%, 0)</f>
        <v>0</v>
      </c>
      <c r="K694" s="6">
        <f>IFERROR(VLOOKUP(VENTAS[[#This Row],[Código del producto Vendido]],STOCK[],16,FALSE)*VENTAS[[#This Row],[Cantidad]] + VLOOKUP(VENTAS[[#This Row],[Código del producto Vendido]],STOCK[],19,FALSE)*VENTAS[[#This Row],[Cantidad]],VENTAS[[#This Row],[Total]])</f>
        <v>3.25</v>
      </c>
      <c r="L694" s="6">
        <f>VENTAS[[#This Row],[Total]]-VENTAS[[#This Row],[Comisión 10%]]-VENTAS[[#This Row],[Costo SIN Comision]]</f>
        <v>0.75</v>
      </c>
      <c r="M694" s="6"/>
    </row>
    <row r="695" spans="1:13" ht="14" x14ac:dyDescent="0.15">
      <c r="A695" s="22"/>
      <c r="B695" t="str">
        <f>IFERROR(VLOOKUP(VENTAS[[#This Row],[Código del producto Vendido]],STOCK[],25,FALSE),"-")</f>
        <v>Compra 7/12/2023</v>
      </c>
      <c r="E695" t="s">
        <v>1368</v>
      </c>
      <c r="F695" s="2" t="str">
        <f>IFERROR(VLOOKUP(VENTAS[[#This Row],[Código del producto Vendido]],STOCK[],5,FALSE),"-")</f>
        <v>Batidor</v>
      </c>
      <c r="G695" s="2">
        <v>1</v>
      </c>
      <c r="H695" s="6">
        <v>3</v>
      </c>
      <c r="I695" s="6">
        <f>VENTAS[[#This Row],[Cantidad]]*VENTAS[[#This Row],[Precio Venta]]</f>
        <v>3</v>
      </c>
      <c r="J695" s="6">
        <f>IF(VENTAS[[#This Row],[Nombre del Gestor]]&gt;1,  VENTAS[[#This Row],[Total]]*10%, 0)</f>
        <v>0</v>
      </c>
      <c r="K695" s="6">
        <f>IFERROR(VLOOKUP(VENTAS[[#This Row],[Código del producto Vendido]],STOCK[],16,FALSE)*VENTAS[[#This Row],[Cantidad]] + VLOOKUP(VENTAS[[#This Row],[Código del producto Vendido]],STOCK[],19,FALSE)*VENTAS[[#This Row],[Cantidad]],VENTAS[[#This Row],[Total]])</f>
        <v>3.5</v>
      </c>
      <c r="L695" s="6">
        <f>VENTAS[[#This Row],[Total]]-VENTAS[[#This Row],[Comisión 10%]]-VENTAS[[#This Row],[Costo SIN Comision]]</f>
        <v>-0.5</v>
      </c>
      <c r="M695" s="6"/>
    </row>
    <row r="696" spans="1:13" ht="14" x14ac:dyDescent="0.15">
      <c r="A696" s="22"/>
      <c r="B696" t="str">
        <f>IFERROR(VLOOKUP(VENTAS[[#This Row],[Código del producto Vendido]],STOCK[],25,FALSE),"-")</f>
        <v>Compra 7/12/2023</v>
      </c>
      <c r="E696" t="s">
        <v>1352</v>
      </c>
      <c r="F696" s="2" t="str">
        <f>IFERROR(VLOOKUP(VENTAS[[#This Row],[Código del producto Vendido]],STOCK[],5,FALSE),"-")</f>
        <v>Top Bustier encaje</v>
      </c>
      <c r="G696" s="2">
        <v>1</v>
      </c>
      <c r="H696" s="6">
        <v>22</v>
      </c>
      <c r="I696" s="6">
        <f>VENTAS[[#This Row],[Cantidad]]*VENTAS[[#This Row],[Precio Venta]]</f>
        <v>22</v>
      </c>
      <c r="J696" s="6">
        <f>IF(VENTAS[[#This Row],[Nombre del Gestor]]&gt;1,  VENTAS[[#This Row],[Total]]*10%, 0)</f>
        <v>0</v>
      </c>
      <c r="K696" s="6">
        <f>IFERROR(VLOOKUP(VENTAS[[#This Row],[Código del producto Vendido]],STOCK[],16,FALSE)*VENTAS[[#This Row],[Cantidad]] + VLOOKUP(VENTAS[[#This Row],[Código del producto Vendido]],STOCK[],19,FALSE)*VENTAS[[#This Row],[Cantidad]],VENTAS[[#This Row],[Total]])</f>
        <v>14.7</v>
      </c>
      <c r="L696" s="6">
        <f>VENTAS[[#This Row],[Total]]-VENTAS[[#This Row],[Comisión 10%]]-VENTAS[[#This Row],[Costo SIN Comision]]</f>
        <v>7.3000000000000007</v>
      </c>
      <c r="M696" s="6"/>
    </row>
    <row r="697" spans="1:13" ht="14" x14ac:dyDescent="0.15">
      <c r="A697" s="22"/>
      <c r="B697" t="str">
        <f>IFERROR(VLOOKUP(VENTAS[[#This Row],[Código del producto Vendido]],STOCK[],25,FALSE),"-")</f>
        <v>Compra 7/12/2023</v>
      </c>
      <c r="E697" t="s">
        <v>1364</v>
      </c>
      <c r="F697" s="2" t="str">
        <f>IFERROR(VLOOKUP(VENTAS[[#This Row],[Código del producto Vendido]],STOCK[],5,FALSE),"-")</f>
        <v>Lentes de Sol</v>
      </c>
      <c r="G697" s="2">
        <v>1</v>
      </c>
      <c r="H697" s="6">
        <v>5</v>
      </c>
      <c r="I697" s="6">
        <f>VENTAS[[#This Row],[Cantidad]]*VENTAS[[#This Row],[Precio Venta]]</f>
        <v>5</v>
      </c>
      <c r="J697" s="6">
        <f>IF(VENTAS[[#This Row],[Nombre del Gestor]]&gt;1,  VENTAS[[#This Row],[Total]]*10%, 0)</f>
        <v>0</v>
      </c>
      <c r="K697" s="6">
        <f>IFERROR(VLOOKUP(VENTAS[[#This Row],[Código del producto Vendido]],STOCK[],16,FALSE)*VENTAS[[#This Row],[Cantidad]] + VLOOKUP(VENTAS[[#This Row],[Código del producto Vendido]],STOCK[],19,FALSE)*VENTAS[[#This Row],[Cantidad]],VENTAS[[#This Row],[Total]])</f>
        <v>4.2200000000000006</v>
      </c>
      <c r="L697" s="6">
        <f>VENTAS[[#This Row],[Total]]-VENTAS[[#This Row],[Comisión 10%]]-VENTAS[[#This Row],[Costo SIN Comision]]</f>
        <v>0.77999999999999936</v>
      </c>
      <c r="M697" s="6"/>
    </row>
    <row r="698" spans="1:13" ht="14" x14ac:dyDescent="0.15">
      <c r="A698" s="22"/>
      <c r="B698" t="str">
        <f>IFERROR(VLOOKUP(VENTAS[[#This Row],[Código del producto Vendido]],STOCK[],25,FALSE),"-")</f>
        <v>Compra 7/12/2023</v>
      </c>
      <c r="E698" t="s">
        <v>1363</v>
      </c>
      <c r="F698" s="2" t="str">
        <f>IFERROR(VLOOKUP(VENTAS[[#This Row],[Código del producto Vendido]],STOCK[],5,FALSE),"-")</f>
        <v xml:space="preserve">Gafas de Sol </v>
      </c>
      <c r="G698" s="2">
        <v>1</v>
      </c>
      <c r="H698" s="6">
        <v>5</v>
      </c>
      <c r="I698" s="6">
        <f>VENTAS[[#This Row],[Cantidad]]*VENTAS[[#This Row],[Precio Venta]]</f>
        <v>5</v>
      </c>
      <c r="J698" s="6">
        <f>IF(VENTAS[[#This Row],[Nombre del Gestor]]&gt;1,  VENTAS[[#This Row],[Total]]*10%, 0)</f>
        <v>0</v>
      </c>
      <c r="K698" s="6">
        <f>IFERROR(VLOOKUP(VENTAS[[#This Row],[Código del producto Vendido]],STOCK[],16,FALSE)*VENTAS[[#This Row],[Cantidad]] + VLOOKUP(VENTAS[[#This Row],[Código del producto Vendido]],STOCK[],19,FALSE)*VENTAS[[#This Row],[Cantidad]],VENTAS[[#This Row],[Total]])</f>
        <v>6.2</v>
      </c>
      <c r="L698" s="6">
        <f>VENTAS[[#This Row],[Total]]-VENTAS[[#This Row],[Comisión 10%]]-VENTAS[[#This Row],[Costo SIN Comision]]</f>
        <v>-1.2000000000000002</v>
      </c>
      <c r="M698" s="6"/>
    </row>
    <row r="699" spans="1:13" ht="14" x14ac:dyDescent="0.15">
      <c r="A699" s="22"/>
      <c r="B699" t="str">
        <f>IFERROR(VLOOKUP(VENTAS[[#This Row],[Código del producto Vendido]],STOCK[],25,FALSE),"-")</f>
        <v>COMPRA F21</v>
      </c>
      <c r="E699" t="s">
        <v>1269</v>
      </c>
      <c r="F699" s="2" t="str">
        <f>IFERROR(VLOOKUP(VENTAS[[#This Row],[Código del producto Vendido]],STOCK[],5,FALSE),"-")</f>
        <v>Mocasín con herrajes</v>
      </c>
      <c r="G699" s="2">
        <v>1</v>
      </c>
      <c r="H699" s="6">
        <v>43</v>
      </c>
      <c r="I699" s="6">
        <f>VENTAS[[#This Row],[Cantidad]]*VENTAS[[#This Row],[Precio Venta]]</f>
        <v>43</v>
      </c>
      <c r="J699" s="6">
        <f>IF(VENTAS[[#This Row],[Nombre del Gestor]]&gt;1,  VENTAS[[#This Row],[Total]]*10%, 0)</f>
        <v>0</v>
      </c>
      <c r="K699" s="6">
        <f>IFERROR(VLOOKUP(VENTAS[[#This Row],[Código del producto Vendido]],STOCK[],16,FALSE)*VENTAS[[#This Row],[Cantidad]] + VLOOKUP(VENTAS[[#This Row],[Código del producto Vendido]],STOCK[],19,FALSE)*VENTAS[[#This Row],[Cantidad]],VENTAS[[#This Row],[Total]])</f>
        <v>27.49</v>
      </c>
      <c r="L699" s="6">
        <f>VENTAS[[#This Row],[Total]]-VENTAS[[#This Row],[Comisión 10%]]-VENTAS[[#This Row],[Costo SIN Comision]]</f>
        <v>15.510000000000002</v>
      </c>
      <c r="M699" s="6"/>
    </row>
    <row r="700" spans="1:13" ht="14" x14ac:dyDescent="0.15">
      <c r="A700" s="22"/>
      <c r="B700">
        <f>IFERROR(VLOOKUP(VENTAS[[#This Row],[Código del producto Vendido]],STOCK[],25,FALSE),"-")</f>
        <v>0</v>
      </c>
      <c r="E700" s="4" t="s">
        <v>722</v>
      </c>
      <c r="F700" s="2" t="str">
        <f>IFERROR(VLOOKUP(VENTAS[[#This Row],[Código del producto Vendido]],STOCK[],5,FALSE),"-")</f>
        <v>Rizador de pelo de color al azar 10 piezas</v>
      </c>
      <c r="G700" s="2">
        <v>1</v>
      </c>
      <c r="I700" s="6">
        <f>VENTAS[[#This Row],[Cantidad]]*VENTAS[[#This Row],[Precio Venta]]</f>
        <v>0</v>
      </c>
      <c r="J700" s="6">
        <f>IF(VENTAS[[#This Row],[Nombre del Gestor]]&gt;1,  VENTAS[[#This Row],[Total]]*10%, 0)</f>
        <v>0</v>
      </c>
      <c r="K700" s="6">
        <f>IFERROR(VLOOKUP(VENTAS[[#This Row],[Código del producto Vendido]],STOCK[],16,FALSE)*VENTAS[[#This Row],[Cantidad]] + VLOOKUP(VENTAS[[#This Row],[Código del producto Vendido]],STOCK[],19,FALSE)*VENTAS[[#This Row],[Cantidad]],VENTAS[[#This Row],[Total]])</f>
        <v>2.0477777777777777</v>
      </c>
      <c r="L700" s="6">
        <f>VENTAS[[#This Row],[Total]]-VENTAS[[#This Row],[Comisión 10%]]-VENTAS[[#This Row],[Costo SIN Comision]]</f>
        <v>-2.0477777777777777</v>
      </c>
      <c r="M700" s="6"/>
    </row>
    <row r="701" spans="1:13" ht="14" x14ac:dyDescent="0.15">
      <c r="A701" s="22"/>
      <c r="B701">
        <f>IFERROR(VLOOKUP(VENTAS[[#This Row],[Código del producto Vendido]],STOCK[],25,FALSE),"-")</f>
        <v>0</v>
      </c>
      <c r="E701" s="4" t="s">
        <v>718</v>
      </c>
      <c r="F701" s="2" t="str">
        <f>IFERROR(VLOOKUP(VENTAS[[#This Row],[Código del producto Vendido]],STOCK[],5,FALSE),"-")</f>
        <v xml:space="preserve"> Mocasines con puntada</v>
      </c>
      <c r="G701" s="2">
        <v>1</v>
      </c>
      <c r="I701" s="6">
        <f>VENTAS[[#This Row],[Cantidad]]*VENTAS[[#This Row],[Precio Venta]]</f>
        <v>0</v>
      </c>
      <c r="J701" s="6">
        <f>IF(VENTAS[[#This Row],[Nombre del Gestor]]&gt;1,  VENTAS[[#This Row],[Total]]*10%, 0)</f>
        <v>0</v>
      </c>
      <c r="K701" s="6">
        <f>IFERROR(VLOOKUP(VENTAS[[#This Row],[Código del producto Vendido]],STOCK[],16,FALSE)*VENTAS[[#This Row],[Cantidad]] + VLOOKUP(VENTAS[[#This Row],[Código del producto Vendido]],STOCK[],19,FALSE)*VENTAS[[#This Row],[Cantidad]],VENTAS[[#This Row],[Total]])</f>
        <v>16.926111111111112</v>
      </c>
      <c r="L701" s="6">
        <f>VENTAS[[#This Row],[Total]]-VENTAS[[#This Row],[Comisión 10%]]-VENTAS[[#This Row],[Costo SIN Comision]]</f>
        <v>-16.926111111111112</v>
      </c>
      <c r="M701" s="6"/>
    </row>
    <row r="702" spans="1:13" ht="14" x14ac:dyDescent="0.15">
      <c r="A702" s="22"/>
      <c r="B702">
        <f>IFERROR(VLOOKUP(VENTAS[[#This Row],[Código del producto Vendido]],STOCK[],25,FALSE),"-")</f>
        <v>0</v>
      </c>
      <c r="E702" s="4" t="s">
        <v>704</v>
      </c>
      <c r="F702" s="2" t="str">
        <f>IFERROR(VLOOKUP(VENTAS[[#This Row],[Código del producto Vendido]],STOCK[],5,FALSE),"-")</f>
        <v xml:space="preserve">Bolsa cuadrada mini geométrico </v>
      </c>
      <c r="G702" s="2">
        <v>1</v>
      </c>
      <c r="I702" s="6">
        <f>VENTAS[[#This Row],[Cantidad]]*VENTAS[[#This Row],[Precio Venta]]</f>
        <v>0</v>
      </c>
      <c r="J702" s="6">
        <f>IF(VENTAS[[#This Row],[Nombre del Gestor]]&gt;1,  VENTAS[[#This Row],[Total]]*10%, 0)</f>
        <v>0</v>
      </c>
      <c r="K702" s="6">
        <f>IFERROR(VLOOKUP(VENTAS[[#This Row],[Código del producto Vendido]],STOCK[],16,FALSE)*VENTAS[[#This Row],[Cantidad]] + VLOOKUP(VENTAS[[#This Row],[Código del producto Vendido]],STOCK[],19,FALSE)*VENTAS[[#This Row],[Cantidad]],VENTAS[[#This Row],[Total]])</f>
        <v>6.3377777777777773</v>
      </c>
      <c r="L702" s="6">
        <f>VENTAS[[#This Row],[Total]]-VENTAS[[#This Row],[Comisión 10%]]-VENTAS[[#This Row],[Costo SIN Comision]]</f>
        <v>-6.3377777777777773</v>
      </c>
      <c r="M702" s="6"/>
    </row>
    <row r="703" spans="1:13" ht="14" x14ac:dyDescent="0.15">
      <c r="A703" s="22">
        <v>45328</v>
      </c>
      <c r="B703">
        <f>IFERROR(VLOOKUP(VENTAS[[#This Row],[Código del producto Vendido]],STOCK[],25,FALSE),"-")</f>
        <v>0</v>
      </c>
      <c r="D703" s="4" t="s">
        <v>1497</v>
      </c>
      <c r="E703" s="4" t="s">
        <v>747</v>
      </c>
      <c r="F703" s="2" t="str">
        <f>IFERROR(VLOOKUP(VENTAS[[#This Row],[Código del producto Vendido]],STOCK[],5,FALSE),"-")</f>
        <v xml:space="preserve">Vestido pecho con fruncido </v>
      </c>
      <c r="G703" s="2">
        <v>1</v>
      </c>
      <c r="H703" s="6">
        <v>15</v>
      </c>
      <c r="I703" s="6">
        <f>VENTAS[[#This Row],[Cantidad]]*VENTAS[[#This Row],[Precio Venta]]</f>
        <v>15</v>
      </c>
      <c r="J703" s="6">
        <f>IF(VENTAS[[#This Row],[Nombre del Gestor]]&gt;1,  VENTAS[[#This Row],[Total]]*10%, 0)</f>
        <v>1.5</v>
      </c>
      <c r="K703" s="6">
        <f>IFERROR(VLOOKUP(VENTAS[[#This Row],[Código del producto Vendido]],STOCK[],16,FALSE)*VENTAS[[#This Row],[Cantidad]] + VLOOKUP(VENTAS[[#This Row],[Código del producto Vendido]],STOCK[],19,FALSE)*VENTAS[[#This Row],[Cantidad]],VENTAS[[#This Row],[Total]])</f>
        <v>10.722222222222221</v>
      </c>
      <c r="L703" s="6">
        <f>VENTAS[[#This Row],[Total]]-VENTAS[[#This Row],[Comisión 10%]]-VENTAS[[#This Row],[Costo SIN Comision]]</f>
        <v>2.7777777777777786</v>
      </c>
      <c r="M703" s="6"/>
    </row>
    <row r="704" spans="1:13" ht="14" x14ac:dyDescent="0.15">
      <c r="A704" s="22">
        <v>45328</v>
      </c>
      <c r="B704" t="str">
        <f>IFERROR(VLOOKUP(VENTAS[[#This Row],[Código del producto Vendido]],STOCK[],25,FALSE),"-")</f>
        <v>Viaje Agosto</v>
      </c>
      <c r="D704" s="4" t="s">
        <v>1496</v>
      </c>
      <c r="E704" s="4" t="s">
        <v>1031</v>
      </c>
      <c r="F704" s="2" t="str">
        <f>IFERROR(VLOOKUP(VENTAS[[#This Row],[Código del producto Vendido]],STOCK[],5,FALSE),"-")</f>
        <v>Sujetador adhesivo de silicona</v>
      </c>
      <c r="G704" s="2">
        <v>1</v>
      </c>
      <c r="H704" s="6">
        <v>12</v>
      </c>
      <c r="I704" s="6">
        <f>VENTAS[[#This Row],[Cantidad]]*VENTAS[[#This Row],[Precio Venta]]</f>
        <v>12</v>
      </c>
      <c r="J704" s="6">
        <f>IF(VENTAS[[#This Row],[Nombre del Gestor]]&gt;1,  VENTAS[[#This Row],[Total]]*10%, 0)</f>
        <v>1.2000000000000002</v>
      </c>
      <c r="K704" s="6">
        <f>IFERROR(VLOOKUP(VENTAS[[#This Row],[Código del producto Vendido]],STOCK[],16,FALSE)*VENTAS[[#This Row],[Cantidad]] + VLOOKUP(VENTAS[[#This Row],[Código del producto Vendido]],STOCK[],19,FALSE)*VENTAS[[#This Row],[Cantidad]],VENTAS[[#This Row],[Total]])</f>
        <v>5.87</v>
      </c>
      <c r="L704" s="6">
        <f>VENTAS[[#This Row],[Total]]-VENTAS[[#This Row],[Comisión 10%]]-VENTAS[[#This Row],[Costo SIN Comision]]</f>
        <v>4.9300000000000006</v>
      </c>
      <c r="M704" s="6"/>
    </row>
    <row r="705" spans="1:13" ht="14" x14ac:dyDescent="0.15">
      <c r="A705" s="22">
        <v>45328</v>
      </c>
      <c r="B705" t="str">
        <f>IFERROR(VLOOKUP(VENTAS[[#This Row],[Código del producto Vendido]],STOCK[],25,FALSE),"-")</f>
        <v>COMPRA F21</v>
      </c>
      <c r="D705" s="4" t="s">
        <v>1187</v>
      </c>
      <c r="E705" s="4" t="s">
        <v>1264</v>
      </c>
      <c r="F705" s="2" t="str">
        <f>IFERROR(VLOOKUP(VENTAS[[#This Row],[Código del producto Vendido]],STOCK[],5,FALSE),"-")</f>
        <v>Sandalias de velcro</v>
      </c>
      <c r="G705" s="2">
        <v>1</v>
      </c>
      <c r="H705" s="6">
        <v>30</v>
      </c>
      <c r="I705" s="6">
        <f>VENTAS[[#This Row],[Cantidad]]*VENTAS[[#This Row],[Precio Venta]]</f>
        <v>30</v>
      </c>
      <c r="J705" s="6">
        <f>IF(VENTAS[[#This Row],[Nombre del Gestor]]&gt;1,  VENTAS[[#This Row],[Total]]*10%, 0)</f>
        <v>3</v>
      </c>
      <c r="K705" s="6">
        <f>IFERROR(VLOOKUP(VENTAS[[#This Row],[Código del producto Vendido]],STOCK[],16,FALSE)*VENTAS[[#This Row],[Cantidad]] + VLOOKUP(VENTAS[[#This Row],[Código del producto Vendido]],STOCK[],19,FALSE)*VENTAS[[#This Row],[Cantidad]],VENTAS[[#This Row],[Total]])</f>
        <v>17</v>
      </c>
      <c r="L705" s="6">
        <f>VENTAS[[#This Row],[Total]]-VENTAS[[#This Row],[Comisión 10%]]-VENTAS[[#This Row],[Costo SIN Comision]]</f>
        <v>10</v>
      </c>
      <c r="M705" s="6"/>
    </row>
    <row r="706" spans="1:13" ht="14" x14ac:dyDescent="0.15">
      <c r="A706" s="22"/>
      <c r="B706" t="str">
        <f>IFERROR(VLOOKUP(VENTAS[[#This Row],[Código del producto Vendido]],STOCK[],25,FALSE),"-")</f>
        <v>Compra 9/12/2023</v>
      </c>
      <c r="D706" s="4"/>
      <c r="E706" s="4" t="s">
        <v>1414</v>
      </c>
      <c r="F706" s="2" t="str">
        <f>IFERROR(VLOOKUP(VENTAS[[#This Row],[Código del producto Vendido]],STOCK[],5,FALSE),"-")</f>
        <v>Vestido camisa modely</v>
      </c>
      <c r="G706" s="2">
        <v>1</v>
      </c>
      <c r="H706" s="6">
        <v>35</v>
      </c>
      <c r="I706" s="6">
        <f>VENTAS[[#This Row],[Cantidad]]*VENTAS[[#This Row],[Precio Venta]]</f>
        <v>35</v>
      </c>
      <c r="J706" s="6">
        <f>IF(VENTAS[[#This Row],[Nombre del Gestor]]&gt;1,  VENTAS[[#This Row],[Total]]*10%, 0)</f>
        <v>0</v>
      </c>
      <c r="K706" s="6">
        <f>IFERROR(VLOOKUP(VENTAS[[#This Row],[Código del producto Vendido]],STOCK[],16,FALSE)*VENTAS[[#This Row],[Cantidad]] + VLOOKUP(VENTAS[[#This Row],[Código del producto Vendido]],STOCK[],19,FALSE)*VENTAS[[#This Row],[Cantidad]],VENTAS[[#This Row],[Total]])</f>
        <v>14.84</v>
      </c>
      <c r="L706" s="6">
        <f>VENTAS[[#This Row],[Total]]-VENTAS[[#This Row],[Comisión 10%]]-VENTAS[[#This Row],[Costo SIN Comision]]</f>
        <v>20.16</v>
      </c>
      <c r="M706" s="6"/>
    </row>
    <row r="707" spans="1:13" ht="14" x14ac:dyDescent="0.15">
      <c r="A707" s="22"/>
      <c r="B707" t="str">
        <f>IFERROR(VLOOKUP(VENTAS[[#This Row],[Código del producto Vendido]],STOCK[],25,FALSE),"-")</f>
        <v>Compra 9/12/2023</v>
      </c>
      <c r="D707" s="4"/>
      <c r="E707" s="4" t="s">
        <v>1413</v>
      </c>
      <c r="F707" s="2" t="str">
        <f>IFERROR(VLOOKUP(VENTAS[[#This Row],[Código del producto Vendido]],STOCK[],5,FALSE),"-")</f>
        <v>Vestido camisa modely</v>
      </c>
      <c r="G707" s="2">
        <v>1</v>
      </c>
      <c r="H707" s="6">
        <v>30</v>
      </c>
      <c r="I707" s="6">
        <f>VENTAS[[#This Row],[Cantidad]]*VENTAS[[#This Row],[Precio Venta]]</f>
        <v>30</v>
      </c>
      <c r="J707" s="6">
        <f>IF(VENTAS[[#This Row],[Nombre del Gestor]]&gt;1,  VENTAS[[#This Row],[Total]]*10%, 0)</f>
        <v>0</v>
      </c>
      <c r="K707" s="6">
        <f>IFERROR(VLOOKUP(VENTAS[[#This Row],[Código del producto Vendido]],STOCK[],16,FALSE)*VENTAS[[#This Row],[Cantidad]] + VLOOKUP(VENTAS[[#This Row],[Código del producto Vendido]],STOCK[],19,FALSE)*VENTAS[[#This Row],[Cantidad]],VENTAS[[#This Row],[Total]])</f>
        <v>14.84</v>
      </c>
      <c r="L707" s="6">
        <f>VENTAS[[#This Row],[Total]]-VENTAS[[#This Row],[Comisión 10%]]-VENTAS[[#This Row],[Costo SIN Comision]]</f>
        <v>15.16</v>
      </c>
      <c r="M707" s="6"/>
    </row>
    <row r="708" spans="1:13" ht="14" x14ac:dyDescent="0.15">
      <c r="A708" s="22" t="s">
        <v>1502</v>
      </c>
      <c r="B708">
        <f>IFERROR(VLOOKUP(VENTAS[[#This Row],[Código del producto Vendido]],STOCK[],25,FALSE),"-")</f>
        <v>0</v>
      </c>
      <c r="D708" s="4"/>
      <c r="E708" s="4" t="s">
        <v>705</v>
      </c>
      <c r="F708" s="2" t="str">
        <f>IFERROR(VLOOKUP(VENTAS[[#This Row],[Código del producto Vendido]],STOCK[],5,FALSE),"-")</f>
        <v>Bikini estampado cebra</v>
      </c>
      <c r="G708" s="2">
        <v>1</v>
      </c>
      <c r="H708" s="6">
        <v>15</v>
      </c>
      <c r="I708" s="6">
        <f>VENTAS[[#This Row],[Cantidad]]*VENTAS[[#This Row],[Precio Venta]]</f>
        <v>15</v>
      </c>
      <c r="J708" s="6">
        <f>IF(VENTAS[[#This Row],[Nombre del Gestor]]&gt;1,  VENTAS[[#This Row],[Total]]*10%, 0)</f>
        <v>0</v>
      </c>
      <c r="K708" s="6">
        <f>IFERROR(VLOOKUP(VENTAS[[#This Row],[Código del producto Vendido]],STOCK[],16,FALSE)*VENTAS[[#This Row],[Cantidad]] + VLOOKUP(VENTAS[[#This Row],[Código del producto Vendido]],STOCK[],19,FALSE)*VENTAS[[#This Row],[Cantidad]],VENTAS[[#This Row],[Total]])</f>
        <v>8.7872222222222227</v>
      </c>
      <c r="L708" s="6">
        <f>VENTAS[[#This Row],[Total]]-VENTAS[[#This Row],[Comisión 10%]]-VENTAS[[#This Row],[Costo SIN Comision]]</f>
        <v>6.2127777777777773</v>
      </c>
      <c r="M708" s="6"/>
    </row>
    <row r="709" spans="1:13" ht="14" x14ac:dyDescent="0.15">
      <c r="A709" s="22" t="s">
        <v>1502</v>
      </c>
      <c r="B709">
        <f>IFERROR(VLOOKUP(VENTAS[[#This Row],[Código del producto Vendido]],STOCK[],25,FALSE),"-")</f>
        <v>0</v>
      </c>
      <c r="D709" s="4"/>
      <c r="E709" s="4" t="s">
        <v>682</v>
      </c>
      <c r="F709" s="2" t="str">
        <f>IFERROR(VLOOKUP(VENTAS[[#This Row],[Código del producto Vendido]],STOCK[],5,FALSE),"-")</f>
        <v>Bikini Floral</v>
      </c>
      <c r="G709" s="2">
        <v>1</v>
      </c>
      <c r="H709" s="6">
        <v>22</v>
      </c>
      <c r="I709" s="6">
        <f>VENTAS[[#This Row],[Cantidad]]*VENTAS[[#This Row],[Precio Venta]]</f>
        <v>22</v>
      </c>
      <c r="J709" s="6">
        <f>IF(VENTAS[[#This Row],[Nombre del Gestor]]&gt;1,  VENTAS[[#This Row],[Total]]*10%, 0)</f>
        <v>0</v>
      </c>
      <c r="K709" s="6">
        <f>IFERROR(VLOOKUP(VENTAS[[#This Row],[Código del producto Vendido]],STOCK[],16,FALSE)*VENTAS[[#This Row],[Cantidad]] + VLOOKUP(VENTAS[[#This Row],[Código del producto Vendido]],STOCK[],19,FALSE)*VENTAS[[#This Row],[Cantidad]],VENTAS[[#This Row],[Total]])</f>
        <v>13.944444444444445</v>
      </c>
      <c r="L709" s="6">
        <f>VENTAS[[#This Row],[Total]]-VENTAS[[#This Row],[Comisión 10%]]-VENTAS[[#This Row],[Costo SIN Comision]]</f>
        <v>8.0555555555555554</v>
      </c>
      <c r="M709" s="6"/>
    </row>
    <row r="710" spans="1:13" ht="14" x14ac:dyDescent="0.15">
      <c r="A710" s="22" t="s">
        <v>1502</v>
      </c>
      <c r="B710">
        <f>IFERROR(VLOOKUP(VENTAS[[#This Row],[Código del producto Vendido]],STOCK[],25,FALSE),"-")</f>
        <v>0</v>
      </c>
      <c r="D710" s="4"/>
      <c r="E710" s="4" t="s">
        <v>814</v>
      </c>
      <c r="F710" s="2" t="str">
        <f>IFERROR(VLOOKUP(VENTAS[[#This Row],[Código del producto Vendido]],STOCK[],5,FALSE),"-")</f>
        <v>Bañador a rayas con lazo</v>
      </c>
      <c r="G710" s="2">
        <v>1</v>
      </c>
      <c r="H710" s="6">
        <v>18</v>
      </c>
      <c r="I710" s="6">
        <f>VENTAS[[#This Row],[Cantidad]]*VENTAS[[#This Row],[Precio Venta]]</f>
        <v>18</v>
      </c>
      <c r="J710" s="6">
        <f>IF(VENTAS[[#This Row],[Nombre del Gestor]]&gt;1,  VENTAS[[#This Row],[Total]]*10%, 0)</f>
        <v>0</v>
      </c>
      <c r="K710" s="6">
        <f>IFERROR(VLOOKUP(VENTAS[[#This Row],[Código del producto Vendido]],STOCK[],16,FALSE)*VENTAS[[#This Row],[Cantidad]] + VLOOKUP(VENTAS[[#This Row],[Código del producto Vendido]],STOCK[],19,FALSE)*VENTAS[[#This Row],[Cantidad]],VENTAS[[#This Row],[Total]])</f>
        <v>9.5</v>
      </c>
      <c r="L710" s="6">
        <f>VENTAS[[#This Row],[Total]]-VENTAS[[#This Row],[Comisión 10%]]-VENTAS[[#This Row],[Costo SIN Comision]]</f>
        <v>8.5</v>
      </c>
      <c r="M710" s="6"/>
    </row>
    <row r="711" spans="1:13" ht="14" x14ac:dyDescent="0.15">
      <c r="A711" s="22" t="s">
        <v>1502</v>
      </c>
      <c r="B711">
        <f>IFERROR(VLOOKUP(VENTAS[[#This Row],[Código del producto Vendido]],STOCK[],25,FALSE),"-")</f>
        <v>0</v>
      </c>
      <c r="D711" s="4"/>
      <c r="E711" s="4" t="s">
        <v>869</v>
      </c>
      <c r="F711" s="2" t="str">
        <f>IFERROR(VLOOKUP(VENTAS[[#This Row],[Código del producto Vendido]],STOCK[],5,FALSE),"-")</f>
        <v>Bañador con zíper de pierna alta</v>
      </c>
      <c r="G711" s="2">
        <v>1</v>
      </c>
      <c r="H711" s="6">
        <v>25</v>
      </c>
      <c r="I711" s="6">
        <f>VENTAS[[#This Row],[Cantidad]]*VENTAS[[#This Row],[Precio Venta]]</f>
        <v>25</v>
      </c>
      <c r="J711" s="6">
        <f>IF(VENTAS[[#This Row],[Nombre del Gestor]]&gt;1,  VENTAS[[#This Row],[Total]]*10%, 0)</f>
        <v>0</v>
      </c>
      <c r="K711" s="6">
        <f>IFERROR(VLOOKUP(VENTAS[[#This Row],[Código del producto Vendido]],STOCK[],16,FALSE)*VENTAS[[#This Row],[Cantidad]] + VLOOKUP(VENTAS[[#This Row],[Código del producto Vendido]],STOCK[],19,FALSE)*VENTAS[[#This Row],[Cantidad]],VENTAS[[#This Row],[Total]])</f>
        <v>14.023181818181817</v>
      </c>
      <c r="L711" s="6">
        <f>VENTAS[[#This Row],[Total]]-VENTAS[[#This Row],[Comisión 10%]]-VENTAS[[#This Row],[Costo SIN Comision]]</f>
        <v>10.976818181818183</v>
      </c>
      <c r="M711" s="6"/>
    </row>
    <row r="712" spans="1:13" ht="14" x14ac:dyDescent="0.15">
      <c r="A712" s="22" t="s">
        <v>1502</v>
      </c>
      <c r="B712">
        <f>IFERROR(VLOOKUP(VENTAS[[#This Row],[Código del producto Vendido]],STOCK[],25,FALSE),"-")</f>
        <v>0</v>
      </c>
      <c r="D712" s="4"/>
      <c r="E712" s="4" t="s">
        <v>565</v>
      </c>
      <c r="F712" s="2" t="str">
        <f>IFERROR(VLOOKUP(VENTAS[[#This Row],[Código del producto Vendido]],STOCK[],5,FALSE),"-")</f>
        <v xml:space="preserve">Bañador floral </v>
      </c>
      <c r="G712" s="2">
        <v>1</v>
      </c>
      <c r="H712" s="6">
        <v>25</v>
      </c>
      <c r="I712" s="6">
        <f>VENTAS[[#This Row],[Cantidad]]*VENTAS[[#This Row],[Precio Venta]]</f>
        <v>25</v>
      </c>
      <c r="J712" s="6">
        <f>IF(VENTAS[[#This Row],[Nombre del Gestor]]&gt;1,  VENTAS[[#This Row],[Total]]*10%, 0)</f>
        <v>0</v>
      </c>
      <c r="K712" s="6">
        <f>IFERROR(VLOOKUP(VENTAS[[#This Row],[Código del producto Vendido]],STOCK[],16,FALSE)*VENTAS[[#This Row],[Cantidad]] + VLOOKUP(VENTAS[[#This Row],[Código del producto Vendido]],STOCK[],19,FALSE)*VENTAS[[#This Row],[Cantidad]],VENTAS[[#This Row],[Total]])</f>
        <v>18.053888888888888</v>
      </c>
      <c r="L712" s="6">
        <f>VENTAS[[#This Row],[Total]]-VENTAS[[#This Row],[Comisión 10%]]-VENTAS[[#This Row],[Costo SIN Comision]]</f>
        <v>6.9461111111111116</v>
      </c>
      <c r="M712" s="6"/>
    </row>
    <row r="713" spans="1:13" ht="14" x14ac:dyDescent="0.15">
      <c r="A713" s="22" t="s">
        <v>1502</v>
      </c>
      <c r="B713">
        <f>IFERROR(VLOOKUP(VENTAS[[#This Row],[Código del producto Vendido]],STOCK[],25,FALSE),"-")</f>
        <v>0</v>
      </c>
      <c r="D713" s="4"/>
      <c r="E713" s="4" t="s">
        <v>815</v>
      </c>
      <c r="F713" s="2" t="str">
        <f>IFERROR(VLOOKUP(VENTAS[[#This Row],[Código del producto Vendido]],STOCK[],5,FALSE),"-")</f>
        <v>Bañador estampado en contraste</v>
      </c>
      <c r="G713" s="2">
        <v>1</v>
      </c>
      <c r="H713" s="6">
        <v>18</v>
      </c>
      <c r="I713" s="6">
        <f>VENTAS[[#This Row],[Cantidad]]*VENTAS[[#This Row],[Precio Venta]]</f>
        <v>18</v>
      </c>
      <c r="J713" s="6">
        <f>IF(VENTAS[[#This Row],[Nombre del Gestor]]&gt;1,  VENTAS[[#This Row],[Total]]*10%, 0)</f>
        <v>0</v>
      </c>
      <c r="K713" s="6">
        <f>IFERROR(VLOOKUP(VENTAS[[#This Row],[Código del producto Vendido]],STOCK[],16,FALSE)*VENTAS[[#This Row],[Cantidad]] + VLOOKUP(VENTAS[[#This Row],[Código del producto Vendido]],STOCK[],19,FALSE)*VENTAS[[#This Row],[Cantidad]],VENTAS[[#This Row],[Total]])</f>
        <v>7.833333333333333</v>
      </c>
      <c r="L713" s="6">
        <f>VENTAS[[#This Row],[Total]]-VENTAS[[#This Row],[Comisión 10%]]-VENTAS[[#This Row],[Costo SIN Comision]]</f>
        <v>10.166666666666668</v>
      </c>
      <c r="M713" s="6"/>
    </row>
    <row r="714" spans="1:13" ht="14" x14ac:dyDescent="0.15">
      <c r="A714" s="22" t="s">
        <v>1502</v>
      </c>
      <c r="B714">
        <f>IFERROR(VLOOKUP(VENTAS[[#This Row],[Código del producto Vendido]],STOCK[],25,FALSE),"-")</f>
        <v>0</v>
      </c>
      <c r="D714" s="4"/>
      <c r="E714" s="4" t="s">
        <v>839</v>
      </c>
      <c r="F714" s="2" t="str">
        <f>IFERROR(VLOOKUP(VENTAS[[#This Row],[Código del producto Vendido]],STOCK[],5,FALSE),"-")</f>
        <v>Bikini rosa canalé</v>
      </c>
      <c r="G714" s="2">
        <v>1</v>
      </c>
      <c r="H714" s="6">
        <v>20</v>
      </c>
      <c r="I714" s="6">
        <f>VENTAS[[#This Row],[Cantidad]]*VENTAS[[#This Row],[Precio Venta]]</f>
        <v>20</v>
      </c>
      <c r="J714" s="6">
        <f>IF(VENTAS[[#This Row],[Nombre del Gestor]]&gt;1,  VENTAS[[#This Row],[Total]]*10%, 0)</f>
        <v>0</v>
      </c>
      <c r="K714" s="6">
        <f>IFERROR(VLOOKUP(VENTAS[[#This Row],[Código del producto Vendido]],STOCK[],16,FALSE)*VENTAS[[#This Row],[Cantidad]] + VLOOKUP(VENTAS[[#This Row],[Código del producto Vendido]],STOCK[],19,FALSE)*VENTAS[[#This Row],[Cantidad]],VENTAS[[#This Row],[Total]])</f>
        <v>13.444444444444445</v>
      </c>
      <c r="L714" s="6">
        <f>VENTAS[[#This Row],[Total]]-VENTAS[[#This Row],[Comisión 10%]]-VENTAS[[#This Row],[Costo SIN Comision]]</f>
        <v>6.5555555555555554</v>
      </c>
      <c r="M714" s="6"/>
    </row>
    <row r="715" spans="1:13" ht="14" x14ac:dyDescent="0.15">
      <c r="A715" s="22" t="s">
        <v>1502</v>
      </c>
      <c r="B715">
        <f>IFERROR(VLOOKUP(VENTAS[[#This Row],[Código del producto Vendido]],STOCK[],25,FALSE),"-")</f>
        <v>0</v>
      </c>
      <c r="D715" s="4"/>
      <c r="E715" s="4" t="s">
        <v>591</v>
      </c>
      <c r="F715" s="2" t="str">
        <f>IFERROR(VLOOKUP(VENTAS[[#This Row],[Código del producto Vendido]],STOCK[],5,FALSE),"-")</f>
        <v>Traje de baño niñitas malla protectora</v>
      </c>
      <c r="G715" s="2">
        <v>1</v>
      </c>
      <c r="H715" s="6">
        <v>20</v>
      </c>
      <c r="I715" s="6">
        <f>VENTAS[[#This Row],[Cantidad]]*VENTAS[[#This Row],[Precio Venta]]</f>
        <v>20</v>
      </c>
      <c r="J715" s="6">
        <f>IF(VENTAS[[#This Row],[Nombre del Gestor]]&gt;1,  VENTAS[[#This Row],[Total]]*10%, 0)</f>
        <v>0</v>
      </c>
      <c r="K715" s="6">
        <f>IFERROR(VLOOKUP(VENTAS[[#This Row],[Código del producto Vendido]],STOCK[],16,FALSE)*VENTAS[[#This Row],[Cantidad]] + VLOOKUP(VENTAS[[#This Row],[Código del producto Vendido]],STOCK[],19,FALSE)*VENTAS[[#This Row],[Cantidad]],VENTAS[[#This Row],[Total]])</f>
        <v>12.442222222222222</v>
      </c>
      <c r="L715" s="6">
        <f>VENTAS[[#This Row],[Total]]-VENTAS[[#This Row],[Comisión 10%]]-VENTAS[[#This Row],[Costo SIN Comision]]</f>
        <v>7.5577777777777779</v>
      </c>
      <c r="M715" s="6"/>
    </row>
    <row r="716" spans="1:13" ht="14" x14ac:dyDescent="0.15">
      <c r="A716" s="22">
        <v>45330</v>
      </c>
      <c r="B716">
        <f>IFERROR(VLOOKUP(VENTAS[[#This Row],[Código del producto Vendido]],STOCK[],25,FALSE),"-")</f>
        <v>0</v>
      </c>
      <c r="D716" s="4" t="s">
        <v>1497</v>
      </c>
      <c r="E716" s="4" t="s">
        <v>558</v>
      </c>
      <c r="F716" s="2" t="str">
        <f>IFERROR(VLOOKUP(VENTAS[[#This Row],[Código del producto Vendido]],STOCK[],5,FALSE),"-")</f>
        <v>Vestido camisero elegante</v>
      </c>
      <c r="G716" s="2">
        <v>1</v>
      </c>
      <c r="H716" s="6">
        <v>30</v>
      </c>
      <c r="I716" s="6">
        <f>VENTAS[[#This Row],[Cantidad]]*VENTAS[[#This Row],[Precio Venta]]</f>
        <v>30</v>
      </c>
      <c r="J716" s="6">
        <f>IF(VENTAS[[#This Row],[Nombre del Gestor]]&gt;1,  VENTAS[[#This Row],[Total]]*10%, 0)</f>
        <v>3</v>
      </c>
      <c r="K716" s="6">
        <f>IFERROR(VLOOKUP(VENTAS[[#This Row],[Código del producto Vendido]],STOCK[],16,FALSE)*VENTAS[[#This Row],[Cantidad]] + VLOOKUP(VENTAS[[#This Row],[Código del producto Vendido]],STOCK[],19,FALSE)*VENTAS[[#This Row],[Cantidad]],VENTAS[[#This Row],[Total]])</f>
        <v>19.002222222222223</v>
      </c>
      <c r="L716" s="6">
        <f>VENTAS[[#This Row],[Total]]-VENTAS[[#This Row],[Comisión 10%]]-VENTAS[[#This Row],[Costo SIN Comision]]</f>
        <v>7.9977777777777774</v>
      </c>
      <c r="M716" s="6"/>
    </row>
    <row r="717" spans="1:13" ht="14" x14ac:dyDescent="0.15">
      <c r="A717" s="22">
        <v>45331</v>
      </c>
      <c r="B717">
        <f>IFERROR(VLOOKUP(VENTAS[[#This Row],[Código del producto Vendido]],STOCK[],25,FALSE),"-")</f>
        <v>0</v>
      </c>
      <c r="C717" s="4" t="s">
        <v>1741</v>
      </c>
      <c r="D717" s="4"/>
      <c r="E717" s="4" t="s">
        <v>1255</v>
      </c>
      <c r="F717" s="2" t="str">
        <f>IFERROR(VLOOKUP(VENTAS[[#This Row],[Código del producto Vendido]],STOCK[],5,FALSE),"-")</f>
        <v>Short de tela suave con cinturón</v>
      </c>
      <c r="G717" s="2">
        <v>1</v>
      </c>
      <c r="H717" s="6">
        <v>20</v>
      </c>
      <c r="I717" s="6">
        <f>VENTAS[[#This Row],[Cantidad]]*VENTAS[[#This Row],[Precio Venta]]</f>
        <v>20</v>
      </c>
      <c r="J717" s="6">
        <f>IF(VENTAS[[#This Row],[Nombre del Gestor]]&gt;1,  VENTAS[[#This Row],[Total]]*10%, 0)</f>
        <v>0</v>
      </c>
      <c r="K717" s="6">
        <f>IFERROR(VLOOKUP(VENTAS[[#This Row],[Código del producto Vendido]],STOCK[],16,FALSE)*VENTAS[[#This Row],[Cantidad]] + VLOOKUP(VENTAS[[#This Row],[Código del producto Vendido]],STOCK[],19,FALSE)*VENTAS[[#This Row],[Cantidad]],VENTAS[[#This Row],[Total]])</f>
        <v>12.99</v>
      </c>
      <c r="L717" s="6">
        <f>VENTAS[[#This Row],[Total]]-VENTAS[[#This Row],[Comisión 10%]]-VENTAS[[#This Row],[Costo SIN Comision]]</f>
        <v>7.01</v>
      </c>
      <c r="M717" s="6"/>
    </row>
    <row r="718" spans="1:13" ht="14" x14ac:dyDescent="0.15">
      <c r="A718" s="22">
        <v>45330</v>
      </c>
      <c r="B718" t="str">
        <f>IFERROR(VLOOKUP(VENTAS[[#This Row],[Código del producto Vendido]],STOCK[],25,FALSE),"-")</f>
        <v>Compra 9/12/2023</v>
      </c>
      <c r="C718" s="4"/>
      <c r="D718" s="4" t="s">
        <v>1497</v>
      </c>
      <c r="E718" s="4" t="s">
        <v>1429</v>
      </c>
      <c r="F718" s="2" t="str">
        <f>IFERROR(VLOOKUP(VENTAS[[#This Row],[Código del producto Vendido]],STOCK[],5,FALSE),"-")</f>
        <v>Vestidos Burdeos</v>
      </c>
      <c r="G718" s="2">
        <v>1</v>
      </c>
      <c r="H718" s="6">
        <v>25</v>
      </c>
      <c r="I718" s="6">
        <f>VENTAS[[#This Row],[Cantidad]]*VENTAS[[#This Row],[Precio Venta]]</f>
        <v>25</v>
      </c>
      <c r="J718" s="6">
        <f>IF(VENTAS[[#This Row],[Nombre del Gestor]]&gt;1,  VENTAS[[#This Row],[Total]]*10%, 0)</f>
        <v>2.5</v>
      </c>
      <c r="K718" s="6">
        <f>IFERROR(VLOOKUP(VENTAS[[#This Row],[Código del producto Vendido]],STOCK[],16,FALSE)*VENTAS[[#This Row],[Cantidad]] + VLOOKUP(VENTAS[[#This Row],[Código del producto Vendido]],STOCK[],19,FALSE)*VENTAS[[#This Row],[Cantidad]],VENTAS[[#This Row],[Total]])</f>
        <v>14.33</v>
      </c>
      <c r="L718" s="6">
        <f>VENTAS[[#This Row],[Total]]-VENTAS[[#This Row],[Comisión 10%]]-VENTAS[[#This Row],[Costo SIN Comision]]</f>
        <v>8.17</v>
      </c>
      <c r="M718" s="6"/>
    </row>
    <row r="719" spans="1:13" ht="14" x14ac:dyDescent="0.15">
      <c r="A719" s="22">
        <v>45324</v>
      </c>
      <c r="B719" t="str">
        <f>IFERROR(VLOOKUP(VENTAS[[#This Row],[Código del producto Vendido]],STOCK[],25,FALSE),"-")</f>
        <v>Compra 9/12/2023</v>
      </c>
      <c r="C719" s="4"/>
      <c r="D719" s="4" t="s">
        <v>1496</v>
      </c>
      <c r="E719" s="4" t="s">
        <v>1439</v>
      </c>
      <c r="F719" s="2" t="str">
        <f>IFERROR(VLOOKUP(VENTAS[[#This Row],[Código del producto Vendido]],STOCK[],5,FALSE),"-")</f>
        <v>Mono palazzo</v>
      </c>
      <c r="G719" s="2">
        <v>1</v>
      </c>
      <c r="H719" s="6">
        <v>30</v>
      </c>
      <c r="I719" s="6">
        <f>VENTAS[[#This Row],[Cantidad]]*VENTAS[[#This Row],[Precio Venta]]</f>
        <v>30</v>
      </c>
      <c r="J719" s="6">
        <f>IF(VENTAS[[#This Row],[Nombre del Gestor]]&gt;1,  VENTAS[[#This Row],[Total]]*10%, 0)</f>
        <v>3</v>
      </c>
      <c r="K719" s="6">
        <f>IFERROR(VLOOKUP(VENTAS[[#This Row],[Código del producto Vendido]],STOCK[],16,FALSE)*VENTAS[[#This Row],[Cantidad]] + VLOOKUP(VENTAS[[#This Row],[Código del producto Vendido]],STOCK[],19,FALSE)*VENTAS[[#This Row],[Cantidad]],VENTAS[[#This Row],[Total]])</f>
        <v>17.87</v>
      </c>
      <c r="L719" s="6">
        <f>VENTAS[[#This Row],[Total]]-VENTAS[[#This Row],[Comisión 10%]]-VENTAS[[#This Row],[Costo SIN Comision]]</f>
        <v>9.129999999999999</v>
      </c>
      <c r="M719" s="6"/>
    </row>
    <row r="720" spans="1:13" ht="13" customHeight="1" x14ac:dyDescent="0.15">
      <c r="A720" s="22">
        <v>45330</v>
      </c>
      <c r="B720">
        <f>IFERROR(VLOOKUP(VENTAS[[#This Row],[Código del producto Vendido]],STOCK[],25,FALSE),"-")</f>
        <v>0</v>
      </c>
      <c r="C720" s="4"/>
      <c r="D720" s="4" t="s">
        <v>1497</v>
      </c>
      <c r="E720" s="4" t="s">
        <v>1458</v>
      </c>
      <c r="F720" s="2" t="str">
        <f>IFERROR(VLOOKUP(VENTAS[[#This Row],[Código del producto Vendido]],STOCK[],5,FALSE),"-")</f>
        <v>Mono con cinturón</v>
      </c>
      <c r="G720" s="2">
        <v>1</v>
      </c>
      <c r="H720" s="6">
        <v>30</v>
      </c>
      <c r="I720" s="6">
        <f>VENTAS[[#This Row],[Cantidad]]*VENTAS[[#This Row],[Precio Venta]]</f>
        <v>30</v>
      </c>
      <c r="J720" s="6">
        <f>IF(VENTAS[[#This Row],[Nombre del Gestor]]&gt;1,  VENTAS[[#This Row],[Total]]*10%, 0)</f>
        <v>3</v>
      </c>
      <c r="K720" s="6">
        <f>IFERROR(VLOOKUP(VENTAS[[#This Row],[Código del producto Vendido]],STOCK[],16,FALSE)*VENTAS[[#This Row],[Cantidad]] + VLOOKUP(VENTAS[[#This Row],[Código del producto Vendido]],STOCK[],19,FALSE)*VENTAS[[#This Row],[Cantidad]],VENTAS[[#This Row],[Total]])</f>
        <v>17.8</v>
      </c>
      <c r="L720" s="6">
        <f>VENTAS[[#This Row],[Total]]-VENTAS[[#This Row],[Comisión 10%]]-VENTAS[[#This Row],[Costo SIN Comision]]</f>
        <v>9.1999999999999993</v>
      </c>
      <c r="M720" s="6"/>
    </row>
    <row r="721" spans="1:13" ht="14" x14ac:dyDescent="0.15">
      <c r="A721" s="22">
        <v>45324</v>
      </c>
      <c r="B721" t="str">
        <f>IFERROR(VLOOKUP(VENTAS[[#This Row],[Código del producto Vendido]],STOCK[],25,FALSE),"-")</f>
        <v>Viaje Agosto</v>
      </c>
      <c r="C721" s="4"/>
      <c r="D721" s="4" t="s">
        <v>1187</v>
      </c>
      <c r="E721" s="4" t="s">
        <v>1088</v>
      </c>
      <c r="F721" s="2" t="str">
        <f>IFERROR(VLOOKUP(VENTAS[[#This Row],[Código del producto Vendido]],STOCK[],5,FALSE),"-")</f>
        <v xml:space="preserve">Top corto asimétrico </v>
      </c>
      <c r="G721" s="2">
        <v>1</v>
      </c>
      <c r="H721" s="6">
        <v>10</v>
      </c>
      <c r="I721" s="6">
        <f>VENTAS[[#This Row],[Cantidad]]*VENTAS[[#This Row],[Precio Venta]]</f>
        <v>10</v>
      </c>
      <c r="J721" s="6">
        <f>IF(VENTAS[[#This Row],[Nombre del Gestor]]&gt;1,  VENTAS[[#This Row],[Total]]*10%, 0)</f>
        <v>1</v>
      </c>
      <c r="K721" s="6">
        <f>IFERROR(VLOOKUP(VENTAS[[#This Row],[Código del producto Vendido]],STOCK[],16,FALSE)*VENTAS[[#This Row],[Cantidad]] + VLOOKUP(VENTAS[[#This Row],[Código del producto Vendido]],STOCK[],19,FALSE)*VENTAS[[#This Row],[Cantidad]],VENTAS[[#This Row],[Total]])</f>
        <v>5.77</v>
      </c>
      <c r="L721" s="6">
        <f>VENTAS[[#This Row],[Total]]-VENTAS[[#This Row],[Comisión 10%]]-VENTAS[[#This Row],[Costo SIN Comision]]</f>
        <v>3.2300000000000004</v>
      </c>
      <c r="M721" s="6"/>
    </row>
    <row r="722" spans="1:13" ht="14" x14ac:dyDescent="0.15">
      <c r="A722" s="22">
        <v>45331</v>
      </c>
      <c r="B722" t="str">
        <f>IFERROR(VLOOKUP(VENTAS[[#This Row],[Código del producto Vendido]],STOCK[],25,FALSE),"-")</f>
        <v>Compra 9/12/2023</v>
      </c>
      <c r="C722" s="4" t="s">
        <v>1741</v>
      </c>
      <c r="D722" s="4"/>
      <c r="E722" s="4" t="s">
        <v>1430</v>
      </c>
      <c r="F722" s="2" t="str">
        <f>IFERROR(VLOOKUP(VENTAS[[#This Row],[Código del producto Vendido]],STOCK[],5,FALSE),"-")</f>
        <v xml:space="preserve">Vestido Privé </v>
      </c>
      <c r="G722" s="2">
        <v>1</v>
      </c>
      <c r="H722" s="6">
        <v>25</v>
      </c>
      <c r="I722" s="6">
        <f>VENTAS[[#This Row],[Cantidad]]*VENTAS[[#This Row],[Precio Venta]]</f>
        <v>25</v>
      </c>
      <c r="J722" s="6">
        <f>IF(VENTAS[[#This Row],[Nombre del Gestor]]&gt;1,  VENTAS[[#This Row],[Total]]*10%, 0)</f>
        <v>0</v>
      </c>
      <c r="K722" s="6">
        <f>IFERROR(VLOOKUP(VENTAS[[#This Row],[Código del producto Vendido]],STOCK[],16,FALSE)*VENTAS[[#This Row],[Cantidad]] + VLOOKUP(VENTAS[[#This Row],[Código del producto Vendido]],STOCK[],19,FALSE)*VENTAS[[#This Row],[Cantidad]],VENTAS[[#This Row],[Total]])</f>
        <v>11.1</v>
      </c>
      <c r="L722" s="6">
        <f>VENTAS[[#This Row],[Total]]-VENTAS[[#This Row],[Comisión 10%]]-VENTAS[[#This Row],[Costo SIN Comision]]</f>
        <v>13.9</v>
      </c>
      <c r="M722" s="6"/>
    </row>
    <row r="723" spans="1:13" ht="14" x14ac:dyDescent="0.15">
      <c r="A723" s="22">
        <v>45332</v>
      </c>
      <c r="B723" t="str">
        <f>IFERROR(VLOOKUP(VENTAS[[#This Row],[Código del producto Vendido]],STOCK[],25,FALSE),"-")</f>
        <v>-</v>
      </c>
      <c r="C723" s="4"/>
      <c r="D723" s="4"/>
      <c r="E723" s="4"/>
      <c r="F723" s="2" t="str">
        <f>IFERROR(VLOOKUP(VENTAS[[#This Row],[Código del producto Vendido]],STOCK[],5,FALSE),"-")</f>
        <v>-</v>
      </c>
      <c r="G723" s="2">
        <v>1</v>
      </c>
      <c r="H723" s="6">
        <v>28</v>
      </c>
      <c r="I723" s="6">
        <f>VENTAS[[#This Row],[Cantidad]]*VENTAS[[#This Row],[Precio Venta]]</f>
        <v>28</v>
      </c>
      <c r="J723" s="6">
        <f>IF(VENTAS[[#This Row],[Nombre del Gestor]]&gt;1,  VENTAS[[#This Row],[Total]]*10%, 0)</f>
        <v>0</v>
      </c>
      <c r="K723" s="6">
        <f>IFERROR(VLOOKUP(VENTAS[[#This Row],[Código del producto Vendido]],STOCK[],16,FALSE)*VENTAS[[#This Row],[Cantidad]] + VLOOKUP(VENTAS[[#This Row],[Código del producto Vendido]],STOCK[],19,FALSE)*VENTAS[[#This Row],[Cantidad]],VENTAS[[#This Row],[Total]])</f>
        <v>28</v>
      </c>
      <c r="L723" s="6">
        <f>VENTAS[[#This Row],[Total]]-VENTAS[[#This Row],[Comisión 10%]]-VENTAS[[#This Row],[Costo SIN Comision]]</f>
        <v>0</v>
      </c>
      <c r="M723" s="6"/>
    </row>
    <row r="724" spans="1:13" ht="14" x14ac:dyDescent="0.15">
      <c r="A724" s="22">
        <v>45333</v>
      </c>
      <c r="B724" t="str">
        <f>IFERROR(VLOOKUP(VENTAS[[#This Row],[Código del producto Vendido]],STOCK[],25,FALSE),"-")</f>
        <v>Compra 9/12/2023</v>
      </c>
      <c r="C724" s="4" t="s">
        <v>1752</v>
      </c>
      <c r="D724" s="4"/>
      <c r="E724" s="4" t="s">
        <v>1423</v>
      </c>
      <c r="F724" s="2" t="str">
        <f>IFERROR(VLOOKUP(VENTAS[[#This Row],[Código del producto Vendido]],STOCK[],5,FALSE),"-")</f>
        <v>Vestido Becka</v>
      </c>
      <c r="G724" s="2">
        <v>1</v>
      </c>
      <c r="H724" s="6">
        <v>25</v>
      </c>
      <c r="I724" s="6">
        <f>VENTAS[[#This Row],[Cantidad]]*VENTAS[[#This Row],[Precio Venta]]</f>
        <v>25</v>
      </c>
      <c r="J724" s="6">
        <f>IF(VENTAS[[#This Row],[Nombre del Gestor]]&gt;1,  VENTAS[[#This Row],[Total]]*10%, 0)</f>
        <v>0</v>
      </c>
      <c r="K724" s="6">
        <f>IFERROR(VLOOKUP(VENTAS[[#This Row],[Código del producto Vendido]],STOCK[],16,FALSE)*VENTAS[[#This Row],[Cantidad]] + VLOOKUP(VENTAS[[#This Row],[Código del producto Vendido]],STOCK[],19,FALSE)*VENTAS[[#This Row],[Cantidad]],VENTAS[[#This Row],[Total]])</f>
        <v>12.4</v>
      </c>
      <c r="L724" s="6">
        <f>VENTAS[[#This Row],[Total]]-VENTAS[[#This Row],[Comisión 10%]]-VENTAS[[#This Row],[Costo SIN Comision]]</f>
        <v>12.6</v>
      </c>
      <c r="M724" s="6"/>
    </row>
    <row r="725" spans="1:13" ht="14" x14ac:dyDescent="0.15">
      <c r="A725" s="22">
        <v>45333</v>
      </c>
      <c r="B725" t="str">
        <f>IFERROR(VLOOKUP(VENTAS[[#This Row],[Código del producto Vendido]],STOCK[],25,FALSE),"-")</f>
        <v>Compra 9/12/2023</v>
      </c>
      <c r="C725" s="4"/>
      <c r="D725" s="4"/>
      <c r="E725" s="4" t="s">
        <v>1425</v>
      </c>
      <c r="F725" s="2" t="str">
        <f>IFERROR(VLOOKUP(VENTAS[[#This Row],[Código del producto Vendido]],STOCK[],5,FALSE),"-")</f>
        <v>Vestido Tarsha</v>
      </c>
      <c r="G725" s="2">
        <v>1</v>
      </c>
      <c r="H725" s="6">
        <v>27</v>
      </c>
      <c r="I725" s="6">
        <f>VENTAS[[#This Row],[Cantidad]]*VENTAS[[#This Row],[Precio Venta]]</f>
        <v>27</v>
      </c>
      <c r="J725" s="6">
        <f>IF(VENTAS[[#This Row],[Nombre del Gestor]]&gt;1,  VENTAS[[#This Row],[Total]]*10%, 0)</f>
        <v>0</v>
      </c>
      <c r="K725" s="6">
        <f>IFERROR(VLOOKUP(VENTAS[[#This Row],[Código del producto Vendido]],STOCK[],16,FALSE)*VENTAS[[#This Row],[Cantidad]] + VLOOKUP(VENTAS[[#This Row],[Código del producto Vendido]],STOCK[],19,FALSE)*VENTAS[[#This Row],[Cantidad]],VENTAS[[#This Row],[Total]])</f>
        <v>13.97</v>
      </c>
      <c r="L725" s="6">
        <f>VENTAS[[#This Row],[Total]]-VENTAS[[#This Row],[Comisión 10%]]-VENTAS[[#This Row],[Costo SIN Comision]]</f>
        <v>13.03</v>
      </c>
      <c r="M725" s="6"/>
    </row>
    <row r="726" spans="1:13" ht="14" x14ac:dyDescent="0.15">
      <c r="A726" s="22">
        <v>45324</v>
      </c>
      <c r="B726">
        <f>IFERROR(VLOOKUP(VENTAS[[#This Row],[Código del producto Vendido]],STOCK[],25,FALSE),"-")</f>
        <v>0</v>
      </c>
      <c r="C726" s="4"/>
      <c r="D726" s="4" t="s">
        <v>1497</v>
      </c>
      <c r="E726" s="4" t="s">
        <v>1100</v>
      </c>
      <c r="F726" s="2" t="str">
        <f>IFERROR(VLOOKUP(VENTAS[[#This Row],[Código del producto Vendido]],STOCK[],5,FALSE),"-")</f>
        <v xml:space="preserve">Jean skinny oscuro </v>
      </c>
      <c r="G726" s="2">
        <v>1</v>
      </c>
      <c r="H726" s="6">
        <v>30</v>
      </c>
      <c r="I726" s="6">
        <f>VENTAS[[#This Row],[Cantidad]]*VENTAS[[#This Row],[Precio Venta]]</f>
        <v>30</v>
      </c>
      <c r="J726" s="6">
        <f>IF(VENTAS[[#This Row],[Nombre del Gestor]]&gt;1,  VENTAS[[#This Row],[Total]]*10%, 0)</f>
        <v>3</v>
      </c>
      <c r="K726" s="6">
        <f>IFERROR(VLOOKUP(VENTAS[[#This Row],[Código del producto Vendido]],STOCK[],16,FALSE)*VENTAS[[#This Row],[Cantidad]] + VLOOKUP(VENTAS[[#This Row],[Código del producto Vendido]],STOCK[],19,FALSE)*VENTAS[[#This Row],[Cantidad]],VENTAS[[#This Row],[Total]])</f>
        <v>20.79</v>
      </c>
      <c r="L726" s="6">
        <f>VENTAS[[#This Row],[Total]]-VENTAS[[#This Row],[Comisión 10%]]-VENTAS[[#This Row],[Costo SIN Comision]]</f>
        <v>6.2100000000000009</v>
      </c>
      <c r="M726" s="6"/>
    </row>
    <row r="727" spans="1:13" ht="14" x14ac:dyDescent="0.15">
      <c r="A727" s="22">
        <v>45324</v>
      </c>
      <c r="B727" t="str">
        <f>IFERROR(VLOOKUP(VENTAS[[#This Row],[Código del producto Vendido]],STOCK[],25,FALSE),"-")</f>
        <v>Compra 9/12/2023</v>
      </c>
      <c r="C727" s="4"/>
      <c r="D727" s="4" t="s">
        <v>1495</v>
      </c>
      <c r="E727" s="4" t="s">
        <v>1416</v>
      </c>
      <c r="F727" s="2" t="str">
        <f>IFERROR(VLOOKUP(VENTAS[[#This Row],[Código del producto Vendido]],STOCK[],5,FALSE),"-")</f>
        <v>Camisa Modely</v>
      </c>
      <c r="G727" s="2">
        <v>1</v>
      </c>
      <c r="H727" s="6">
        <v>22</v>
      </c>
      <c r="I727" s="6">
        <f>VENTAS[[#This Row],[Cantidad]]*VENTAS[[#This Row],[Precio Venta]]</f>
        <v>22</v>
      </c>
      <c r="J727" s="6">
        <f>IF(VENTAS[[#This Row],[Nombre del Gestor]]&gt;1,  VENTAS[[#This Row],[Total]]*10%, 0)</f>
        <v>2.2000000000000002</v>
      </c>
      <c r="K727" s="6">
        <f>IFERROR(VLOOKUP(VENTAS[[#This Row],[Código del producto Vendido]],STOCK[],16,FALSE)*VENTAS[[#This Row],[Cantidad]] + VLOOKUP(VENTAS[[#This Row],[Código del producto Vendido]],STOCK[],19,FALSE)*VENTAS[[#This Row],[Cantidad]],VENTAS[[#This Row],[Total]])</f>
        <v>9.74</v>
      </c>
      <c r="L727" s="6">
        <f>VENTAS[[#This Row],[Total]]-VENTAS[[#This Row],[Comisión 10%]]-VENTAS[[#This Row],[Costo SIN Comision]]</f>
        <v>10.06</v>
      </c>
      <c r="M727" s="6"/>
    </row>
    <row r="728" spans="1:13" ht="14" x14ac:dyDescent="0.15">
      <c r="A728" s="22">
        <v>45330</v>
      </c>
      <c r="B728" t="str">
        <f>IFERROR(VLOOKUP(VENTAS[[#This Row],[Código del producto Vendido]],STOCK[],25,FALSE),"-")</f>
        <v>Compra 9/12/2023</v>
      </c>
      <c r="C728" s="4" t="s">
        <v>1753</v>
      </c>
      <c r="D728" s="4"/>
      <c r="E728" s="4" t="s">
        <v>1446</v>
      </c>
      <c r="F728" s="2" t="str">
        <f>IFERROR(VLOOKUP(VENTAS[[#This Row],[Código del producto Vendido]],STOCK[],5,FALSE),"-")</f>
        <v>Suéter cuello de Cisne</v>
      </c>
      <c r="G728" s="2">
        <v>1</v>
      </c>
      <c r="H728" s="6">
        <v>15</v>
      </c>
      <c r="I728" s="6">
        <f>VENTAS[[#This Row],[Cantidad]]*VENTAS[[#This Row],[Precio Venta]]</f>
        <v>15</v>
      </c>
      <c r="J728" s="6">
        <f>IF(VENTAS[[#This Row],[Nombre del Gestor]]&gt;1,  VENTAS[[#This Row],[Total]]*10%, 0)</f>
        <v>0</v>
      </c>
      <c r="K728" s="6">
        <f>IFERROR(VLOOKUP(VENTAS[[#This Row],[Código del producto Vendido]],STOCK[],16,FALSE)*VENTAS[[#This Row],[Cantidad]] + VLOOKUP(VENTAS[[#This Row],[Código del producto Vendido]],STOCK[],19,FALSE)*VENTAS[[#This Row],[Cantidad]],VENTAS[[#This Row],[Total]])</f>
        <v>5.78</v>
      </c>
      <c r="L728" s="6">
        <f>VENTAS[[#This Row],[Total]]-VENTAS[[#This Row],[Comisión 10%]]-VENTAS[[#This Row],[Costo SIN Comision]]</f>
        <v>9.2199999999999989</v>
      </c>
      <c r="M728" s="6"/>
    </row>
    <row r="729" spans="1:13" ht="14" x14ac:dyDescent="0.15">
      <c r="A729" s="22">
        <v>45330</v>
      </c>
      <c r="B729" t="str">
        <f>IFERROR(VLOOKUP(VENTAS[[#This Row],[Código del producto Vendido]],STOCK[],25,FALSE),"-")</f>
        <v>Compra 9/12/2023</v>
      </c>
      <c r="C729" s="4" t="s">
        <v>1753</v>
      </c>
      <c r="D729" s="4"/>
      <c r="E729" s="4" t="s">
        <v>1448</v>
      </c>
      <c r="F729" s="2" t="str">
        <f>IFERROR(VLOOKUP(VENTAS[[#This Row],[Código del producto Vendido]],STOCK[],5,FALSE),"-")</f>
        <v>Top Healter negro</v>
      </c>
      <c r="G729" s="2">
        <v>1</v>
      </c>
      <c r="H729" s="6">
        <v>12</v>
      </c>
      <c r="I729" s="6">
        <f>VENTAS[[#This Row],[Cantidad]]*VENTAS[[#This Row],[Precio Venta]]</f>
        <v>12</v>
      </c>
      <c r="J729" s="6">
        <f>IF(VENTAS[[#This Row],[Nombre del Gestor]]&gt;1,  VENTAS[[#This Row],[Total]]*10%, 0)</f>
        <v>0</v>
      </c>
      <c r="K729" s="6">
        <f>IFERROR(VLOOKUP(VENTAS[[#This Row],[Código del producto Vendido]],STOCK[],16,FALSE)*VENTAS[[#This Row],[Cantidad]] + VLOOKUP(VENTAS[[#This Row],[Código del producto Vendido]],STOCK[],19,FALSE)*VENTAS[[#This Row],[Cantidad]],VENTAS[[#This Row],[Total]])</f>
        <v>6.37</v>
      </c>
      <c r="L729" s="6">
        <f>VENTAS[[#This Row],[Total]]-VENTAS[[#This Row],[Comisión 10%]]-VENTAS[[#This Row],[Costo SIN Comision]]</f>
        <v>5.63</v>
      </c>
      <c r="M729" s="6"/>
    </row>
    <row r="730" spans="1:13" ht="14" x14ac:dyDescent="0.15">
      <c r="A730" s="22"/>
      <c r="B730" t="str">
        <f>IFERROR(VLOOKUP(VENTAS[[#This Row],[Código del producto Vendido]],STOCK[],25,FALSE),"-")</f>
        <v>Compra 9/12/2023</v>
      </c>
      <c r="C730" s="4" t="s">
        <v>1741</v>
      </c>
      <c r="D730" s="4"/>
      <c r="E730" s="4" t="s">
        <v>1447</v>
      </c>
      <c r="F730" s="2" t="str">
        <f>IFERROR(VLOOKUP(VENTAS[[#This Row],[Código del producto Vendido]],STOCK[],5,FALSE),"-")</f>
        <v>Top healter negro</v>
      </c>
      <c r="G730" s="2">
        <v>1</v>
      </c>
      <c r="H730" s="6">
        <v>12</v>
      </c>
      <c r="I730" s="6">
        <f>VENTAS[[#This Row],[Cantidad]]*VENTAS[[#This Row],[Precio Venta]]</f>
        <v>12</v>
      </c>
      <c r="J730" s="6">
        <f>IF(VENTAS[[#This Row],[Nombre del Gestor]]&gt;1,  VENTAS[[#This Row],[Total]]*10%, 0)</f>
        <v>0</v>
      </c>
      <c r="K730" s="6">
        <f>IFERROR(VLOOKUP(VENTAS[[#This Row],[Código del producto Vendido]],STOCK[],16,FALSE)*VENTAS[[#This Row],[Cantidad]] + VLOOKUP(VENTAS[[#This Row],[Código del producto Vendido]],STOCK[],19,FALSE)*VENTAS[[#This Row],[Cantidad]],VENTAS[[#This Row],[Total]])</f>
        <v>6.37</v>
      </c>
      <c r="L730" s="6">
        <f>VENTAS[[#This Row],[Total]]-VENTAS[[#This Row],[Comisión 10%]]-VENTAS[[#This Row],[Costo SIN Comision]]</f>
        <v>5.63</v>
      </c>
      <c r="M730" s="6"/>
    </row>
    <row r="731" spans="1:13" ht="14" x14ac:dyDescent="0.15">
      <c r="A731" s="22">
        <v>45324</v>
      </c>
      <c r="B731" t="str">
        <f>IFERROR(VLOOKUP(VENTAS[[#This Row],[Código del producto Vendido]],STOCK[],25,FALSE),"-")</f>
        <v>Compra 9/12/2023</v>
      </c>
      <c r="C731" s="4"/>
      <c r="D731" s="4"/>
      <c r="E731" s="4" t="s">
        <v>1457</v>
      </c>
      <c r="F731" s="2" t="str">
        <f>IFERROR(VLOOKUP(VENTAS[[#This Row],[Código del producto Vendido]],STOCK[],5,FALSE),"-")</f>
        <v>Vestido de mangas en contraste</v>
      </c>
      <c r="G731" s="2">
        <v>1</v>
      </c>
      <c r="H731" s="6">
        <v>28</v>
      </c>
      <c r="I731" s="6">
        <f>VENTAS[[#This Row],[Cantidad]]*VENTAS[[#This Row],[Precio Venta]]</f>
        <v>28</v>
      </c>
      <c r="J731" s="6">
        <f>IF(VENTAS[[#This Row],[Nombre del Gestor]]&gt;1,  VENTAS[[#This Row],[Total]]*10%, 0)</f>
        <v>0</v>
      </c>
      <c r="K731" s="6">
        <f>IFERROR(VLOOKUP(VENTAS[[#This Row],[Código del producto Vendido]],STOCK[],16,FALSE)*VENTAS[[#This Row],[Cantidad]] + VLOOKUP(VENTAS[[#This Row],[Código del producto Vendido]],STOCK[],19,FALSE)*VENTAS[[#This Row],[Cantidad]],VENTAS[[#This Row],[Total]])</f>
        <v>17.25</v>
      </c>
      <c r="L731" s="6">
        <f>VENTAS[[#This Row],[Total]]-VENTAS[[#This Row],[Comisión 10%]]-VENTAS[[#This Row],[Costo SIN Comision]]</f>
        <v>10.75</v>
      </c>
      <c r="M731" s="6"/>
    </row>
    <row r="732" spans="1:13" ht="14" x14ac:dyDescent="0.15">
      <c r="A732" s="22" t="s">
        <v>1502</v>
      </c>
      <c r="B732">
        <f>IFERROR(VLOOKUP(VENTAS[[#This Row],[Código del producto Vendido]],STOCK[],25,FALSE),"-")</f>
        <v>0</v>
      </c>
      <c r="C732" s="4"/>
      <c r="D732" s="4"/>
      <c r="E732" s="4" t="s">
        <v>1461</v>
      </c>
      <c r="F732" s="2" t="str">
        <f>IFERROR(VLOOKUP(VENTAS[[#This Row],[Código del producto Vendido]],STOCK[],5,FALSE),"-")</f>
        <v>Chaleco corto de traje cuadros</v>
      </c>
      <c r="G732" s="2">
        <v>1</v>
      </c>
      <c r="H732" s="6">
        <v>36</v>
      </c>
      <c r="I732" s="6">
        <f>VENTAS[[#This Row],[Cantidad]]*VENTAS[[#This Row],[Precio Venta]]</f>
        <v>36</v>
      </c>
      <c r="J732" s="6">
        <f>IF(VENTAS[[#This Row],[Nombre del Gestor]]&gt;1,  VENTAS[[#This Row],[Total]]*10%, 0)</f>
        <v>0</v>
      </c>
      <c r="K732" s="6">
        <f>IFERROR(VLOOKUP(VENTAS[[#This Row],[Código del producto Vendido]],STOCK[],16,FALSE)*VENTAS[[#This Row],[Cantidad]] + VLOOKUP(VENTAS[[#This Row],[Código del producto Vendido]],STOCK[],19,FALSE)*VENTAS[[#This Row],[Cantidad]],VENTAS[[#This Row],[Total]])</f>
        <v>24</v>
      </c>
      <c r="L732" s="6">
        <f>VENTAS[[#This Row],[Total]]-VENTAS[[#This Row],[Comisión 10%]]-VENTAS[[#This Row],[Costo SIN Comision]]</f>
        <v>12</v>
      </c>
      <c r="M732" s="6"/>
    </row>
    <row r="733" spans="1:13" ht="14" x14ac:dyDescent="0.15">
      <c r="A733" s="22"/>
      <c r="B733" t="str">
        <f>IFERROR(VLOOKUP(VENTAS[[#This Row],[Código del producto Vendido]],STOCK[],25,FALSE),"-")</f>
        <v>Compra Shein22012024</v>
      </c>
      <c r="C733" s="4" t="s">
        <v>1754</v>
      </c>
      <c r="D733" s="4"/>
      <c r="E733" s="4" t="s">
        <v>1737</v>
      </c>
      <c r="F733" s="2" t="str">
        <f>IFERROR(VLOOKUP(VENTAS[[#This Row],[Código del producto Vendido]],STOCK[],5,FALSE),"-")</f>
        <v>Chaleco de traje Negro</v>
      </c>
      <c r="G733" s="2">
        <v>1</v>
      </c>
      <c r="H733" s="6">
        <v>25</v>
      </c>
      <c r="I733" s="6">
        <f>VENTAS[[#This Row],[Cantidad]]*VENTAS[[#This Row],[Precio Venta]]</f>
        <v>25</v>
      </c>
      <c r="J733" s="6">
        <f>IF(VENTAS[[#This Row],[Nombre del Gestor]]&gt;1,  VENTAS[[#This Row],[Total]]*10%, 0)</f>
        <v>0</v>
      </c>
      <c r="K733" s="6">
        <f>IFERROR(VLOOKUP(VENTAS[[#This Row],[Código del producto Vendido]],STOCK[],16,FALSE)*VENTAS[[#This Row],[Cantidad]] + VLOOKUP(VENTAS[[#This Row],[Código del producto Vendido]],STOCK[],19,FALSE)*VENTAS[[#This Row],[Cantidad]],VENTAS[[#This Row],[Total]])</f>
        <v>17.941176470588236</v>
      </c>
      <c r="L733" s="6">
        <f>VENTAS[[#This Row],[Total]]-VENTAS[[#This Row],[Comisión 10%]]-VENTAS[[#This Row],[Costo SIN Comision]]</f>
        <v>7.0588235294117645</v>
      </c>
      <c r="M733" s="6"/>
    </row>
    <row r="734" spans="1:13" ht="14" x14ac:dyDescent="0.15">
      <c r="A734" s="22">
        <v>45335</v>
      </c>
      <c r="C734" s="4" t="s">
        <v>237</v>
      </c>
      <c r="D734" s="4"/>
      <c r="E734" s="4" t="s">
        <v>1726</v>
      </c>
      <c r="F734" s="2" t="str">
        <f>IFERROR(VLOOKUP(VENTAS[[#This Row],[Código del producto Vendido]],STOCK[],5,FALSE),"-")</f>
        <v>Zapatillas blanco casual</v>
      </c>
      <c r="G734" s="2">
        <v>1</v>
      </c>
      <c r="H734" s="6">
        <v>39</v>
      </c>
      <c r="I734" s="6">
        <f>VENTAS[[#This Row],[Cantidad]]*VENTAS[[#This Row],[Precio Venta]]</f>
        <v>39</v>
      </c>
      <c r="J734" s="6">
        <f>IF(VENTAS[[#This Row],[Nombre del Gestor]]&gt;1,  VENTAS[[#This Row],[Total]]*10%, 0)</f>
        <v>0</v>
      </c>
      <c r="K734" s="6">
        <f>IFERROR(VLOOKUP(VENTAS[[#This Row],[Código del producto Vendido]],STOCK[],16,FALSE)*VENTAS[[#This Row],[Cantidad]] + VLOOKUP(VENTAS[[#This Row],[Código del producto Vendido]],STOCK[],19,FALSE)*VENTAS[[#This Row],[Cantidad]],VENTAS[[#This Row],[Total]])</f>
        <v>25.470588235294116</v>
      </c>
      <c r="L734" s="6">
        <f>VENTAS[[#This Row],[Total]]-VENTAS[[#This Row],[Comisión 10%]]-VENTAS[[#This Row],[Costo SIN Comision]]</f>
        <v>13.529411764705884</v>
      </c>
      <c r="M734" s="6"/>
    </row>
    <row r="735" spans="1:13" ht="14" x14ac:dyDescent="0.15">
      <c r="A735" s="22"/>
      <c r="C735" s="4"/>
      <c r="D735" s="4"/>
      <c r="E735" s="4" t="s">
        <v>1711</v>
      </c>
      <c r="F735" s="2" t="str">
        <f>IFERROR(VLOOKUP(VENTAS[[#This Row],[Código del producto Vendido]],STOCK[],5,FALSE),"-")</f>
        <v>Pasador de cabello en forma de lazo</v>
      </c>
      <c r="G735" s="2">
        <v>1</v>
      </c>
      <c r="H735" s="6">
        <v>2.5</v>
      </c>
      <c r="I735" s="6">
        <f>VENTAS[[#This Row],[Cantidad]]*VENTAS[[#This Row],[Precio Venta]]</f>
        <v>2.5</v>
      </c>
      <c r="J735" s="6">
        <f>IF(VENTAS[[#This Row],[Nombre del Gestor]]&gt;1,  VENTAS[[#This Row],[Total]]*10%, 0)</f>
        <v>0</v>
      </c>
      <c r="K735" s="6">
        <f>IFERROR(VLOOKUP(VENTAS[[#This Row],[Código del producto Vendido]],STOCK[],16,FALSE)*VENTAS[[#This Row],[Cantidad]] + VLOOKUP(VENTAS[[#This Row],[Código del producto Vendido]],STOCK[],19,FALSE)*VENTAS[[#This Row],[Cantidad]],VENTAS[[#This Row],[Total]])</f>
        <v>1.7352941176470589</v>
      </c>
      <c r="L735" s="6">
        <f>VENTAS[[#This Row],[Total]]-VENTAS[[#This Row],[Comisión 10%]]-VENTAS[[#This Row],[Costo SIN Comision]]</f>
        <v>0.76470588235294112</v>
      </c>
      <c r="M735" s="6"/>
    </row>
    <row r="736" spans="1:13" ht="14" x14ac:dyDescent="0.15">
      <c r="A736" s="22">
        <v>45327</v>
      </c>
      <c r="C736" s="4" t="s">
        <v>1741</v>
      </c>
      <c r="D736" s="4"/>
      <c r="E736" s="4" t="s">
        <v>665</v>
      </c>
      <c r="F736" s="2" t="str">
        <f>IFERROR(VLOOKUP(VENTAS[[#This Row],[Código del producto Vendido]],STOCK[],5,FALSE),"-")</f>
        <v>Vestido de espalda cruzada</v>
      </c>
      <c r="G736" s="2">
        <v>1</v>
      </c>
      <c r="H736" s="6">
        <v>20</v>
      </c>
      <c r="I736" s="6">
        <f>VENTAS[[#This Row],[Cantidad]]*VENTAS[[#This Row],[Precio Venta]]</f>
        <v>20</v>
      </c>
      <c r="J736" s="6">
        <f>IF(VENTAS[[#This Row],[Nombre del Gestor]]&gt;1,  VENTAS[[#This Row],[Total]]*10%, 0)</f>
        <v>0</v>
      </c>
      <c r="K736" s="6">
        <f>IFERROR(VLOOKUP(VENTAS[[#This Row],[Código del producto Vendido]],STOCK[],16,FALSE)*VENTAS[[#This Row],[Cantidad]] + VLOOKUP(VENTAS[[#This Row],[Código del producto Vendido]],STOCK[],19,FALSE)*VENTAS[[#This Row],[Cantidad]],VENTAS[[#This Row],[Total]])</f>
        <v>14.66611111111111</v>
      </c>
      <c r="L736" s="6">
        <f>VENTAS[[#This Row],[Total]]-VENTAS[[#This Row],[Comisión 10%]]-VENTAS[[#This Row],[Costo SIN Comision]]</f>
        <v>5.3338888888888896</v>
      </c>
      <c r="M736" s="6"/>
    </row>
    <row r="737" spans="1:13" ht="14" x14ac:dyDescent="0.15">
      <c r="A737" s="22">
        <v>45327</v>
      </c>
      <c r="C737" s="4" t="s">
        <v>1741</v>
      </c>
      <c r="D737" s="4"/>
      <c r="E737" s="4" t="s">
        <v>1262</v>
      </c>
      <c r="F737" s="2" t="str">
        <f>IFERROR(VLOOKUP(VENTAS[[#This Row],[Código del producto Vendido]],STOCK[],5,FALSE),"-")</f>
        <v>Sandalias de velcro</v>
      </c>
      <c r="G737" s="2">
        <v>1</v>
      </c>
      <c r="H737" s="6">
        <v>30</v>
      </c>
      <c r="I737" s="6">
        <f>VENTAS[[#This Row],[Cantidad]]*VENTAS[[#This Row],[Precio Venta]]</f>
        <v>30</v>
      </c>
      <c r="J737" s="6">
        <f>IF(VENTAS[[#This Row],[Nombre del Gestor]]&gt;1,  VENTAS[[#This Row],[Total]]*10%, 0)</f>
        <v>0</v>
      </c>
      <c r="K737" s="6">
        <f>IFERROR(VLOOKUP(VENTAS[[#This Row],[Código del producto Vendido]],STOCK[],16,FALSE)*VENTAS[[#This Row],[Cantidad]] + VLOOKUP(VENTAS[[#This Row],[Código del producto Vendido]],STOCK[],19,FALSE)*VENTAS[[#This Row],[Cantidad]],VENTAS[[#This Row],[Total]])</f>
        <v>17</v>
      </c>
      <c r="L737" s="6">
        <f>VENTAS[[#This Row],[Total]]-VENTAS[[#This Row],[Comisión 10%]]-VENTAS[[#This Row],[Costo SIN Comision]]</f>
        <v>13</v>
      </c>
      <c r="M737" s="6"/>
    </row>
    <row r="738" spans="1:13" ht="14" x14ac:dyDescent="0.15">
      <c r="A738" s="22">
        <v>45329</v>
      </c>
      <c r="C738" s="4"/>
      <c r="D738" s="4" t="s">
        <v>1496</v>
      </c>
      <c r="E738" s="4" t="s">
        <v>1105</v>
      </c>
      <c r="F738" s="2" t="str">
        <f>IFERROR(VLOOKUP(VENTAS[[#This Row],[Código del producto Vendido]],STOCK[],5,FALSE),"-")</f>
        <v>Jean ajustado Claro</v>
      </c>
      <c r="G738" s="2">
        <v>1</v>
      </c>
      <c r="H738" s="6">
        <v>30</v>
      </c>
      <c r="I738" s="6">
        <f>VENTAS[[#This Row],[Cantidad]]*VENTAS[[#This Row],[Precio Venta]]</f>
        <v>30</v>
      </c>
      <c r="J738" s="6">
        <f>IF(VENTAS[[#This Row],[Nombre del Gestor]]&gt;1,  VENTAS[[#This Row],[Total]]*10%, 0)</f>
        <v>3</v>
      </c>
      <c r="K738" s="6">
        <f>IFERROR(VLOOKUP(VENTAS[[#This Row],[Código del producto Vendido]],STOCK[],16,FALSE)*VENTAS[[#This Row],[Cantidad]] + VLOOKUP(VENTAS[[#This Row],[Código del producto Vendido]],STOCK[],19,FALSE)*VENTAS[[#This Row],[Cantidad]],VENTAS[[#This Row],[Total]])</f>
        <v>23.79</v>
      </c>
      <c r="L738" s="6">
        <f>VENTAS[[#This Row],[Total]]-VENTAS[[#This Row],[Comisión 10%]]-VENTAS[[#This Row],[Costo SIN Comision]]</f>
        <v>3.2100000000000009</v>
      </c>
      <c r="M738" s="6"/>
    </row>
    <row r="739" spans="1:13" ht="14" x14ac:dyDescent="0.15">
      <c r="A739" s="22" t="s">
        <v>1502</v>
      </c>
      <c r="C739" s="4"/>
      <c r="D739" s="4"/>
      <c r="E739" s="4" t="s">
        <v>719</v>
      </c>
      <c r="F739" s="2" t="str">
        <f>IFERROR(VLOOKUP(VENTAS[[#This Row],[Código del producto Vendido]],STOCK[],5,FALSE),"-")</f>
        <v xml:space="preserve">Almohadilla de maquillaje </v>
      </c>
      <c r="G739" s="2">
        <v>1</v>
      </c>
      <c r="H739" s="6">
        <v>1</v>
      </c>
      <c r="I739" s="6">
        <f>VENTAS[[#This Row],[Cantidad]]*VENTAS[[#This Row],[Precio Venta]]</f>
        <v>1</v>
      </c>
      <c r="J739" s="6">
        <f>IF(VENTAS[[#This Row],[Nombre del Gestor]]&gt;1,  VENTAS[[#This Row],[Total]]*10%, 0)</f>
        <v>0</v>
      </c>
      <c r="K739" s="6">
        <f>IFERROR(VLOOKUP(VENTAS[[#This Row],[Código del producto Vendido]],STOCK[],16,FALSE)*VENTAS[[#This Row],[Cantidad]] + VLOOKUP(VENTAS[[#This Row],[Código del producto Vendido]],STOCK[],19,FALSE)*VENTAS[[#This Row],[Cantidad]],VENTAS[[#This Row],[Total]])</f>
        <v>0.24138888888888888</v>
      </c>
      <c r="L739" s="6">
        <f>VENTAS[[#This Row],[Total]]-VENTAS[[#This Row],[Comisión 10%]]-VENTAS[[#This Row],[Costo SIN Comision]]</f>
        <v>0.75861111111111112</v>
      </c>
      <c r="M739" s="6"/>
    </row>
    <row r="740" spans="1:13" ht="14" x14ac:dyDescent="0.15">
      <c r="A740" s="22">
        <v>45329</v>
      </c>
      <c r="C740" s="4"/>
      <c r="D740" s="4"/>
      <c r="E740" s="4" t="s">
        <v>1704</v>
      </c>
      <c r="F740" s="2" t="str">
        <f>IFERROR(VLOOKUP(VENTAS[[#This Row],[Código del producto Vendido]],STOCK[],5,FALSE),"-")</f>
        <v>Horquillas en forma de lazo</v>
      </c>
      <c r="G740" s="2">
        <v>3</v>
      </c>
      <c r="H740" s="6">
        <v>2.5</v>
      </c>
      <c r="I740" s="6">
        <f>VENTAS[[#This Row],[Cantidad]]*VENTAS[[#This Row],[Precio Venta]]</f>
        <v>7.5</v>
      </c>
      <c r="J740" s="6">
        <f>IF(VENTAS[[#This Row],[Nombre del Gestor]]&gt;1,  VENTAS[[#This Row],[Total]]*10%, 0)</f>
        <v>0</v>
      </c>
      <c r="K740" s="6">
        <f>IFERROR(VLOOKUP(VENTAS[[#This Row],[Código del producto Vendido]],STOCK[],16,FALSE)*VENTAS[[#This Row],[Cantidad]] + VLOOKUP(VENTAS[[#This Row],[Código del producto Vendido]],STOCK[],19,FALSE)*VENTAS[[#This Row],[Cantidad]],VENTAS[[#This Row],[Total]])</f>
        <v>4.1735294117647062</v>
      </c>
      <c r="L740" s="6">
        <f>VENTAS[[#This Row],[Total]]-VENTAS[[#This Row],[Comisión 10%]]-VENTAS[[#This Row],[Costo SIN Comision]]</f>
        <v>3.3264705882352938</v>
      </c>
      <c r="M740" s="6"/>
    </row>
    <row r="741" spans="1:13" ht="14" x14ac:dyDescent="0.15">
      <c r="A741" s="22">
        <v>45329</v>
      </c>
      <c r="C741" s="4"/>
      <c r="D741" s="4"/>
      <c r="E741" s="4" t="s">
        <v>1705</v>
      </c>
      <c r="F741" s="2" t="str">
        <f>IFERROR(VLOOKUP(VENTAS[[#This Row],[Código del producto Vendido]],STOCK[],5,FALSE),"-")</f>
        <v>Horquillas en forma de lazo</v>
      </c>
      <c r="G741" s="2">
        <v>1</v>
      </c>
      <c r="H741" s="6">
        <v>2.5</v>
      </c>
      <c r="I741" s="6">
        <f>VENTAS[[#This Row],[Cantidad]]*VENTAS[[#This Row],[Precio Venta]]</f>
        <v>2.5</v>
      </c>
      <c r="J741" s="6">
        <f>IF(VENTAS[[#This Row],[Nombre del Gestor]]&gt;1,  VENTAS[[#This Row],[Total]]*10%, 0)</f>
        <v>0</v>
      </c>
      <c r="K741" s="6">
        <f>IFERROR(VLOOKUP(VENTAS[[#This Row],[Código del producto Vendido]],STOCK[],16,FALSE)*VENTAS[[#This Row],[Cantidad]] + VLOOKUP(VENTAS[[#This Row],[Código del producto Vendido]],STOCK[],19,FALSE)*VENTAS[[#This Row],[Cantidad]],VENTAS[[#This Row],[Total]])</f>
        <v>1.3911764705882352</v>
      </c>
      <c r="L741" s="6">
        <f>VENTAS[[#This Row],[Total]]-VENTAS[[#This Row],[Comisión 10%]]-VENTAS[[#This Row],[Costo SIN Comision]]</f>
        <v>1.1088235294117648</v>
      </c>
      <c r="M741" s="6"/>
    </row>
    <row r="742" spans="1:13" ht="14" x14ac:dyDescent="0.15">
      <c r="A742" s="22">
        <v>45329</v>
      </c>
      <c r="C742" s="4"/>
      <c r="D742" s="4"/>
      <c r="E742" s="4" t="s">
        <v>1706</v>
      </c>
      <c r="F742" s="2" t="str">
        <f>IFERROR(VLOOKUP(VENTAS[[#This Row],[Código del producto Vendido]],STOCK[],5,FALSE),"-")</f>
        <v>Horquillas en forma de lazo</v>
      </c>
      <c r="G742" s="2">
        <v>2</v>
      </c>
      <c r="H742" s="6">
        <v>2.5</v>
      </c>
      <c r="I742" s="6">
        <f>VENTAS[[#This Row],[Cantidad]]*VENTAS[[#This Row],[Precio Venta]]</f>
        <v>5</v>
      </c>
      <c r="J742" s="6">
        <f>IF(VENTAS[[#This Row],[Nombre del Gestor]]&gt;1,  VENTAS[[#This Row],[Total]]*10%, 0)</f>
        <v>0</v>
      </c>
      <c r="K742" s="6">
        <f>IFERROR(VLOOKUP(VENTAS[[#This Row],[Código del producto Vendido]],STOCK[],16,FALSE)*VENTAS[[#This Row],[Cantidad]] + VLOOKUP(VENTAS[[#This Row],[Código del producto Vendido]],STOCK[],19,FALSE)*VENTAS[[#This Row],[Cantidad]],VENTAS[[#This Row],[Total]])</f>
        <v>2.7823529411764705</v>
      </c>
      <c r="L742" s="6">
        <f>VENTAS[[#This Row],[Total]]-VENTAS[[#This Row],[Comisión 10%]]-VENTAS[[#This Row],[Costo SIN Comision]]</f>
        <v>2.2176470588235295</v>
      </c>
      <c r="M742" s="6"/>
    </row>
    <row r="743" spans="1:13" ht="14" x14ac:dyDescent="0.15">
      <c r="A743" s="22"/>
      <c r="C743" s="4"/>
      <c r="D743" s="4"/>
      <c r="E743" s="4" t="s">
        <v>1711</v>
      </c>
      <c r="F743" s="2" t="str">
        <f>IFERROR(VLOOKUP(VENTAS[[#This Row],[Código del producto Vendido]],STOCK[],5,FALSE),"-")</f>
        <v>Pasador de cabello en forma de lazo</v>
      </c>
      <c r="G743" s="2">
        <v>1</v>
      </c>
      <c r="H743" s="6">
        <v>2.5</v>
      </c>
      <c r="I743" s="6">
        <f>VENTAS[[#This Row],[Cantidad]]*VENTAS[[#This Row],[Precio Venta]]</f>
        <v>2.5</v>
      </c>
      <c r="J743" s="6">
        <f>IF(VENTAS[[#This Row],[Nombre del Gestor]]&gt;1,  VENTAS[[#This Row],[Total]]*10%, 0)</f>
        <v>0</v>
      </c>
      <c r="K743" s="6">
        <f>IFERROR(VLOOKUP(VENTAS[[#This Row],[Código del producto Vendido]],STOCK[],16,FALSE)*VENTAS[[#This Row],[Cantidad]] + VLOOKUP(VENTAS[[#This Row],[Código del producto Vendido]],STOCK[],19,FALSE)*VENTAS[[#This Row],[Cantidad]],VENTAS[[#This Row],[Total]])</f>
        <v>1.7352941176470589</v>
      </c>
      <c r="L743" s="6">
        <f>VENTAS[[#This Row],[Total]]-VENTAS[[#This Row],[Comisión 10%]]-VENTAS[[#This Row],[Costo SIN Comision]]</f>
        <v>0.76470588235294112</v>
      </c>
      <c r="M743" s="6"/>
    </row>
    <row r="744" spans="1:13" ht="14" x14ac:dyDescent="0.15">
      <c r="A744" s="22">
        <v>45337</v>
      </c>
      <c r="C744" s="4"/>
      <c r="D744" s="4" t="s">
        <v>992</v>
      </c>
      <c r="E744" s="4" t="s">
        <v>1706</v>
      </c>
      <c r="F744" s="2" t="str">
        <f>IFERROR(VLOOKUP(VENTAS[[#This Row],[Código del producto Vendido]],STOCK[],5,FALSE),"-")</f>
        <v>Horquillas en forma de lazo</v>
      </c>
      <c r="G744" s="2">
        <v>1</v>
      </c>
      <c r="H744" s="6">
        <v>2.5</v>
      </c>
      <c r="I744" s="6">
        <f>VENTAS[[#This Row],[Cantidad]]*VENTAS[[#This Row],[Precio Venta]]</f>
        <v>2.5</v>
      </c>
      <c r="J744" s="6">
        <f>IF(VENTAS[[#This Row],[Nombre del Gestor]]&gt;1,  VENTAS[[#This Row],[Total]]*10%, 0)</f>
        <v>0.25</v>
      </c>
      <c r="K744" s="6">
        <f>IFERROR(VLOOKUP(VENTAS[[#This Row],[Código del producto Vendido]],STOCK[],16,FALSE)*VENTAS[[#This Row],[Cantidad]] + VLOOKUP(VENTAS[[#This Row],[Código del producto Vendido]],STOCK[],19,FALSE)*VENTAS[[#This Row],[Cantidad]],VENTAS[[#This Row],[Total]])</f>
        <v>1.3911764705882352</v>
      </c>
      <c r="L744" s="6">
        <f>VENTAS[[#This Row],[Total]]-VENTAS[[#This Row],[Comisión 10%]]-VENTAS[[#This Row],[Costo SIN Comision]]</f>
        <v>0.85882352941176476</v>
      </c>
      <c r="M744" s="6"/>
    </row>
    <row r="745" spans="1:13" ht="14" x14ac:dyDescent="0.15">
      <c r="A745" s="22">
        <v>45337</v>
      </c>
      <c r="C745" s="4"/>
      <c r="D745" s="4" t="s">
        <v>992</v>
      </c>
      <c r="E745" s="4" t="s">
        <v>1712</v>
      </c>
      <c r="F745" s="2" t="str">
        <f>IFERROR(VLOOKUP(VENTAS[[#This Row],[Código del producto Vendido]],STOCK[],5,FALSE),"-")</f>
        <v>Lazo para coletas</v>
      </c>
      <c r="G745" s="2">
        <v>1</v>
      </c>
      <c r="H745" s="6">
        <v>2</v>
      </c>
      <c r="I745" s="6">
        <f>VENTAS[[#This Row],[Cantidad]]*VENTAS[[#This Row],[Precio Venta]]</f>
        <v>2</v>
      </c>
      <c r="J745" s="6">
        <f>IF(VENTAS[[#This Row],[Nombre del Gestor]]&gt;1,  VENTAS[[#This Row],[Total]]*10%, 0)</f>
        <v>0.2</v>
      </c>
      <c r="K745" s="6">
        <f>IFERROR(VLOOKUP(VENTAS[[#This Row],[Código del producto Vendido]],STOCK[],16,FALSE)*VENTAS[[#This Row],[Cantidad]] + VLOOKUP(VENTAS[[#This Row],[Código del producto Vendido]],STOCK[],19,FALSE)*VENTAS[[#This Row],[Cantidad]],VENTAS[[#This Row],[Total]])</f>
        <v>1.911764705882353</v>
      </c>
      <c r="L745" s="6">
        <f>VENTAS[[#This Row],[Total]]-VENTAS[[#This Row],[Comisión 10%]]-VENTAS[[#This Row],[Costo SIN Comision]]</f>
        <v>-0.11176470588235299</v>
      </c>
      <c r="M745" s="6"/>
    </row>
    <row r="746" spans="1:13" ht="14" x14ac:dyDescent="0.15">
      <c r="A746" s="22">
        <v>45337</v>
      </c>
      <c r="C746" s="4" t="s">
        <v>491</v>
      </c>
      <c r="D746" s="4"/>
      <c r="E746" s="4" t="s">
        <v>585</v>
      </c>
      <c r="F746" s="2" t="str">
        <f>IFERROR(VLOOKUP(VENTAS[[#This Row],[Código del producto Vendido]],STOCK[],5,FALSE),"-")</f>
        <v>Jean Boyfriend con rotos</v>
      </c>
      <c r="G746" s="2">
        <v>1</v>
      </c>
      <c r="H746" s="6">
        <v>30</v>
      </c>
      <c r="I746" s="6">
        <f>VENTAS[[#This Row],[Cantidad]]*VENTAS[[#This Row],[Precio Venta]]</f>
        <v>30</v>
      </c>
      <c r="J746" s="6">
        <f>IF(VENTAS[[#This Row],[Nombre del Gestor]]&gt;1,  VENTAS[[#This Row],[Total]]*10%, 0)</f>
        <v>0</v>
      </c>
      <c r="K746" s="6">
        <f>IFERROR(VLOOKUP(VENTAS[[#This Row],[Código del producto Vendido]],STOCK[],16,FALSE)*VENTAS[[#This Row],[Cantidad]] + VLOOKUP(VENTAS[[#This Row],[Código del producto Vendido]],STOCK[],19,FALSE)*VENTAS[[#This Row],[Cantidad]],VENTAS[[#This Row],[Total]])</f>
        <v>18.686666666666667</v>
      </c>
      <c r="L746" s="6">
        <f>VENTAS[[#This Row],[Total]]-VENTAS[[#This Row],[Comisión 10%]]-VENTAS[[#This Row],[Costo SIN Comision]]</f>
        <v>11.313333333333333</v>
      </c>
      <c r="M746" s="6"/>
    </row>
    <row r="747" spans="1:13" ht="14" x14ac:dyDescent="0.15">
      <c r="A747" s="22" t="s">
        <v>1502</v>
      </c>
      <c r="C747" s="4"/>
      <c r="D747" s="4"/>
      <c r="E747" s="4" t="s">
        <v>950</v>
      </c>
      <c r="F747" s="2" t="str">
        <f>IFERROR(VLOOKUP(VENTAS[[#This Row],[Código del producto Vendido]],STOCK[],5,FALSE),"-")</f>
        <v>Set de lencería de encaje</v>
      </c>
      <c r="G747" s="2">
        <v>1</v>
      </c>
      <c r="H747" s="6">
        <v>15</v>
      </c>
      <c r="I747" s="6">
        <f>VENTAS[[#This Row],[Cantidad]]*VENTAS[[#This Row],[Precio Venta]]</f>
        <v>15</v>
      </c>
      <c r="J747" s="6">
        <f>IF(VENTAS[[#This Row],[Nombre del Gestor]]&gt;1,  VENTAS[[#This Row],[Total]]*10%, 0)</f>
        <v>0</v>
      </c>
      <c r="K747" s="6">
        <f>IFERROR(VLOOKUP(VENTAS[[#This Row],[Código del producto Vendido]],STOCK[],16,FALSE)*VENTAS[[#This Row],[Cantidad]] + VLOOKUP(VENTAS[[#This Row],[Código del producto Vendido]],STOCK[],19,FALSE)*VENTAS[[#This Row],[Cantidad]],VENTAS[[#This Row],[Total]])</f>
        <v>7.1088235294117643</v>
      </c>
      <c r="L747" s="6">
        <f>VENTAS[[#This Row],[Total]]-VENTAS[[#This Row],[Comisión 10%]]-VENTAS[[#This Row],[Costo SIN Comision]]</f>
        <v>7.8911764705882357</v>
      </c>
      <c r="M747" s="6"/>
    </row>
    <row r="748" spans="1:13" ht="13" customHeight="1" x14ac:dyDescent="0.15">
      <c r="A748" s="22">
        <v>45329</v>
      </c>
      <c r="C748" s="4" t="s">
        <v>1775</v>
      </c>
      <c r="D748" s="4"/>
      <c r="E748" s="4" t="s">
        <v>673</v>
      </c>
      <c r="F748" s="2" t="str">
        <f>IFERROR(VLOOKUP(VENTAS[[#This Row],[Código del producto Vendido]],STOCK[],5,FALSE),"-")</f>
        <v>Cinturones Casual</v>
      </c>
      <c r="G748" s="2">
        <v>1</v>
      </c>
      <c r="H748" s="6">
        <v>10</v>
      </c>
      <c r="I748" s="6">
        <f>VENTAS[[#This Row],[Cantidad]]*VENTAS[[#This Row],[Precio Venta]]</f>
        <v>10</v>
      </c>
      <c r="J748" s="6">
        <f>IF(VENTAS[[#This Row],[Nombre del Gestor]]&gt;1,  VENTAS[[#This Row],[Total]]*10%, 0)</f>
        <v>0</v>
      </c>
      <c r="K748" s="6">
        <f>IFERROR(VLOOKUP(VENTAS[[#This Row],[Código del producto Vendido]],STOCK[],16,FALSE)*VENTAS[[#This Row],[Cantidad]] + VLOOKUP(VENTAS[[#This Row],[Código del producto Vendido]],STOCK[],19,FALSE)*VENTAS[[#This Row],[Cantidad]],VENTAS[[#This Row],[Total]])</f>
        <v>4.3816666666666668</v>
      </c>
      <c r="L748" s="6">
        <f>VENTAS[[#This Row],[Total]]-VENTAS[[#This Row],[Comisión 10%]]-VENTAS[[#This Row],[Costo SIN Comision]]</f>
        <v>5.6183333333333332</v>
      </c>
      <c r="M748" s="6"/>
    </row>
    <row r="749" spans="1:13" ht="14" x14ac:dyDescent="0.15">
      <c r="A749" s="22">
        <v>45337</v>
      </c>
      <c r="C749" s="4" t="s">
        <v>1763</v>
      </c>
      <c r="D749" s="4"/>
      <c r="E749" s="4" t="s">
        <v>1411</v>
      </c>
      <c r="F749" s="2" t="str">
        <f>IFERROR(VLOOKUP(VENTAS[[#This Row],[Código del producto Vendido]],STOCK[],5,FALSE),"-")</f>
        <v>Cardigan classy</v>
      </c>
      <c r="G749" s="2">
        <v>1</v>
      </c>
      <c r="H749" s="6">
        <v>22</v>
      </c>
      <c r="I749" s="6">
        <f>VENTAS[[#This Row],[Cantidad]]*VENTAS[[#This Row],[Precio Venta]]</f>
        <v>22</v>
      </c>
      <c r="J749" s="6">
        <f>IF(VENTAS[[#This Row],[Nombre del Gestor]]&gt;1,  VENTAS[[#This Row],[Total]]*10%, 0)</f>
        <v>0</v>
      </c>
      <c r="K749" s="6">
        <f>IFERROR(VLOOKUP(VENTAS[[#This Row],[Código del producto Vendido]],STOCK[],16,FALSE)*VENTAS[[#This Row],[Cantidad]] + VLOOKUP(VENTAS[[#This Row],[Código del producto Vendido]],STOCK[],19,FALSE)*VENTAS[[#This Row],[Cantidad]],VENTAS[[#This Row],[Total]])</f>
        <v>11.8</v>
      </c>
      <c r="L749" s="6">
        <f>VENTAS[[#This Row],[Total]]-VENTAS[[#This Row],[Comisión 10%]]-VENTAS[[#This Row],[Costo SIN Comision]]</f>
        <v>10.199999999999999</v>
      </c>
      <c r="M749" s="6"/>
    </row>
    <row r="750" spans="1:13" ht="14" x14ac:dyDescent="0.15">
      <c r="A750" s="22">
        <v>45337</v>
      </c>
      <c r="C750" s="4" t="s">
        <v>1763</v>
      </c>
      <c r="D750" s="4"/>
      <c r="E750" s="4" t="s">
        <v>1413</v>
      </c>
      <c r="F750" s="2" t="str">
        <f>IFERROR(VLOOKUP(VENTAS[[#This Row],[Código del producto Vendido]],STOCK[],5,FALSE),"-")</f>
        <v>Vestido camisa modely</v>
      </c>
      <c r="G750" s="2">
        <v>1</v>
      </c>
      <c r="H750" s="6">
        <v>35</v>
      </c>
      <c r="I750" s="6">
        <f>VENTAS[[#This Row],[Cantidad]]*VENTAS[[#This Row],[Precio Venta]]</f>
        <v>35</v>
      </c>
      <c r="J750" s="6">
        <f>IF(VENTAS[[#This Row],[Nombre del Gestor]]&gt;1,  VENTAS[[#This Row],[Total]]*10%, 0)</f>
        <v>0</v>
      </c>
      <c r="K750" s="6">
        <f>IFERROR(VLOOKUP(VENTAS[[#This Row],[Código del producto Vendido]],STOCK[],16,FALSE)*VENTAS[[#This Row],[Cantidad]] + VLOOKUP(VENTAS[[#This Row],[Código del producto Vendido]],STOCK[],19,FALSE)*VENTAS[[#This Row],[Cantidad]],VENTAS[[#This Row],[Total]])</f>
        <v>14.84</v>
      </c>
      <c r="L750" s="6">
        <f>VENTAS[[#This Row],[Total]]-VENTAS[[#This Row],[Comisión 10%]]-VENTAS[[#This Row],[Costo SIN Comision]]</f>
        <v>20.16</v>
      </c>
      <c r="M750" s="6"/>
    </row>
    <row r="751" spans="1:13" ht="14" x14ac:dyDescent="0.15">
      <c r="A751" s="22">
        <v>45337</v>
      </c>
      <c r="C751" s="4" t="s">
        <v>1763</v>
      </c>
      <c r="D751" s="4"/>
      <c r="E751" s="4" t="s">
        <v>1749</v>
      </c>
      <c r="F751" s="2" t="str">
        <f>IFERROR(VLOOKUP(VENTAS[[#This Row],[Código del producto Vendido]],STOCK[],5,FALSE),"-")</f>
        <v>Cinturón básico grueso Negro</v>
      </c>
      <c r="G751" s="2">
        <v>1</v>
      </c>
      <c r="H751" s="6">
        <v>8</v>
      </c>
      <c r="I751" s="6">
        <f>VENTAS[[#This Row],[Cantidad]]*VENTAS[[#This Row],[Precio Venta]]</f>
        <v>8</v>
      </c>
      <c r="J751" s="6">
        <f>IF(VENTAS[[#This Row],[Nombre del Gestor]]&gt;1,  VENTAS[[#This Row],[Total]]*10%, 0)</f>
        <v>0</v>
      </c>
      <c r="K751" s="6">
        <f>IFERROR(VLOOKUP(VENTAS[[#This Row],[Código del producto Vendido]],STOCK[],16,FALSE)*VENTAS[[#This Row],[Cantidad]] + VLOOKUP(VENTAS[[#This Row],[Código del producto Vendido]],STOCK[],19,FALSE)*VENTAS[[#This Row],[Cantidad]],VENTAS[[#This Row],[Total]])</f>
        <v>4.2352941176470589</v>
      </c>
      <c r="L751" s="6">
        <f>VENTAS[[#This Row],[Total]]-VENTAS[[#This Row],[Comisión 10%]]-VENTAS[[#This Row],[Costo SIN Comision]]</f>
        <v>3.7647058823529411</v>
      </c>
      <c r="M751" s="6"/>
    </row>
    <row r="752" spans="1:13" ht="14" x14ac:dyDescent="0.15">
      <c r="A752" s="22">
        <v>45337</v>
      </c>
      <c r="C752" s="4" t="s">
        <v>1741</v>
      </c>
      <c r="D752" s="4"/>
      <c r="E752" s="4" t="s">
        <v>667</v>
      </c>
      <c r="F752" s="2" t="str">
        <f>IFERROR(VLOOKUP(VENTAS[[#This Row],[Código del producto Vendido]],STOCK[],5,FALSE),"-")</f>
        <v xml:space="preserve">Pantalón tejido de rayas </v>
      </c>
      <c r="G752" s="2">
        <v>1</v>
      </c>
      <c r="H752" s="6">
        <v>20</v>
      </c>
      <c r="I752" s="6">
        <f>VENTAS[[#This Row],[Cantidad]]*VENTAS[[#This Row],[Precio Venta]]</f>
        <v>20</v>
      </c>
      <c r="J752" s="6">
        <f>IF(VENTAS[[#This Row],[Nombre del Gestor]]&gt;1,  VENTAS[[#This Row],[Total]]*10%, 0)</f>
        <v>0</v>
      </c>
      <c r="K752" s="6">
        <f>IFERROR(VLOOKUP(VENTAS[[#This Row],[Código del producto Vendido]],STOCK[],16,FALSE)*VENTAS[[#This Row],[Cantidad]] + VLOOKUP(VENTAS[[#This Row],[Código del producto Vendido]],STOCK[],19,FALSE)*VENTAS[[#This Row],[Cantidad]],VENTAS[[#This Row],[Total]])</f>
        <v>12.883333333333333</v>
      </c>
      <c r="L752" s="6">
        <f>VENTAS[[#This Row],[Total]]-VENTAS[[#This Row],[Comisión 10%]]-VENTAS[[#This Row],[Costo SIN Comision]]</f>
        <v>7.1166666666666671</v>
      </c>
      <c r="M752" s="6"/>
    </row>
    <row r="753" spans="1:13" ht="14" x14ac:dyDescent="0.15">
      <c r="A753" s="22">
        <v>45337</v>
      </c>
      <c r="C753" s="4" t="s">
        <v>1494</v>
      </c>
      <c r="D753" s="4"/>
      <c r="E753" s="4" t="s">
        <v>1315</v>
      </c>
      <c r="F753" s="2" t="str">
        <f>IFERROR(VLOOKUP(VENTAS[[#This Row],[Código del producto Vendido]],STOCK[],5,FALSE),"-")</f>
        <v>Sandalias de tacón fino</v>
      </c>
      <c r="G753" s="2">
        <v>1</v>
      </c>
      <c r="H753" s="6">
        <v>35</v>
      </c>
      <c r="I753" s="6">
        <f>VENTAS[[#This Row],[Cantidad]]*VENTAS[[#This Row],[Precio Venta]]</f>
        <v>35</v>
      </c>
      <c r="J753" s="6">
        <f>IF(VENTAS[[#This Row],[Nombre del Gestor]]&gt;1,  VENTAS[[#This Row],[Total]]*10%, 0)</f>
        <v>0</v>
      </c>
      <c r="K753" s="6">
        <f>IFERROR(VLOOKUP(VENTAS[[#This Row],[Código del producto Vendido]],STOCK[],16,FALSE)*VENTAS[[#This Row],[Cantidad]] + VLOOKUP(VENTAS[[#This Row],[Código del producto Vendido]],STOCK[],19,FALSE)*VENTAS[[#This Row],[Cantidad]],VENTAS[[#This Row],[Total]])</f>
        <v>23.5</v>
      </c>
      <c r="L753" s="6">
        <f>VENTAS[[#This Row],[Total]]-VENTAS[[#This Row],[Comisión 10%]]-VENTAS[[#This Row],[Costo SIN Comision]]</f>
        <v>11.5</v>
      </c>
      <c r="M753" s="6"/>
    </row>
    <row r="754" spans="1:13" ht="14" x14ac:dyDescent="0.15">
      <c r="A754" s="22">
        <v>45337</v>
      </c>
      <c r="C754" s="4"/>
      <c r="D754" s="4"/>
      <c r="E754" s="4" t="s">
        <v>1705</v>
      </c>
      <c r="F754" s="2" t="str">
        <f>IFERROR(VLOOKUP(VENTAS[[#This Row],[Código del producto Vendido]],STOCK[],5,FALSE),"-")</f>
        <v>Horquillas en forma de lazo</v>
      </c>
      <c r="G754" s="2">
        <v>1</v>
      </c>
      <c r="H754" s="6">
        <v>2.5</v>
      </c>
      <c r="I754" s="6">
        <f>VENTAS[[#This Row],[Cantidad]]*VENTAS[[#This Row],[Precio Venta]]</f>
        <v>2.5</v>
      </c>
      <c r="J754" s="6">
        <f>IF(VENTAS[[#This Row],[Nombre del Gestor]]&gt;1,  VENTAS[[#This Row],[Total]]*10%, 0)</f>
        <v>0</v>
      </c>
      <c r="K754" s="6">
        <f>IFERROR(VLOOKUP(VENTAS[[#This Row],[Código del producto Vendido]],STOCK[],16,FALSE)*VENTAS[[#This Row],[Cantidad]] + VLOOKUP(VENTAS[[#This Row],[Código del producto Vendido]],STOCK[],19,FALSE)*VENTAS[[#This Row],[Cantidad]],VENTAS[[#This Row],[Total]])</f>
        <v>1.3911764705882352</v>
      </c>
      <c r="L754" s="6">
        <f>VENTAS[[#This Row],[Total]]-VENTAS[[#This Row],[Comisión 10%]]-VENTAS[[#This Row],[Costo SIN Comision]]</f>
        <v>1.1088235294117648</v>
      </c>
      <c r="M754" s="6"/>
    </row>
    <row r="755" spans="1:13" ht="14" x14ac:dyDescent="0.15">
      <c r="A755" s="22">
        <v>45343</v>
      </c>
      <c r="C755" s="4" t="s">
        <v>1772</v>
      </c>
      <c r="D755" s="4"/>
      <c r="E755" s="4" t="s">
        <v>1535</v>
      </c>
      <c r="F755" s="2" t="str">
        <f>IFERROR(VLOOKUP(VENTAS[[#This Row],[Código del producto Vendido]],STOCK[],5,FALSE),"-")</f>
        <v>Vestido negro corte A</v>
      </c>
      <c r="G755" s="2">
        <v>1</v>
      </c>
      <c r="H755" s="6">
        <v>20</v>
      </c>
      <c r="I755" s="6">
        <f>VENTAS[[#This Row],[Cantidad]]*VENTAS[[#This Row],[Precio Venta]]</f>
        <v>20</v>
      </c>
      <c r="J755" s="6">
        <f>IF(VENTAS[[#This Row],[Nombre del Gestor]]&gt;1,  VENTAS[[#This Row],[Total]]*10%, 0)</f>
        <v>0</v>
      </c>
      <c r="K755" s="6">
        <f>IFERROR(VLOOKUP(VENTAS[[#This Row],[Código del producto Vendido]],STOCK[],16,FALSE)*VENTAS[[#This Row],[Cantidad]] + VLOOKUP(VENTAS[[#This Row],[Código del producto Vendido]],STOCK[],19,FALSE)*VENTAS[[#This Row],[Cantidad]],VENTAS[[#This Row],[Total]])</f>
        <v>11</v>
      </c>
      <c r="L755" s="6">
        <f>VENTAS[[#This Row],[Total]]-VENTAS[[#This Row],[Comisión 10%]]-VENTAS[[#This Row],[Costo SIN Comision]]</f>
        <v>9</v>
      </c>
      <c r="M755" s="6"/>
    </row>
    <row r="756" spans="1:13" ht="14" x14ac:dyDescent="0.15">
      <c r="A756" s="22">
        <v>45324</v>
      </c>
      <c r="F756" s="2" t="str">
        <f>IFERROR(VLOOKUP(VENTAS[[#This Row],[Código del producto Vendido]],STOCK[],5,FALSE),"-")</f>
        <v>-</v>
      </c>
      <c r="G756" s="2">
        <v>1</v>
      </c>
      <c r="H756" s="6">
        <v>28</v>
      </c>
      <c r="I756" s="6">
        <f>VENTAS[[#This Row],[Cantidad]]*VENTAS[[#This Row],[Precio Venta]]</f>
        <v>28</v>
      </c>
      <c r="J756" s="6">
        <f>IF(VENTAS[[#This Row],[Nombre del Gestor]]&gt;1,  VENTAS[[#This Row],[Total]]*10%, 0)</f>
        <v>0</v>
      </c>
      <c r="K756" s="6">
        <f>IFERROR(VLOOKUP(VENTAS[[#This Row],[Código del producto Vendido]],STOCK[],16,FALSE)*VENTAS[[#This Row],[Cantidad]] + VLOOKUP(VENTAS[[#This Row],[Código del producto Vendido]],STOCK[],19,FALSE)*VENTAS[[#This Row],[Cantidad]],VENTAS[[#This Row],[Total]])</f>
        <v>28</v>
      </c>
      <c r="L756" s="6">
        <f>VENTAS[[#This Row],[Total]]-VENTAS[[#This Row],[Comisión 10%]]-VENTAS[[#This Row],[Costo SIN Comision]]</f>
        <v>0</v>
      </c>
      <c r="M756" s="6"/>
    </row>
    <row r="757" spans="1:13" ht="14" x14ac:dyDescent="0.15">
      <c r="A757" s="22">
        <v>45324</v>
      </c>
      <c r="E757" t="s">
        <v>1452</v>
      </c>
      <c r="F757" s="2" t="str">
        <f>IFERROR(VLOOKUP(VENTAS[[#This Row],[Código del producto Vendido]],STOCK[],5,FALSE),"-")</f>
        <v>Conjunto Albaricoque</v>
      </c>
      <c r="G757" s="2">
        <v>1</v>
      </c>
      <c r="H757" s="6">
        <v>28</v>
      </c>
      <c r="I757" s="6">
        <f>VENTAS[[#This Row],[Cantidad]]*VENTAS[[#This Row],[Precio Venta]]</f>
        <v>28</v>
      </c>
      <c r="J757" s="6">
        <f>IF(VENTAS[[#This Row],[Nombre del Gestor]]&gt;1,  VENTAS[[#This Row],[Total]]*10%, 0)</f>
        <v>0</v>
      </c>
      <c r="K757" s="6">
        <f>IFERROR(VLOOKUP(VENTAS[[#This Row],[Código del producto Vendido]],STOCK[],16,FALSE)*VENTAS[[#This Row],[Cantidad]] + VLOOKUP(VENTAS[[#This Row],[Código del producto Vendido]],STOCK[],19,FALSE)*VENTAS[[#This Row],[Cantidad]],VENTAS[[#This Row],[Total]])</f>
        <v>13.97</v>
      </c>
      <c r="L757" s="6">
        <f>VENTAS[[#This Row],[Total]]-VENTAS[[#This Row],[Comisión 10%]]-VENTAS[[#This Row],[Costo SIN Comision]]</f>
        <v>14.03</v>
      </c>
      <c r="M757" s="6"/>
    </row>
    <row r="758" spans="1:13" ht="14" x14ac:dyDescent="0.15">
      <c r="A758" s="22">
        <v>45324</v>
      </c>
      <c r="E758" t="s">
        <v>1416</v>
      </c>
      <c r="F758" s="2" t="str">
        <f>IFERROR(VLOOKUP(VENTAS[[#This Row],[Código del producto Vendido]],STOCK[],5,FALSE),"-")</f>
        <v>Camisa Modely</v>
      </c>
      <c r="G758" s="2">
        <v>1</v>
      </c>
      <c r="H758" s="6">
        <v>22</v>
      </c>
      <c r="I758" s="6">
        <f>VENTAS[[#This Row],[Cantidad]]*VENTAS[[#This Row],[Precio Venta]]</f>
        <v>22</v>
      </c>
      <c r="J758" s="6">
        <f>IF(VENTAS[[#This Row],[Nombre del Gestor]]&gt;1,  VENTAS[[#This Row],[Total]]*10%, 0)</f>
        <v>0</v>
      </c>
      <c r="K758" s="6">
        <f>IFERROR(VLOOKUP(VENTAS[[#This Row],[Código del producto Vendido]],STOCK[],16,FALSE)*VENTAS[[#This Row],[Cantidad]] + VLOOKUP(VENTAS[[#This Row],[Código del producto Vendido]],STOCK[],19,FALSE)*VENTAS[[#This Row],[Cantidad]],VENTAS[[#This Row],[Total]])</f>
        <v>9.74</v>
      </c>
      <c r="L758" s="6">
        <f>VENTAS[[#This Row],[Total]]-VENTAS[[#This Row],[Comisión 10%]]-VENTAS[[#This Row],[Costo SIN Comision]]</f>
        <v>12.26</v>
      </c>
      <c r="M758" s="6"/>
    </row>
    <row r="759" spans="1:13" ht="14" x14ac:dyDescent="0.15">
      <c r="A759" s="22">
        <v>45347</v>
      </c>
      <c r="E759" t="s">
        <v>1411</v>
      </c>
      <c r="F759" s="2" t="str">
        <f>IFERROR(VLOOKUP(VENTAS[[#This Row],[Código del producto Vendido]],STOCK[],5,FALSE),"-")</f>
        <v>Cardigan classy</v>
      </c>
      <c r="G759" s="2">
        <v>1</v>
      </c>
      <c r="H759" s="6">
        <v>22</v>
      </c>
      <c r="I759" s="6">
        <f>VENTAS[[#This Row],[Cantidad]]*VENTAS[[#This Row],[Precio Venta]]</f>
        <v>22</v>
      </c>
      <c r="J759" s="6">
        <f>IF(VENTAS[[#This Row],[Nombre del Gestor]]&gt;1,  VENTAS[[#This Row],[Total]]*10%, 0)</f>
        <v>0</v>
      </c>
      <c r="K759" s="6">
        <f>IFERROR(VLOOKUP(VENTAS[[#This Row],[Código del producto Vendido]],STOCK[],16,FALSE)*VENTAS[[#This Row],[Cantidad]] + VLOOKUP(VENTAS[[#This Row],[Código del producto Vendido]],STOCK[],19,FALSE)*VENTAS[[#This Row],[Cantidad]],VENTAS[[#This Row],[Total]])</f>
        <v>11.8</v>
      </c>
      <c r="L759" s="6">
        <f>VENTAS[[#This Row],[Total]]-VENTAS[[#This Row],[Comisión 10%]]-VENTAS[[#This Row],[Costo SIN Comision]]</f>
        <v>10.199999999999999</v>
      </c>
      <c r="M759" s="6"/>
    </row>
    <row r="760" spans="1:13" ht="14" x14ac:dyDescent="0.15">
      <c r="A760" s="22">
        <v>45339</v>
      </c>
      <c r="E760" t="s">
        <v>1733</v>
      </c>
      <c r="F760" s="2" t="str">
        <f>IFERROR(VLOOKUP(VENTAS[[#This Row],[Código del producto Vendido]],STOCK[],5,FALSE),"-")</f>
        <v>Kimono Dazy Elegante</v>
      </c>
      <c r="G760" s="2">
        <v>1</v>
      </c>
      <c r="H760" s="6">
        <v>22</v>
      </c>
      <c r="I760" s="6">
        <f>VENTAS[[#This Row],[Cantidad]]*VENTAS[[#This Row],[Precio Venta]]</f>
        <v>22</v>
      </c>
      <c r="J760" s="6">
        <f>IF(VENTAS[[#This Row],[Nombre del Gestor]]&gt;1,  VENTAS[[#This Row],[Total]]*10%, 0)</f>
        <v>0</v>
      </c>
      <c r="K760" s="6">
        <f>IFERROR(VLOOKUP(VENTAS[[#This Row],[Código del producto Vendido]],STOCK[],16,FALSE)*VENTAS[[#This Row],[Cantidad]] + VLOOKUP(VENTAS[[#This Row],[Código del producto Vendido]],STOCK[],19,FALSE)*VENTAS[[#This Row],[Cantidad]],VENTAS[[#This Row],[Total]])</f>
        <v>13.352941176470589</v>
      </c>
      <c r="L760" s="6">
        <f>VENTAS[[#This Row],[Total]]-VENTAS[[#This Row],[Comisión 10%]]-VENTAS[[#This Row],[Costo SIN Comision]]</f>
        <v>8.6470588235294112</v>
      </c>
      <c r="M760" s="6"/>
    </row>
    <row r="761" spans="1:13" ht="14" x14ac:dyDescent="0.15">
      <c r="A761" s="22">
        <v>45326</v>
      </c>
      <c r="C761" t="s">
        <v>395</v>
      </c>
      <c r="D761" t="s">
        <v>1187</v>
      </c>
      <c r="E761" t="s">
        <v>798</v>
      </c>
      <c r="F761" s="2" t="str">
        <f>IFERROR(VLOOKUP(VENTAS[[#This Row],[Código del producto Vendido]],STOCK[],5,FALSE),"-")</f>
        <v xml:space="preserve">Sandalias atadas </v>
      </c>
      <c r="G761" s="2">
        <v>1</v>
      </c>
      <c r="H761" s="6">
        <v>39</v>
      </c>
      <c r="I761" s="6">
        <f>VENTAS[[#This Row],[Cantidad]]*VENTAS[[#This Row],[Precio Venta]]</f>
        <v>39</v>
      </c>
      <c r="J761" s="6">
        <f>IF(VENTAS[[#This Row],[Nombre del Gestor]]&gt;1,  VENTAS[[#This Row],[Total]]*10%, 0)</f>
        <v>3.9000000000000004</v>
      </c>
      <c r="K761" s="6">
        <f>IFERROR(VLOOKUP(VENTAS[[#This Row],[Código del producto Vendido]],STOCK[],16,FALSE)*VENTAS[[#This Row],[Cantidad]] + VLOOKUP(VENTAS[[#This Row],[Código del producto Vendido]],STOCK[],19,FALSE)*VENTAS[[#This Row],[Cantidad]],VENTAS[[#This Row],[Total]])</f>
        <v>29.5</v>
      </c>
      <c r="L761" s="6">
        <f>VENTAS[[#This Row],[Total]]-VENTAS[[#This Row],[Comisión 10%]]-VENTAS[[#This Row],[Costo SIN Comision]]</f>
        <v>5.6000000000000014</v>
      </c>
      <c r="M761" s="6"/>
    </row>
    <row r="762" spans="1:13" ht="14" x14ac:dyDescent="0.15">
      <c r="A762" s="22">
        <v>45350</v>
      </c>
      <c r="C762" t="s">
        <v>1191</v>
      </c>
      <c r="D762" t="s">
        <v>1187</v>
      </c>
      <c r="E762" t="s">
        <v>1353</v>
      </c>
      <c r="F762" s="2" t="str">
        <f>IFERROR(VLOOKUP(VENTAS[[#This Row],[Código del producto Vendido]],STOCK[],5,FALSE),"-")</f>
        <v>Sandalias de tacón fino</v>
      </c>
      <c r="G762" s="2">
        <v>1</v>
      </c>
      <c r="H762" s="6">
        <v>35</v>
      </c>
      <c r="I762" s="6">
        <f>VENTAS[[#This Row],[Cantidad]]*VENTAS[[#This Row],[Precio Venta]]</f>
        <v>35</v>
      </c>
      <c r="J762" s="6">
        <f>IF(VENTAS[[#This Row],[Nombre del Gestor]]&gt;1,  VENTAS[[#This Row],[Total]]*10%, 0)</f>
        <v>3.5</v>
      </c>
      <c r="K762" s="6">
        <f>IFERROR(VLOOKUP(VENTAS[[#This Row],[Código del producto Vendido]],STOCK[],16,FALSE)*VENTAS[[#This Row],[Cantidad]] + VLOOKUP(VENTAS[[#This Row],[Código del producto Vendido]],STOCK[],19,FALSE)*VENTAS[[#This Row],[Cantidad]],VENTAS[[#This Row],[Total]])</f>
        <v>20</v>
      </c>
      <c r="L762" s="6">
        <f>VENTAS[[#This Row],[Total]]-VENTAS[[#This Row],[Comisión 10%]]-VENTAS[[#This Row],[Costo SIN Comision]]</f>
        <v>11.5</v>
      </c>
      <c r="M762" s="6"/>
    </row>
    <row r="763" spans="1:13" ht="14" x14ac:dyDescent="0.15">
      <c r="A763" s="22">
        <v>45346</v>
      </c>
      <c r="C763" t="s">
        <v>1754</v>
      </c>
      <c r="E763" t="s">
        <v>585</v>
      </c>
      <c r="F763" s="2" t="str">
        <f>IFERROR(VLOOKUP(VENTAS[[#This Row],[Código del producto Vendido]],STOCK[],5,FALSE),"-")</f>
        <v>Jean Boyfriend con rotos</v>
      </c>
      <c r="G763" s="2">
        <v>1</v>
      </c>
      <c r="H763" s="6">
        <v>30</v>
      </c>
      <c r="I763" s="6">
        <f>VENTAS[[#This Row],[Cantidad]]*VENTAS[[#This Row],[Precio Venta]]</f>
        <v>30</v>
      </c>
      <c r="J763" s="6">
        <f>IF(VENTAS[[#This Row],[Nombre del Gestor]]&gt;1,  VENTAS[[#This Row],[Total]]*10%, 0)</f>
        <v>0</v>
      </c>
      <c r="K763" s="6">
        <f>IFERROR(VLOOKUP(VENTAS[[#This Row],[Código del producto Vendido]],STOCK[],16,FALSE)*VENTAS[[#This Row],[Cantidad]] + VLOOKUP(VENTAS[[#This Row],[Código del producto Vendido]],STOCK[],19,FALSE)*VENTAS[[#This Row],[Cantidad]],VENTAS[[#This Row],[Total]])</f>
        <v>18.686666666666667</v>
      </c>
      <c r="L763" s="6">
        <f>VENTAS[[#This Row],[Total]]-VENTAS[[#This Row],[Comisión 10%]]-VENTAS[[#This Row],[Costo SIN Comision]]</f>
        <v>11.313333333333333</v>
      </c>
      <c r="M763" s="6"/>
    </row>
    <row r="764" spans="1:13" ht="14" x14ac:dyDescent="0.15">
      <c r="A764" s="22">
        <v>45346</v>
      </c>
      <c r="C764" t="s">
        <v>1754</v>
      </c>
      <c r="E764" t="s">
        <v>1417</v>
      </c>
      <c r="F764" s="2" t="str">
        <f>IFERROR(VLOOKUP(VENTAS[[#This Row],[Código del producto Vendido]],STOCK[],5,FALSE),"-")</f>
        <v>Camisa Modely</v>
      </c>
      <c r="G764" s="2">
        <v>1</v>
      </c>
      <c r="H764" s="6">
        <v>22</v>
      </c>
      <c r="I764" s="6">
        <f>VENTAS[[#This Row],[Cantidad]]*VENTAS[[#This Row],[Precio Venta]]</f>
        <v>22</v>
      </c>
      <c r="J764" s="6">
        <f>IF(VENTAS[[#This Row],[Nombre del Gestor]]&gt;1,  VENTAS[[#This Row],[Total]]*10%, 0)</f>
        <v>0</v>
      </c>
      <c r="K764" s="6">
        <f>IFERROR(VLOOKUP(VENTAS[[#This Row],[Código del producto Vendido]],STOCK[],16,FALSE)*VENTAS[[#This Row],[Cantidad]] + VLOOKUP(VENTAS[[#This Row],[Código del producto Vendido]],STOCK[],19,FALSE)*VENTAS[[#This Row],[Cantidad]],VENTAS[[#This Row],[Total]])</f>
        <v>9.74</v>
      </c>
      <c r="L764" s="6">
        <f>VENTAS[[#This Row],[Total]]-VENTAS[[#This Row],[Comisión 10%]]-VENTAS[[#This Row],[Costo SIN Comision]]</f>
        <v>12.26</v>
      </c>
      <c r="M764" s="6"/>
    </row>
    <row r="765" spans="1:13" ht="14" x14ac:dyDescent="0.15">
      <c r="A765" s="22">
        <v>45346</v>
      </c>
      <c r="E765" t="s">
        <v>1105</v>
      </c>
      <c r="F765" s="2" t="str">
        <f>IFERROR(VLOOKUP(VENTAS[[#This Row],[Código del producto Vendido]],STOCK[],5,FALSE),"-")</f>
        <v>Jean ajustado Claro</v>
      </c>
      <c r="G765" s="2">
        <v>1</v>
      </c>
      <c r="H765" s="6">
        <v>32</v>
      </c>
      <c r="I765" s="6">
        <f>VENTAS[[#This Row],[Cantidad]]*VENTAS[[#This Row],[Precio Venta]]</f>
        <v>32</v>
      </c>
      <c r="J765" s="6">
        <f>IF(VENTAS[[#This Row],[Nombre del Gestor]]&gt;1,  VENTAS[[#This Row],[Total]]*10%, 0)</f>
        <v>0</v>
      </c>
      <c r="K765" s="6">
        <f>IFERROR(VLOOKUP(VENTAS[[#This Row],[Código del producto Vendido]],STOCK[],16,FALSE)*VENTAS[[#This Row],[Cantidad]] + VLOOKUP(VENTAS[[#This Row],[Código del producto Vendido]],STOCK[],19,FALSE)*VENTAS[[#This Row],[Cantidad]],VENTAS[[#This Row],[Total]])</f>
        <v>23.79</v>
      </c>
      <c r="L765" s="6">
        <f>VENTAS[[#This Row],[Total]]-VENTAS[[#This Row],[Comisión 10%]]-VENTAS[[#This Row],[Costo SIN Comision]]</f>
        <v>8.2100000000000009</v>
      </c>
      <c r="M765" s="6"/>
    </row>
    <row r="766" spans="1:13" ht="14" x14ac:dyDescent="0.15">
      <c r="A766" s="22">
        <v>45346</v>
      </c>
      <c r="D766" t="s">
        <v>992</v>
      </c>
      <c r="E766" t="s">
        <v>870</v>
      </c>
      <c r="F766" s="2" t="str">
        <f>IFERROR(VLOOKUP(VENTAS[[#This Row],[Código del producto Vendido]],STOCK[],5,FALSE),"-")</f>
        <v>Vestido tropical</v>
      </c>
      <c r="G766" s="2">
        <v>1</v>
      </c>
      <c r="H766" s="6">
        <v>30</v>
      </c>
      <c r="I766" s="6">
        <f>VENTAS[[#This Row],[Cantidad]]*VENTAS[[#This Row],[Precio Venta]]</f>
        <v>30</v>
      </c>
      <c r="J766" s="6">
        <f>IF(VENTAS[[#This Row],[Nombre del Gestor]]&gt;1,  VENTAS[[#This Row],[Total]]*10%, 0)</f>
        <v>3</v>
      </c>
      <c r="K766" s="6">
        <f>IFERROR(VLOOKUP(VENTAS[[#This Row],[Código del producto Vendido]],STOCK[],16,FALSE)*VENTAS[[#This Row],[Cantidad]] + VLOOKUP(VENTAS[[#This Row],[Código del producto Vendido]],STOCK[],19,FALSE)*VENTAS[[#This Row],[Cantidad]],VENTAS[[#This Row],[Total]])</f>
        <v>19.018636363636364</v>
      </c>
      <c r="L766" s="6">
        <f>VENTAS[[#This Row],[Total]]-VENTAS[[#This Row],[Comisión 10%]]-VENTAS[[#This Row],[Costo SIN Comision]]</f>
        <v>7.9813636363636355</v>
      </c>
      <c r="M766" s="6"/>
    </row>
    <row r="767" spans="1:13" ht="14" x14ac:dyDescent="0.15">
      <c r="A767" s="22">
        <v>45346</v>
      </c>
      <c r="C767" t="s">
        <v>1776</v>
      </c>
      <c r="E767" t="s">
        <v>1028</v>
      </c>
      <c r="F767" s="2" t="str">
        <f>IFERROR(VLOOKUP(VENTAS[[#This Row],[Código del producto Vendido]],STOCK[],5,FALSE),"-")</f>
        <v>Conjunto de top y falda cruzada</v>
      </c>
      <c r="G767" s="2">
        <v>1</v>
      </c>
      <c r="H767" s="6">
        <v>0</v>
      </c>
      <c r="I767" s="6">
        <f>VENTAS[[#This Row],[Cantidad]]*VENTAS[[#This Row],[Precio Venta]]</f>
        <v>0</v>
      </c>
      <c r="J767" s="6">
        <f>IF(VENTAS[[#This Row],[Nombre del Gestor]]&gt;1,  VENTAS[[#This Row],[Total]]*10%, 0)</f>
        <v>0</v>
      </c>
      <c r="K767" s="6">
        <f>IFERROR(VLOOKUP(VENTAS[[#This Row],[Código del producto Vendido]],STOCK[],16,FALSE)*VENTAS[[#This Row],[Cantidad]] + VLOOKUP(VENTAS[[#This Row],[Código del producto Vendido]],STOCK[],19,FALSE)*VENTAS[[#This Row],[Cantidad]],VENTAS[[#This Row],[Total]])</f>
        <v>27.82</v>
      </c>
      <c r="L767" s="6">
        <f>VENTAS[[#This Row],[Total]]-VENTAS[[#This Row],[Comisión 10%]]-VENTAS[[#This Row],[Costo SIN Comision]]</f>
        <v>-27.82</v>
      </c>
      <c r="M767" s="6"/>
    </row>
    <row r="768" spans="1:13" ht="42" x14ac:dyDescent="0.15">
      <c r="A768" s="22">
        <v>45346</v>
      </c>
      <c r="C768" t="s">
        <v>1777</v>
      </c>
      <c r="F768" s="2" t="str">
        <f>IFERROR(VLOOKUP(VENTAS[[#This Row],[Código del producto Vendido]],STOCK[],5,FALSE),"-")</f>
        <v>-</v>
      </c>
      <c r="G768" s="2">
        <v>10</v>
      </c>
      <c r="H768" s="6">
        <v>1.8</v>
      </c>
      <c r="I768" s="6">
        <f>VENTAS[[#This Row],[Cantidad]]*VENTAS[[#This Row],[Precio Venta]]</f>
        <v>18</v>
      </c>
      <c r="J768" s="6">
        <f>IF(VENTAS[[#This Row],[Nombre del Gestor]]&gt;1,  VENTAS[[#This Row],[Total]]*10%, 0)</f>
        <v>0</v>
      </c>
      <c r="K768" s="6">
        <f>IFERROR(VLOOKUP(VENTAS[[#This Row],[Código del producto Vendido]],STOCK[],16,FALSE)*VENTAS[[#This Row],[Cantidad]] + VLOOKUP(VENTAS[[#This Row],[Código del producto Vendido]],STOCK[],19,FALSE)*VENTAS[[#This Row],[Cantidad]],VENTAS[[#This Row],[Total]])</f>
        <v>18</v>
      </c>
      <c r="L768" s="6">
        <f>VENTAS[[#This Row],[Total]]-VENTAS[[#This Row],[Comisión 10%]]-VENTAS[[#This Row],[Costo SIN Comision]]</f>
        <v>0</v>
      </c>
      <c r="M768" s="6"/>
    </row>
    <row r="769" spans="1:13" ht="14" x14ac:dyDescent="0.15">
      <c r="A769" s="22">
        <v>45346</v>
      </c>
      <c r="C769" t="s">
        <v>1741</v>
      </c>
      <c r="E769" t="s">
        <v>614</v>
      </c>
      <c r="F769" s="2" t="str">
        <f>IFERROR(VLOOKUP(VENTAS[[#This Row],[Código del producto Vendido]],STOCK[],5,FALSE),"-")</f>
        <v xml:space="preserve"> Pantalón ancho con cinturón</v>
      </c>
      <c r="G769" s="2">
        <v>1</v>
      </c>
      <c r="H769" s="6">
        <v>23</v>
      </c>
      <c r="I769" s="6">
        <f>VENTAS[[#This Row],[Cantidad]]*VENTAS[[#This Row],[Precio Venta]]</f>
        <v>23</v>
      </c>
      <c r="J769" s="6">
        <f>IF(VENTAS[[#This Row],[Nombre del Gestor]]&gt;1,  VENTAS[[#This Row],[Total]]*10%, 0)</f>
        <v>0</v>
      </c>
      <c r="K769" s="6">
        <f>IFERROR(VLOOKUP(VENTAS[[#This Row],[Código del producto Vendido]],STOCK[],16,FALSE)*VENTAS[[#This Row],[Cantidad]] + VLOOKUP(VENTAS[[#This Row],[Código del producto Vendido]],STOCK[],19,FALSE)*VENTAS[[#This Row],[Cantidad]],VENTAS[[#This Row],[Total]])</f>
        <v>13.944444444444445</v>
      </c>
      <c r="L769" s="6">
        <f>VENTAS[[#This Row],[Total]]-VENTAS[[#This Row],[Comisión 10%]]-VENTAS[[#This Row],[Costo SIN Comision]]</f>
        <v>9.0555555555555554</v>
      </c>
      <c r="M769" s="6"/>
    </row>
    <row r="770" spans="1:13" ht="14" x14ac:dyDescent="0.15">
      <c r="A770" s="22">
        <v>45346</v>
      </c>
      <c r="C770" t="s">
        <v>1791</v>
      </c>
      <c r="E770" t="s">
        <v>640</v>
      </c>
      <c r="F770" s="2" t="str">
        <f>IFERROR(VLOOKUP(VENTAS[[#This Row],[Código del producto Vendido]],STOCK[],5,FALSE),"-")</f>
        <v xml:space="preserve"> Conjunto elegante acanalado </v>
      </c>
      <c r="G770" s="2">
        <v>1</v>
      </c>
      <c r="H770" s="6">
        <v>30</v>
      </c>
      <c r="I770" s="6">
        <f>VENTAS[[#This Row],[Cantidad]]*VENTAS[[#This Row],[Precio Venta]]</f>
        <v>30</v>
      </c>
      <c r="J770" s="6">
        <f>IF(VENTAS[[#This Row],[Nombre del Gestor]]&gt;1,  VENTAS[[#This Row],[Total]]*10%, 0)</f>
        <v>0</v>
      </c>
      <c r="K770" s="6">
        <f>IFERROR(VLOOKUP(VENTAS[[#This Row],[Código del producto Vendido]],STOCK[],16,FALSE)*VENTAS[[#This Row],[Cantidad]] + VLOOKUP(VENTAS[[#This Row],[Código del producto Vendido]],STOCK[],19,FALSE)*VENTAS[[#This Row],[Cantidad]],VENTAS[[#This Row],[Total]])</f>
        <v>14.793333333333333</v>
      </c>
      <c r="L770" s="6">
        <f>VENTAS[[#This Row],[Total]]-VENTAS[[#This Row],[Comisión 10%]]-VENTAS[[#This Row],[Costo SIN Comision]]</f>
        <v>15.206666666666667</v>
      </c>
      <c r="M770" s="6"/>
    </row>
    <row r="771" spans="1:13" ht="14" x14ac:dyDescent="0.15">
      <c r="A771" s="22">
        <v>45346</v>
      </c>
      <c r="C771" t="s">
        <v>1792</v>
      </c>
      <c r="E771" t="s">
        <v>754</v>
      </c>
      <c r="F771" s="2" t="str">
        <f>IFERROR(VLOOKUP(VENTAS[[#This Row],[Código del producto Vendido]],STOCK[],5,FALSE),"-")</f>
        <v>Vestido con estampado floral</v>
      </c>
      <c r="G771" s="2">
        <v>1</v>
      </c>
      <c r="H771" s="6">
        <v>0</v>
      </c>
      <c r="I771" s="6">
        <f>VENTAS[[#This Row],[Cantidad]]*VENTAS[[#This Row],[Precio Venta]]</f>
        <v>0</v>
      </c>
      <c r="J771" s="6">
        <f>IF(VENTAS[[#This Row],[Nombre del Gestor]]&gt;1,  VENTAS[[#This Row],[Total]]*10%, 0)</f>
        <v>0</v>
      </c>
      <c r="K771" s="6">
        <f>IFERROR(VLOOKUP(VENTAS[[#This Row],[Código del producto Vendido]],STOCK[],16,FALSE)*VENTAS[[#This Row],[Cantidad]] + VLOOKUP(VENTAS[[#This Row],[Código del producto Vendido]],STOCK[],19,FALSE)*VENTAS[[#This Row],[Cantidad]],VENTAS[[#This Row],[Total]])</f>
        <v>10.722222222222221</v>
      </c>
      <c r="L771" s="6">
        <f>VENTAS[[#This Row],[Total]]-VENTAS[[#This Row],[Comisión 10%]]-VENTAS[[#This Row],[Costo SIN Comision]]</f>
        <v>-10.722222222222221</v>
      </c>
      <c r="M771" s="6"/>
    </row>
    <row r="772" spans="1:13" ht="14" x14ac:dyDescent="0.15">
      <c r="A772" s="22">
        <v>45346</v>
      </c>
      <c r="C772" t="s">
        <v>1791</v>
      </c>
      <c r="E772" t="s">
        <v>806</v>
      </c>
      <c r="F772" s="2" t="str">
        <f>IFERROR(VLOOKUP(VENTAS[[#This Row],[Código del producto Vendido]],STOCK[],5,FALSE),"-")</f>
        <v>Visera rosa</v>
      </c>
      <c r="G772" s="2">
        <v>1</v>
      </c>
      <c r="H772" s="6">
        <v>15</v>
      </c>
      <c r="I772" s="6">
        <f>VENTAS[[#This Row],[Cantidad]]*VENTAS[[#This Row],[Precio Venta]]</f>
        <v>15</v>
      </c>
      <c r="J772" s="6">
        <f>IF(VENTAS[[#This Row],[Nombre del Gestor]]&gt;1,  VENTAS[[#This Row],[Total]]*10%, 0)</f>
        <v>0</v>
      </c>
      <c r="K772" s="6">
        <f>IFERROR(VLOOKUP(VENTAS[[#This Row],[Código del producto Vendido]],STOCK[],16,FALSE)*VENTAS[[#This Row],[Cantidad]] + VLOOKUP(VENTAS[[#This Row],[Código del producto Vendido]],STOCK[],19,FALSE)*VENTAS[[#This Row],[Cantidad]],VENTAS[[#This Row],[Total]])</f>
        <v>11.555555555555555</v>
      </c>
      <c r="L772" s="6">
        <f>VENTAS[[#This Row],[Total]]-VENTAS[[#This Row],[Comisión 10%]]-VENTAS[[#This Row],[Costo SIN Comision]]</f>
        <v>3.4444444444444446</v>
      </c>
      <c r="M772" s="6"/>
    </row>
    <row r="773" spans="1:13" ht="14" x14ac:dyDescent="0.15">
      <c r="A773" s="22">
        <v>45346</v>
      </c>
      <c r="C773" t="s">
        <v>1791</v>
      </c>
      <c r="E773" t="s">
        <v>1723</v>
      </c>
      <c r="F773" s="2" t="str">
        <f>IFERROR(VLOOKUP(VENTAS[[#This Row],[Código del producto Vendido]],STOCK[],5,FALSE),"-")</f>
        <v>Calcetines bajos</v>
      </c>
      <c r="G773" s="2">
        <v>2</v>
      </c>
      <c r="H773" s="6">
        <v>1</v>
      </c>
      <c r="I773" s="6">
        <f>VENTAS[[#This Row],[Cantidad]]*VENTAS[[#This Row],[Precio Venta]]</f>
        <v>2</v>
      </c>
      <c r="J773" s="6">
        <f>IF(VENTAS[[#This Row],[Nombre del Gestor]]&gt;1,  VENTAS[[#This Row],[Total]]*10%, 0)</f>
        <v>0</v>
      </c>
      <c r="K773" s="6">
        <f>IFERROR(VLOOKUP(VENTAS[[#This Row],[Código del producto Vendido]],STOCK[],16,FALSE)*VENTAS[[#This Row],[Cantidad]] + VLOOKUP(VENTAS[[#This Row],[Código del producto Vendido]],STOCK[],19,FALSE)*VENTAS[[#This Row],[Cantidad]],VENTAS[[#This Row],[Total]])</f>
        <v>0.85882352941176465</v>
      </c>
      <c r="L773" s="6">
        <f>VENTAS[[#This Row],[Total]]-VENTAS[[#This Row],[Comisión 10%]]-VENTAS[[#This Row],[Costo SIN Comision]]</f>
        <v>1.1411764705882352</v>
      </c>
      <c r="M773" s="6"/>
    </row>
    <row r="774" spans="1:13" ht="14" x14ac:dyDescent="0.15">
      <c r="A774" s="22">
        <v>45359</v>
      </c>
      <c r="C774" t="s">
        <v>992</v>
      </c>
      <c r="E774" t="s">
        <v>1713</v>
      </c>
      <c r="F774" s="2" t="str">
        <f>IFERROR(VLOOKUP(VENTAS[[#This Row],[Código del producto Vendido]],STOCK[],5,FALSE),"-")</f>
        <v xml:space="preserve">Traje de baño blanco sexy </v>
      </c>
      <c r="G774" s="2">
        <v>1</v>
      </c>
      <c r="H774" s="6">
        <v>20</v>
      </c>
      <c r="I774" s="6">
        <f>VENTAS[[#This Row],[Cantidad]]*VENTAS[[#This Row],[Precio Venta]]</f>
        <v>20</v>
      </c>
      <c r="J774" s="6">
        <f>IF(VENTAS[[#This Row],[Nombre del Gestor]]&gt;1,  VENTAS[[#This Row],[Total]]*10%, 0)</f>
        <v>0</v>
      </c>
      <c r="K774" s="6">
        <f>IFERROR(VLOOKUP(VENTAS[[#This Row],[Código del producto Vendido]],STOCK[],16,FALSE)*VENTAS[[#This Row],[Cantidad]] + VLOOKUP(VENTAS[[#This Row],[Código del producto Vendido]],STOCK[],19,FALSE)*VENTAS[[#This Row],[Cantidad]],VENTAS[[#This Row],[Total]])</f>
        <v>9.5882352941176467</v>
      </c>
      <c r="L774" s="6">
        <f>VENTAS[[#This Row],[Total]]-VENTAS[[#This Row],[Comisión 10%]]-VENTAS[[#This Row],[Costo SIN Comision]]</f>
        <v>10.411764705882353</v>
      </c>
      <c r="M774" s="6"/>
    </row>
    <row r="775" spans="1:13" ht="14" x14ac:dyDescent="0.15">
      <c r="A775" s="22">
        <v>45359</v>
      </c>
      <c r="C775" t="s">
        <v>992</v>
      </c>
      <c r="E775" t="s">
        <v>874</v>
      </c>
      <c r="F775" s="2" t="str">
        <f>IFERROR(VLOOKUP(VENTAS[[#This Row],[Código del producto Vendido]],STOCK[],5,FALSE),"-")</f>
        <v xml:space="preserve"> Top Básico Business </v>
      </c>
      <c r="G775" s="2">
        <v>1</v>
      </c>
      <c r="H775" s="6">
        <v>12</v>
      </c>
      <c r="I775" s="6">
        <f>VENTAS[[#This Row],[Cantidad]]*VENTAS[[#This Row],[Precio Venta]]</f>
        <v>12</v>
      </c>
      <c r="J775" s="6">
        <f>IF(VENTAS[[#This Row],[Nombre del Gestor]]&gt;1,  VENTAS[[#This Row],[Total]]*10%, 0)</f>
        <v>0</v>
      </c>
      <c r="K775" s="6">
        <f>IFERROR(VLOOKUP(VENTAS[[#This Row],[Código del producto Vendido]],STOCK[],16,FALSE)*VENTAS[[#This Row],[Cantidad]] + VLOOKUP(VENTAS[[#This Row],[Código del producto Vendido]],STOCK[],19,FALSE)*VENTAS[[#This Row],[Cantidad]],VENTAS[[#This Row],[Total]])</f>
        <v>7.2090909090909081</v>
      </c>
      <c r="L775" s="6">
        <f>VENTAS[[#This Row],[Total]]-VENTAS[[#This Row],[Comisión 10%]]-VENTAS[[#This Row],[Costo SIN Comision]]</f>
        <v>4.7909090909090919</v>
      </c>
      <c r="M775" s="6"/>
    </row>
    <row r="776" spans="1:13" ht="14" x14ac:dyDescent="0.15">
      <c r="A776" s="22">
        <v>45359</v>
      </c>
      <c r="C776" t="s">
        <v>1204</v>
      </c>
      <c r="E776" t="s">
        <v>1452</v>
      </c>
      <c r="F776" s="2" t="str">
        <f>IFERROR(VLOOKUP(VENTAS[[#This Row],[Código del producto Vendido]],STOCK[],5,FALSE),"-")</f>
        <v>Conjunto Albaricoque</v>
      </c>
      <c r="G776" s="2">
        <v>1</v>
      </c>
      <c r="H776" s="6">
        <v>28</v>
      </c>
      <c r="I776" s="6">
        <f>VENTAS[[#This Row],[Cantidad]]*VENTAS[[#This Row],[Precio Venta]]</f>
        <v>28</v>
      </c>
      <c r="J776" s="6">
        <f>IF(VENTAS[[#This Row],[Nombre del Gestor]]&gt;1,  VENTAS[[#This Row],[Total]]*10%, 0)</f>
        <v>0</v>
      </c>
      <c r="K776" s="6">
        <f>IFERROR(VLOOKUP(VENTAS[[#This Row],[Código del producto Vendido]],STOCK[],16,FALSE)*VENTAS[[#This Row],[Cantidad]] + VLOOKUP(VENTAS[[#This Row],[Código del producto Vendido]],STOCK[],19,FALSE)*VENTAS[[#This Row],[Cantidad]],VENTAS[[#This Row],[Total]])</f>
        <v>13.97</v>
      </c>
      <c r="L776" s="6">
        <f>VENTAS[[#This Row],[Total]]-VENTAS[[#This Row],[Comisión 10%]]-VENTAS[[#This Row],[Costo SIN Comision]]</f>
        <v>14.03</v>
      </c>
      <c r="M776" s="6"/>
    </row>
    <row r="777" spans="1:13" ht="14" x14ac:dyDescent="0.15">
      <c r="A777" s="22">
        <v>45361</v>
      </c>
      <c r="C777" t="s">
        <v>2011</v>
      </c>
      <c r="E777" t="s">
        <v>1097</v>
      </c>
      <c r="F777" s="2" t="str">
        <f>IFERROR(VLOOKUP(VENTAS[[#This Row],[Código del producto Vendido]],STOCK[],5,FALSE),"-")</f>
        <v>Pantalón de corte recto</v>
      </c>
      <c r="G777" s="2">
        <v>1</v>
      </c>
      <c r="H777" s="6">
        <v>25</v>
      </c>
      <c r="I777" s="6">
        <f>VENTAS[[#This Row],[Cantidad]]*VENTAS[[#This Row],[Precio Venta]]</f>
        <v>25</v>
      </c>
      <c r="J777" s="6">
        <f>IF(VENTAS[[#This Row],[Nombre del Gestor]]&gt;1,  VENTAS[[#This Row],[Total]]*10%, 0)</f>
        <v>0</v>
      </c>
      <c r="K777" s="6">
        <f>IFERROR(VLOOKUP(VENTAS[[#This Row],[Código del producto Vendido]],STOCK[],16,FALSE)*VENTAS[[#This Row],[Cantidad]] + VLOOKUP(VENTAS[[#This Row],[Código del producto Vendido]],STOCK[],19,FALSE)*VENTAS[[#This Row],[Cantidad]],VENTAS[[#This Row],[Total]])</f>
        <v>20.78</v>
      </c>
      <c r="L777" s="6">
        <f>VENTAS[[#This Row],[Total]]-VENTAS[[#This Row],[Comisión 10%]]-VENTAS[[#This Row],[Costo SIN Comision]]</f>
        <v>4.2199999999999989</v>
      </c>
      <c r="M777" s="6"/>
    </row>
    <row r="778" spans="1:13" ht="14" x14ac:dyDescent="0.15">
      <c r="A778" s="22">
        <v>45361</v>
      </c>
      <c r="C778" t="s">
        <v>2011</v>
      </c>
      <c r="E778" s="4" t="s">
        <v>1249</v>
      </c>
      <c r="F778" s="2" t="str">
        <f>IFERROR(VLOOKUP(VENTAS[[#This Row],[Código del producto Vendido]],STOCK[],5,FALSE),"-")</f>
        <v>Pantaloneta con abertura y bolsillos</v>
      </c>
      <c r="G778" s="2">
        <v>1</v>
      </c>
      <c r="H778" s="6">
        <v>23</v>
      </c>
      <c r="I778" s="6">
        <f>VENTAS[[#This Row],[Cantidad]]*VENTAS[[#This Row],[Precio Venta]]</f>
        <v>23</v>
      </c>
      <c r="J778" s="6">
        <f>IF(VENTAS[[#This Row],[Nombre del Gestor]]&gt;1,  VENTAS[[#This Row],[Total]]*10%, 0)</f>
        <v>0</v>
      </c>
      <c r="K778" s="6">
        <f>IFERROR(VLOOKUP(VENTAS[[#This Row],[Código del producto Vendido]],STOCK[],16,FALSE)*VENTAS[[#This Row],[Cantidad]] + VLOOKUP(VENTAS[[#This Row],[Código del producto Vendido]],STOCK[],19,FALSE)*VENTAS[[#This Row],[Cantidad]],VENTAS[[#This Row],[Total]])</f>
        <v>14.22</v>
      </c>
      <c r="L778" s="6">
        <f>VENTAS[[#This Row],[Total]]-VENTAS[[#This Row],[Comisión 10%]]-VENTAS[[#This Row],[Costo SIN Comision]]</f>
        <v>8.7799999999999994</v>
      </c>
      <c r="M778" s="6"/>
    </row>
    <row r="779" spans="1:13" ht="14" x14ac:dyDescent="0.15">
      <c r="A779" s="22">
        <v>45363</v>
      </c>
      <c r="E779" s="4" t="s">
        <v>1300</v>
      </c>
      <c r="F779" s="2" t="str">
        <f>IFERROR(VLOOKUP(VENTAS[[#This Row],[Código del producto Vendido]],STOCK[],5,FALSE),"-")</f>
        <v>Pantalón alto de bajo elegante</v>
      </c>
      <c r="G779" s="2">
        <v>2</v>
      </c>
      <c r="H779" s="6">
        <v>32</v>
      </c>
      <c r="I779" s="6">
        <f>VENTAS[[#This Row],[Cantidad]]*VENTAS[[#This Row],[Precio Venta]]</f>
        <v>64</v>
      </c>
      <c r="J779" s="6">
        <f>IF(VENTAS[[#This Row],[Nombre del Gestor]]&gt;1,  VENTAS[[#This Row],[Total]]*10%, 0)</f>
        <v>0</v>
      </c>
      <c r="K779" s="6">
        <f>IFERROR(VLOOKUP(VENTAS[[#This Row],[Código del producto Vendido]],STOCK[],16,FALSE)*VENTAS[[#This Row],[Cantidad]] + VLOOKUP(VENTAS[[#This Row],[Código del producto Vendido]],STOCK[],19,FALSE)*VENTAS[[#This Row],[Cantidad]],VENTAS[[#This Row],[Total]])</f>
        <v>32.379999999999995</v>
      </c>
      <c r="L779" s="6">
        <f>VENTAS[[#This Row],[Total]]-VENTAS[[#This Row],[Comisión 10%]]-VENTAS[[#This Row],[Costo SIN Comision]]</f>
        <v>31.620000000000005</v>
      </c>
      <c r="M779" s="6"/>
    </row>
    <row r="780" spans="1:13" ht="14" x14ac:dyDescent="0.15">
      <c r="A780" s="22">
        <v>45364</v>
      </c>
      <c r="E780" t="s">
        <v>1463</v>
      </c>
      <c r="F780" s="2" t="str">
        <f>IFERROR(VLOOKUP(VENTAS[[#This Row],[Código del producto Vendido]],STOCK[],5,FALSE),"-")</f>
        <v>Jean Mom con bajo descosido</v>
      </c>
      <c r="G780" s="2">
        <v>1</v>
      </c>
      <c r="H780" s="6">
        <v>30</v>
      </c>
      <c r="I780" s="6">
        <f>VENTAS[[#This Row],[Cantidad]]*VENTAS[[#This Row],[Precio Venta]]</f>
        <v>30</v>
      </c>
      <c r="J780" s="6">
        <f>IF(VENTAS[[#This Row],[Nombre del Gestor]]&gt;1,  VENTAS[[#This Row],[Total]]*10%, 0)</f>
        <v>0</v>
      </c>
      <c r="K780" s="6">
        <f>IFERROR(VLOOKUP(VENTAS[[#This Row],[Código del producto Vendido]],STOCK[],16,FALSE)*VENTAS[[#This Row],[Cantidad]] + VLOOKUP(VENTAS[[#This Row],[Código del producto Vendido]],STOCK[],19,FALSE)*VENTAS[[#This Row],[Cantidad]],VENTAS[[#This Row],[Total]])</f>
        <v>20.5</v>
      </c>
      <c r="L780" s="6">
        <f>VENTAS[[#This Row],[Total]]-VENTAS[[#This Row],[Comisión 10%]]-VENTAS[[#This Row],[Costo SIN Comision]]</f>
        <v>9.5</v>
      </c>
      <c r="M780" s="6"/>
    </row>
    <row r="781" spans="1:13" ht="14" x14ac:dyDescent="0.15">
      <c r="A781" s="22">
        <v>45365</v>
      </c>
      <c r="E781" t="s">
        <v>1252</v>
      </c>
      <c r="F781" s="2" t="str">
        <f>IFERROR(VLOOKUP(VENTAS[[#This Row],[Código del producto Vendido]],STOCK[],5,FALSE),"-")</f>
        <v>Jean MOM con rotos</v>
      </c>
      <c r="G781" s="2">
        <v>1</v>
      </c>
      <c r="H781" s="6">
        <v>32</v>
      </c>
      <c r="I781" s="6">
        <f>VENTAS[[#This Row],[Cantidad]]*VENTAS[[#This Row],[Precio Venta]]</f>
        <v>32</v>
      </c>
      <c r="J781" s="6">
        <f>IF(VENTAS[[#This Row],[Nombre del Gestor]]&gt;1,  VENTAS[[#This Row],[Total]]*10%, 0)</f>
        <v>0</v>
      </c>
      <c r="K781" s="6">
        <f>IFERROR(VLOOKUP(VENTAS[[#This Row],[Código del producto Vendido]],STOCK[],16,FALSE)*VENTAS[[#This Row],[Cantidad]] + VLOOKUP(VENTAS[[#This Row],[Código del producto Vendido]],STOCK[],19,FALSE)*VENTAS[[#This Row],[Cantidad]],VENTAS[[#This Row],[Total]])</f>
        <v>20</v>
      </c>
      <c r="L781" s="6">
        <f>VENTAS[[#This Row],[Total]]-VENTAS[[#This Row],[Comisión 10%]]-VENTAS[[#This Row],[Costo SIN Comision]]</f>
        <v>12</v>
      </c>
      <c r="M781" s="6"/>
    </row>
    <row r="782" spans="1:13" ht="14" x14ac:dyDescent="0.15">
      <c r="A782" s="22">
        <v>45366</v>
      </c>
      <c r="D782" t="s">
        <v>2031</v>
      </c>
      <c r="E782" t="s">
        <v>579</v>
      </c>
      <c r="F782" s="2" t="str">
        <f>IFERROR(VLOOKUP(VENTAS[[#This Row],[Código del producto Vendido]],STOCK[],5,FALSE),"-")</f>
        <v>Bibiki niñita Pez</v>
      </c>
      <c r="G782" s="2">
        <v>1</v>
      </c>
      <c r="H782" s="6">
        <v>18</v>
      </c>
      <c r="I782" s="6">
        <f>VENTAS[[#This Row],[Cantidad]]*VENTAS[[#This Row],[Precio Venta]]</f>
        <v>18</v>
      </c>
      <c r="J782" s="6">
        <f>IF(VENTAS[[#This Row],[Nombre del Gestor]]&gt;1,  VENTAS[[#This Row],[Total]]*10%, 0)</f>
        <v>1.8</v>
      </c>
      <c r="K782" s="6">
        <f>IFERROR(VLOOKUP(VENTAS[[#This Row],[Código del producto Vendido]],STOCK[],16,FALSE)*VENTAS[[#This Row],[Cantidad]] + VLOOKUP(VENTAS[[#This Row],[Código del producto Vendido]],STOCK[],19,FALSE)*VENTAS[[#This Row],[Cantidad]],VENTAS[[#This Row],[Total]])</f>
        <v>11.09888888888889</v>
      </c>
      <c r="L782" s="6">
        <f>VENTAS[[#This Row],[Total]]-VENTAS[[#This Row],[Comisión 10%]]-VENTAS[[#This Row],[Costo SIN Comision]]</f>
        <v>5.1011111111111092</v>
      </c>
      <c r="M782" s="6"/>
    </row>
    <row r="783" spans="1:13" ht="14" x14ac:dyDescent="0.15">
      <c r="A783" s="22">
        <v>45367</v>
      </c>
      <c r="D783" s="4" t="s">
        <v>2031</v>
      </c>
      <c r="E783" s="4" t="s">
        <v>1252</v>
      </c>
      <c r="F783" s="2" t="str">
        <f>IFERROR(VLOOKUP(VENTAS[[#This Row],[Código del producto Vendido]],STOCK[],5,FALSE),"-")</f>
        <v>Jean MOM con rotos</v>
      </c>
      <c r="G783" s="2">
        <v>1</v>
      </c>
      <c r="H783" s="6">
        <v>32</v>
      </c>
      <c r="I783" s="6">
        <f>VENTAS[[#This Row],[Cantidad]]*VENTAS[[#This Row],[Precio Venta]]</f>
        <v>32</v>
      </c>
      <c r="J783" s="6">
        <f>IF(VENTAS[[#This Row],[Nombre del Gestor]]&gt;1,  VENTAS[[#This Row],[Total]]*10%, 0)</f>
        <v>3.2</v>
      </c>
      <c r="K783" s="6">
        <f>IFERROR(VLOOKUP(VENTAS[[#This Row],[Código del producto Vendido]],STOCK[],16,FALSE)*VENTAS[[#This Row],[Cantidad]] + VLOOKUP(VENTAS[[#This Row],[Código del producto Vendido]],STOCK[],19,FALSE)*VENTAS[[#This Row],[Cantidad]],VENTAS[[#This Row],[Total]])</f>
        <v>20</v>
      </c>
      <c r="L783" s="6">
        <f>VENTAS[[#This Row],[Total]]-VENTAS[[#This Row],[Comisión 10%]]-VENTAS[[#This Row],[Costo SIN Comision]]</f>
        <v>8.8000000000000007</v>
      </c>
      <c r="M783" s="6"/>
    </row>
    <row r="784" spans="1:13" ht="14" x14ac:dyDescent="0.15">
      <c r="A784" s="22">
        <v>45368</v>
      </c>
      <c r="D784" s="4" t="s">
        <v>2031</v>
      </c>
      <c r="E784" t="s">
        <v>1105</v>
      </c>
      <c r="F784" s="2" t="str">
        <f>IFERROR(VLOOKUP(VENTAS[[#This Row],[Código del producto Vendido]],STOCK[],5,FALSE),"-")</f>
        <v>Jean ajustado Claro</v>
      </c>
      <c r="G784" s="2">
        <v>1</v>
      </c>
      <c r="H784" s="6">
        <v>32</v>
      </c>
      <c r="I784" s="6">
        <f>VENTAS[[#This Row],[Cantidad]]*VENTAS[[#This Row],[Precio Venta]]</f>
        <v>32</v>
      </c>
      <c r="J784" s="6">
        <f>IF(VENTAS[[#This Row],[Nombre del Gestor]]&gt;1,  VENTAS[[#This Row],[Total]]*10%, 0)</f>
        <v>3.2</v>
      </c>
      <c r="K784" s="6">
        <f>IFERROR(VLOOKUP(VENTAS[[#This Row],[Código del producto Vendido]],STOCK[],16,FALSE)*VENTAS[[#This Row],[Cantidad]] + VLOOKUP(VENTAS[[#This Row],[Código del producto Vendido]],STOCK[],19,FALSE)*VENTAS[[#This Row],[Cantidad]],VENTAS[[#This Row],[Total]])</f>
        <v>23.79</v>
      </c>
      <c r="L784" s="6">
        <f>VENTAS[[#This Row],[Total]]-VENTAS[[#This Row],[Comisión 10%]]-VENTAS[[#This Row],[Costo SIN Comision]]</f>
        <v>5.0100000000000016</v>
      </c>
      <c r="M784" s="6"/>
    </row>
    <row r="785" spans="1:13" ht="14" x14ac:dyDescent="0.15">
      <c r="A785" s="23">
        <v>45366</v>
      </c>
      <c r="E785" s="4" t="s">
        <v>1243</v>
      </c>
      <c r="F785" s="2" t="str">
        <f>IFERROR(VLOOKUP(VENTAS[[#This Row],[Código del producto Vendido]],STOCK[],5,FALSE),"-")</f>
        <v>Camiseta acanalada de bajo asimétrico</v>
      </c>
      <c r="G785" s="2">
        <v>1</v>
      </c>
      <c r="H785" s="6">
        <v>12</v>
      </c>
      <c r="I785" s="6">
        <f>VENTAS[[#This Row],[Cantidad]]*VENTAS[[#This Row],[Precio Venta]]</f>
        <v>12</v>
      </c>
      <c r="J785" s="6">
        <f>IF(VENTAS[[#This Row],[Nombre del Gestor]]&gt;1,  VENTAS[[#This Row],[Total]]*10%, 0)</f>
        <v>0</v>
      </c>
      <c r="K785" s="6">
        <f>IFERROR(VLOOKUP(VENTAS[[#This Row],[Código del producto Vendido]],STOCK[],16,FALSE)*VENTAS[[#This Row],[Cantidad]] + VLOOKUP(VENTAS[[#This Row],[Código del producto Vendido]],STOCK[],19,FALSE)*VENTAS[[#This Row],[Cantidad]],VENTAS[[#This Row],[Total]])</f>
        <v>9</v>
      </c>
      <c r="L785" s="6">
        <f>VENTAS[[#This Row],[Total]]-VENTAS[[#This Row],[Comisión 10%]]-VENTAS[[#This Row],[Costo SIN Comision]]</f>
        <v>3</v>
      </c>
      <c r="M785" s="6"/>
    </row>
    <row r="786" spans="1:13" ht="14" x14ac:dyDescent="0.15">
      <c r="A786" s="23">
        <v>45367</v>
      </c>
      <c r="E786" s="4" t="s">
        <v>1109</v>
      </c>
      <c r="F786" s="2" t="str">
        <f>IFERROR(VLOOKUP(VENTAS[[#This Row],[Código del producto Vendido]],STOCK[],5,FALSE),"-")</f>
        <v>Short de mezclilla suave con cinturón</v>
      </c>
      <c r="G786" s="2">
        <v>1</v>
      </c>
      <c r="H786" s="6">
        <v>19</v>
      </c>
      <c r="I786" s="6">
        <f>VENTAS[[#This Row],[Cantidad]]*VENTAS[[#This Row],[Precio Venta]]</f>
        <v>19</v>
      </c>
      <c r="J786" s="6">
        <f>IF(VENTAS[[#This Row],[Nombre del Gestor]]&gt;1,  VENTAS[[#This Row],[Total]]*10%, 0)</f>
        <v>0</v>
      </c>
      <c r="K786" s="6">
        <f>IFERROR(VLOOKUP(VENTAS[[#This Row],[Código del producto Vendido]],STOCK[],16,FALSE)*VENTAS[[#This Row],[Cantidad]] + VLOOKUP(VENTAS[[#This Row],[Código del producto Vendido]],STOCK[],19,FALSE)*VENTAS[[#This Row],[Cantidad]],VENTAS[[#This Row],[Total]])</f>
        <v>11</v>
      </c>
      <c r="L786" s="6">
        <f>VENTAS[[#This Row],[Total]]-VENTAS[[#This Row],[Comisión 10%]]-VENTAS[[#This Row],[Costo SIN Comision]]</f>
        <v>8</v>
      </c>
      <c r="M786" s="6"/>
    </row>
    <row r="787" spans="1:13" ht="14" x14ac:dyDescent="0.15">
      <c r="A787" s="23">
        <v>45368</v>
      </c>
      <c r="E787" s="4" t="s">
        <v>1303</v>
      </c>
      <c r="F787" s="2" t="str">
        <f>IFERROR(VLOOKUP(VENTAS[[#This Row],[Código del producto Vendido]],STOCK[],5,FALSE),"-")</f>
        <v>Bermuda negra denim</v>
      </c>
      <c r="G787" s="2">
        <v>1</v>
      </c>
      <c r="H787" s="6">
        <v>20</v>
      </c>
      <c r="I787" s="6">
        <f>VENTAS[[#This Row],[Cantidad]]*VENTAS[[#This Row],[Precio Venta]]</f>
        <v>20</v>
      </c>
      <c r="J787" s="6">
        <f>IF(VENTAS[[#This Row],[Nombre del Gestor]]&gt;1,  VENTAS[[#This Row],[Total]]*10%, 0)</f>
        <v>0</v>
      </c>
      <c r="K787" s="6">
        <f>IFERROR(VLOOKUP(VENTAS[[#This Row],[Código del producto Vendido]],STOCK[],16,FALSE)*VENTAS[[#This Row],[Cantidad]] + VLOOKUP(VENTAS[[#This Row],[Código del producto Vendido]],STOCK[],19,FALSE)*VENTAS[[#This Row],[Cantidad]],VENTAS[[#This Row],[Total]])</f>
        <v>17</v>
      </c>
      <c r="L787" s="6">
        <f>VENTAS[[#This Row],[Total]]-VENTAS[[#This Row],[Comisión 10%]]-VENTAS[[#This Row],[Costo SIN Comision]]</f>
        <v>3</v>
      </c>
      <c r="M787" s="6"/>
    </row>
    <row r="788" spans="1:13" ht="14" x14ac:dyDescent="0.15">
      <c r="A788" s="23">
        <v>45369</v>
      </c>
      <c r="E788" t="s">
        <v>1338</v>
      </c>
      <c r="F788" s="2" t="str">
        <f>IFERROR(VLOOKUP(VENTAS[[#This Row],[Código del producto Vendido]],STOCK[],5,FALSE),"-")</f>
        <v>Pantalón acampanado Blanco</v>
      </c>
      <c r="G788" s="2">
        <v>1</v>
      </c>
      <c r="H788" s="6">
        <v>28</v>
      </c>
      <c r="I788" s="6">
        <f>VENTAS[[#This Row],[Cantidad]]*VENTAS[[#This Row],[Precio Venta]]</f>
        <v>28</v>
      </c>
      <c r="J788" s="6">
        <f>IF(VENTAS[[#This Row],[Nombre del Gestor]]&gt;1,  VENTAS[[#This Row],[Total]]*10%, 0)</f>
        <v>0</v>
      </c>
      <c r="K788" s="6">
        <f>IFERROR(VLOOKUP(VENTAS[[#This Row],[Código del producto Vendido]],STOCK[],16,FALSE)*VENTAS[[#This Row],[Cantidad]] + VLOOKUP(VENTAS[[#This Row],[Código del producto Vendido]],STOCK[],19,FALSE)*VENTAS[[#This Row],[Cantidad]],VENTAS[[#This Row],[Total]])</f>
        <v>16.5</v>
      </c>
      <c r="L788" s="6">
        <f>VENTAS[[#This Row],[Total]]-VENTAS[[#This Row],[Comisión 10%]]-VENTAS[[#This Row],[Costo SIN Comision]]</f>
        <v>11.5</v>
      </c>
      <c r="M788" s="6"/>
    </row>
    <row r="789" spans="1:13" ht="42" x14ac:dyDescent="0.15">
      <c r="E789" s="4" t="s">
        <v>1732</v>
      </c>
      <c r="F789" s="2" t="str">
        <f>IFERROR(VLOOKUP(VENTAS[[#This Row],[Código del producto Vendido]],STOCK[],5,FALSE),"-")</f>
        <v xml:space="preserve">Traje de baño blanco sexy </v>
      </c>
      <c r="G789" s="2">
        <v>1</v>
      </c>
      <c r="H789" s="6">
        <v>20</v>
      </c>
      <c r="I789" s="6">
        <f>VENTAS[[#This Row],[Cantidad]]*VENTAS[[#This Row],[Precio Venta]]</f>
        <v>20</v>
      </c>
      <c r="J789" s="6">
        <f>IF(VENTAS[[#This Row],[Nombre del Gestor]]&gt;1,  VENTAS[[#This Row],[Total]]*10%, 0)</f>
        <v>0</v>
      </c>
      <c r="K789" s="6">
        <f>IFERROR(VLOOKUP(VENTAS[[#This Row],[Código del producto Vendido]],STOCK[],16,FALSE)*VENTAS[[#This Row],[Cantidad]] + VLOOKUP(VENTAS[[#This Row],[Código del producto Vendido]],STOCK[],19,FALSE)*VENTAS[[#This Row],[Cantidad]],VENTAS[[#This Row],[Total]])</f>
        <v>9.5882352941176467</v>
      </c>
      <c r="L789" s="6">
        <f>VENTAS[[#This Row],[Total]]-VENTAS[[#This Row],[Comisión 10%]]-VENTAS[[#This Row],[Costo SIN Comision]]</f>
        <v>10.411764705882353</v>
      </c>
      <c r="M789" s="5" t="s">
        <v>2033</v>
      </c>
    </row>
    <row r="790" spans="1:13" ht="14" x14ac:dyDescent="0.15">
      <c r="C790" s="4" t="s">
        <v>237</v>
      </c>
      <c r="E790" s="4" t="s">
        <v>1736</v>
      </c>
      <c r="F790" s="2" t="str">
        <f>IFERROR(VLOOKUP(VENTAS[[#This Row],[Código del producto Vendido]],STOCK[],5,FALSE),"-")</f>
        <v>Chaleco de traje Blanco</v>
      </c>
      <c r="G790" s="2">
        <v>1</v>
      </c>
      <c r="H790" s="6">
        <v>25</v>
      </c>
      <c r="I790" s="6">
        <f>VENTAS[[#This Row],[Cantidad]]*VENTAS[[#This Row],[Precio Venta]]</f>
        <v>25</v>
      </c>
      <c r="J790" s="6">
        <f>IF(VENTAS[[#This Row],[Nombre del Gestor]]&gt;1,  VENTAS[[#This Row],[Total]]*10%, 0)</f>
        <v>0</v>
      </c>
      <c r="K790" s="6">
        <f>IFERROR(VLOOKUP(VENTAS[[#This Row],[Código del producto Vendido]],STOCK[],16,FALSE)*VENTAS[[#This Row],[Cantidad]] + VLOOKUP(VENTAS[[#This Row],[Código del producto Vendido]],STOCK[],19,FALSE)*VENTAS[[#This Row],[Cantidad]],VENTAS[[#This Row],[Total]])</f>
        <v>17.941176470588236</v>
      </c>
      <c r="L790" s="6">
        <f>VENTAS[[#This Row],[Total]]-VENTAS[[#This Row],[Comisión 10%]]-VENTAS[[#This Row],[Costo SIN Comision]]</f>
        <v>7.0588235294117645</v>
      </c>
      <c r="M790" s="6"/>
    </row>
    <row r="791" spans="1:13" ht="14" x14ac:dyDescent="0.15">
      <c r="E791" s="4" t="s">
        <v>1454</v>
      </c>
      <c r="F791" s="2" t="str">
        <f>IFERROR(VLOOKUP(VENTAS[[#This Row],[Código del producto Vendido]],STOCK[],5,FALSE),"-")</f>
        <v>Conjunto Beis</v>
      </c>
      <c r="G791" s="2">
        <v>1</v>
      </c>
      <c r="H791" s="6">
        <v>28</v>
      </c>
      <c r="I791" s="6">
        <f>VENTAS[[#This Row],[Cantidad]]*VENTAS[[#This Row],[Precio Venta]]</f>
        <v>28</v>
      </c>
      <c r="J791" s="6">
        <f>IF(VENTAS[[#This Row],[Nombre del Gestor]]&gt;1,  VENTAS[[#This Row],[Total]]*10%, 0)</f>
        <v>0</v>
      </c>
      <c r="K791" s="6">
        <f>IFERROR(VLOOKUP(VENTAS[[#This Row],[Código del producto Vendido]],STOCK[],16,FALSE)*VENTAS[[#This Row],[Cantidad]] + VLOOKUP(VENTAS[[#This Row],[Código del producto Vendido]],STOCK[],19,FALSE)*VENTAS[[#This Row],[Cantidad]],VENTAS[[#This Row],[Total]])</f>
        <v>16.7</v>
      </c>
      <c r="L791" s="6">
        <f>VENTAS[[#This Row],[Total]]-VENTAS[[#This Row],[Comisión 10%]]-VENTAS[[#This Row],[Costo SIN Comision]]</f>
        <v>11.3</v>
      </c>
      <c r="M791" s="6"/>
    </row>
    <row r="792" spans="1:13" ht="14" x14ac:dyDescent="0.15">
      <c r="E792" s="4" t="s">
        <v>1425</v>
      </c>
      <c r="F792" s="2" t="str">
        <f>IFERROR(VLOOKUP(VENTAS[[#This Row],[Código del producto Vendido]],STOCK[],5,FALSE),"-")</f>
        <v>Vestido Tarsha</v>
      </c>
      <c r="G792" s="2">
        <v>1</v>
      </c>
      <c r="H792" s="6">
        <v>27</v>
      </c>
      <c r="I792" s="6">
        <f>VENTAS[[#This Row],[Cantidad]]*VENTAS[[#This Row],[Precio Venta]]</f>
        <v>27</v>
      </c>
      <c r="J792" s="6">
        <f>IF(VENTAS[[#This Row],[Nombre del Gestor]]&gt;1,  VENTAS[[#This Row],[Total]]*10%, 0)</f>
        <v>0</v>
      </c>
      <c r="K792" s="6">
        <f>IFERROR(VLOOKUP(VENTAS[[#This Row],[Código del producto Vendido]],STOCK[],16,FALSE)*VENTAS[[#This Row],[Cantidad]] + VLOOKUP(VENTAS[[#This Row],[Código del producto Vendido]],STOCK[],19,FALSE)*VENTAS[[#This Row],[Cantidad]],VENTAS[[#This Row],[Total]])</f>
        <v>13.97</v>
      </c>
      <c r="L792" s="6">
        <f>VENTAS[[#This Row],[Total]]-VENTAS[[#This Row],[Comisión 10%]]-VENTAS[[#This Row],[Costo SIN Comision]]</f>
        <v>13.03</v>
      </c>
      <c r="M792" s="6"/>
    </row>
    <row r="793" spans="1:13" ht="14" x14ac:dyDescent="0.15">
      <c r="E793" s="4" t="s">
        <v>1426</v>
      </c>
      <c r="F793" s="2" t="str">
        <f>IFERROR(VLOOKUP(VENTAS[[#This Row],[Código del producto Vendido]],STOCK[],5,FALSE),"-")</f>
        <v>Vestido Tarsha</v>
      </c>
      <c r="G793" s="2">
        <v>1</v>
      </c>
      <c r="H793" s="6">
        <v>27</v>
      </c>
      <c r="I793" s="6">
        <f>VENTAS[[#This Row],[Cantidad]]*VENTAS[[#This Row],[Precio Venta]]</f>
        <v>27</v>
      </c>
      <c r="J793" s="6">
        <f>IF(VENTAS[[#This Row],[Nombre del Gestor]]&gt;1,  VENTAS[[#This Row],[Total]]*10%, 0)</f>
        <v>0</v>
      </c>
      <c r="K793" s="6">
        <f>IFERROR(VLOOKUP(VENTAS[[#This Row],[Código del producto Vendido]],STOCK[],16,FALSE)*VENTAS[[#This Row],[Cantidad]] + VLOOKUP(VENTAS[[#This Row],[Código del producto Vendido]],STOCK[],19,FALSE)*VENTAS[[#This Row],[Cantidad]],VENTAS[[#This Row],[Total]])</f>
        <v>13.97</v>
      </c>
      <c r="L793" s="6">
        <f>VENTAS[[#This Row],[Total]]-VENTAS[[#This Row],[Comisión 10%]]-VENTAS[[#This Row],[Costo SIN Comision]]</f>
        <v>13.03</v>
      </c>
      <c r="M793" s="6"/>
    </row>
    <row r="794" spans="1:13" ht="14" x14ac:dyDescent="0.15">
      <c r="A794" s="23">
        <v>45363</v>
      </c>
      <c r="D794" s="4" t="s">
        <v>2031</v>
      </c>
      <c r="E794" s="4" t="s">
        <v>1711</v>
      </c>
      <c r="F794" s="2" t="str">
        <f>IFERROR(VLOOKUP(VENTAS[[#This Row],[Código del producto Vendido]],STOCK[],5,FALSE),"-")</f>
        <v>Pasador de cabello en forma de lazo</v>
      </c>
      <c r="G794" s="2">
        <v>1</v>
      </c>
      <c r="H794" s="6">
        <v>3</v>
      </c>
      <c r="I794" s="6">
        <f>VENTAS[[#This Row],[Cantidad]]*VENTAS[[#This Row],[Precio Venta]]</f>
        <v>3</v>
      </c>
      <c r="J794" s="6">
        <f>IF(VENTAS[[#This Row],[Nombre del Gestor]]&gt;1,  VENTAS[[#This Row],[Total]]*10%, 0)</f>
        <v>0.30000000000000004</v>
      </c>
      <c r="K794" s="6">
        <f>IFERROR(VLOOKUP(VENTAS[[#This Row],[Código del producto Vendido]],STOCK[],16,FALSE)*VENTAS[[#This Row],[Cantidad]] + VLOOKUP(VENTAS[[#This Row],[Código del producto Vendido]],STOCK[],19,FALSE)*VENTAS[[#This Row],[Cantidad]],VENTAS[[#This Row],[Total]])</f>
        <v>1.7352941176470589</v>
      </c>
      <c r="L794" s="6">
        <f>VENTAS[[#This Row],[Total]]-VENTAS[[#This Row],[Comisión 10%]]-VENTAS[[#This Row],[Costo SIN Comision]]</f>
        <v>0.9647058823529413</v>
      </c>
      <c r="M794" s="6"/>
    </row>
    <row r="795" spans="1:13" ht="14" x14ac:dyDescent="0.15">
      <c r="A795" s="23">
        <v>45363</v>
      </c>
      <c r="D795" s="4" t="s">
        <v>2031</v>
      </c>
      <c r="E795" s="4" t="s">
        <v>1001</v>
      </c>
      <c r="F795" s="2" t="str">
        <f>IFERROR(VLOOKUP(VENTAS[[#This Row],[Código del producto Vendido]],STOCK[],5,FALSE),"-")</f>
        <v>Pezoneras de silicona</v>
      </c>
      <c r="G795" s="2">
        <v>1</v>
      </c>
      <c r="H795" s="6">
        <v>5</v>
      </c>
      <c r="I795" s="6">
        <f>VENTAS[[#This Row],[Cantidad]]*VENTAS[[#This Row],[Precio Venta]]</f>
        <v>5</v>
      </c>
      <c r="J795" s="6">
        <f>IF(VENTAS[[#This Row],[Nombre del Gestor]]&gt;1,  VENTAS[[#This Row],[Total]]*10%, 0)</f>
        <v>0.5</v>
      </c>
      <c r="K795" s="6">
        <f>IFERROR(VLOOKUP(VENTAS[[#This Row],[Código del producto Vendido]],STOCK[],16,FALSE)*VENTAS[[#This Row],[Cantidad]] + VLOOKUP(VENTAS[[#This Row],[Código del producto Vendido]],STOCK[],19,FALSE)*VENTAS[[#This Row],[Cantidad]],VENTAS[[#This Row],[Total]])</f>
        <v>2.0300000000000002</v>
      </c>
      <c r="L795" s="6">
        <f>VENTAS[[#This Row],[Total]]-VENTAS[[#This Row],[Comisión 10%]]-VENTAS[[#This Row],[Costo SIN Comision]]</f>
        <v>2.4699999999999998</v>
      </c>
      <c r="M795" s="6"/>
    </row>
    <row r="796" spans="1:13" ht="14" x14ac:dyDescent="0.15">
      <c r="A796" s="23">
        <v>45367</v>
      </c>
      <c r="E796" s="4" t="s">
        <v>1975</v>
      </c>
      <c r="F796" s="2" t="str">
        <f>IFERROR(VLOOKUP(VENTAS[[#This Row],[Código del producto Vendido]],STOCK[],5,FALSE),"-")</f>
        <v>Jogger afelpado de talle alto (Nuevo)</v>
      </c>
      <c r="G796" s="2">
        <v>1</v>
      </c>
      <c r="H796" s="6">
        <v>22</v>
      </c>
      <c r="I796" s="6">
        <f>VENTAS[[#This Row],[Cantidad]]*VENTAS[[#This Row],[Precio Venta]]</f>
        <v>22</v>
      </c>
      <c r="J796" s="6">
        <f>IF(VENTAS[[#This Row],[Nombre del Gestor]]&gt;1,  VENTAS[[#This Row],[Total]]*10%, 0)</f>
        <v>0</v>
      </c>
      <c r="K796" s="6">
        <f>IFERROR(VLOOKUP(VENTAS[[#This Row],[Código del producto Vendido]],STOCK[],16,FALSE)*VENTAS[[#This Row],[Cantidad]] + VLOOKUP(VENTAS[[#This Row],[Código del producto Vendido]],STOCK[],19,FALSE)*VENTAS[[#This Row],[Cantidad]],VENTAS[[#This Row],[Total]])</f>
        <v>0</v>
      </c>
      <c r="L796" s="6">
        <f>VENTAS[[#This Row],[Total]]-VENTAS[[#This Row],[Comisión 10%]]-VENTAS[[#This Row],[Costo SIN Comision]]</f>
        <v>22</v>
      </c>
      <c r="M796" s="5" t="s">
        <v>2143</v>
      </c>
    </row>
    <row r="797" spans="1:13" ht="14" x14ac:dyDescent="0.15">
      <c r="A797" s="23">
        <v>45367</v>
      </c>
      <c r="D797" s="4" t="s">
        <v>1496</v>
      </c>
      <c r="E797" s="4" t="s">
        <v>1395</v>
      </c>
      <c r="F797" s="2" t="str">
        <f>IFERROR(VLOOKUP(VENTAS[[#This Row],[Código del producto Vendido]],STOCK[],5,FALSE),"-")</f>
        <v>Sandalias de tiras</v>
      </c>
      <c r="G797" s="2">
        <v>1</v>
      </c>
      <c r="H797" s="6">
        <v>25</v>
      </c>
      <c r="I797" s="6">
        <f>VENTAS[[#This Row],[Cantidad]]*VENTAS[[#This Row],[Precio Venta]]</f>
        <v>25</v>
      </c>
      <c r="J797" s="6">
        <f>IF(VENTAS[[#This Row],[Nombre del Gestor]]&gt;1,  VENTAS[[#This Row],[Total]]*10%, 0)</f>
        <v>2.5</v>
      </c>
      <c r="K797" s="6">
        <f>IFERROR(VLOOKUP(VENTAS[[#This Row],[Código del producto Vendido]],STOCK[],16,FALSE)*VENTAS[[#This Row],[Cantidad]] + VLOOKUP(VENTAS[[#This Row],[Código del producto Vendido]],STOCK[],19,FALSE)*VENTAS[[#This Row],[Cantidad]],VENTAS[[#This Row],[Total]])</f>
        <v>14</v>
      </c>
      <c r="L797" s="6">
        <f>VENTAS[[#This Row],[Total]]-VENTAS[[#This Row],[Comisión 10%]]-VENTAS[[#This Row],[Costo SIN Comision]]</f>
        <v>8.5</v>
      </c>
      <c r="M797" s="6"/>
    </row>
    <row r="798" spans="1:13" ht="14" x14ac:dyDescent="0.15">
      <c r="A798" s="23">
        <v>45371</v>
      </c>
      <c r="C798" s="4" t="s">
        <v>2035</v>
      </c>
      <c r="D798" s="4" t="s">
        <v>992</v>
      </c>
      <c r="E798" s="4" t="s">
        <v>1740</v>
      </c>
      <c r="F798" s="2" t="str">
        <f>IFERROR(VLOOKUP(VENTAS[[#This Row],[Código del producto Vendido]],STOCK[],5,FALSE),"-")</f>
        <v>Chaleco de traje Crema</v>
      </c>
      <c r="G798" s="2">
        <v>1</v>
      </c>
      <c r="H798" s="6">
        <v>25</v>
      </c>
      <c r="I798" s="6">
        <f>VENTAS[[#This Row],[Cantidad]]*VENTAS[[#This Row],[Precio Venta]]</f>
        <v>25</v>
      </c>
      <c r="J798" s="6">
        <f>IF(VENTAS[[#This Row],[Nombre del Gestor]]&gt;1,  VENTAS[[#This Row],[Total]]*10%, 0)</f>
        <v>2.5</v>
      </c>
      <c r="K798" s="6">
        <f>IFERROR(VLOOKUP(VENTAS[[#This Row],[Código del producto Vendido]],STOCK[],16,FALSE)*VENTAS[[#This Row],[Cantidad]] + VLOOKUP(VENTAS[[#This Row],[Código del producto Vendido]],STOCK[],19,FALSE)*VENTAS[[#This Row],[Cantidad]],VENTAS[[#This Row],[Total]])</f>
        <v>17.941176470588236</v>
      </c>
      <c r="L798" s="6">
        <f>VENTAS[[#This Row],[Total]]-VENTAS[[#This Row],[Comisión 10%]]-VENTAS[[#This Row],[Costo SIN Comision]]</f>
        <v>4.5588235294117645</v>
      </c>
      <c r="M798" s="6"/>
    </row>
    <row r="799" spans="1:13" ht="14" x14ac:dyDescent="0.15">
      <c r="A799" s="23">
        <v>45372</v>
      </c>
      <c r="C799" s="4" t="s">
        <v>2034</v>
      </c>
      <c r="E799" s="4" t="s">
        <v>1415</v>
      </c>
      <c r="F799" s="2" t="str">
        <f>IFERROR(VLOOKUP(VENTAS[[#This Row],[Código del producto Vendido]],STOCK[],5,FALSE),"-")</f>
        <v xml:space="preserve">Vestido camisero con estampado floral </v>
      </c>
      <c r="G799" s="2">
        <v>1</v>
      </c>
      <c r="H799" s="6">
        <v>35</v>
      </c>
      <c r="I799" s="6">
        <f>VENTAS[[#This Row],[Cantidad]]*VENTAS[[#This Row],[Precio Venta]]</f>
        <v>35</v>
      </c>
      <c r="J799" s="6">
        <f>IF(VENTAS[[#This Row],[Nombre del Gestor]]&gt;1,  VENTAS[[#This Row],[Total]]*10%, 0)</f>
        <v>0</v>
      </c>
      <c r="K799" s="6">
        <f>IFERROR(VLOOKUP(VENTAS[[#This Row],[Código del producto Vendido]],STOCK[],16,FALSE)*VENTAS[[#This Row],[Cantidad]] + VLOOKUP(VENTAS[[#This Row],[Código del producto Vendido]],STOCK[],19,FALSE)*VENTAS[[#This Row],[Cantidad]],VENTAS[[#This Row],[Total]])</f>
        <v>14.84</v>
      </c>
      <c r="L799" s="6">
        <f>VENTAS[[#This Row],[Total]]-VENTAS[[#This Row],[Comisión 10%]]-VENTAS[[#This Row],[Costo SIN Comision]]</f>
        <v>20.16</v>
      </c>
      <c r="M799" s="6"/>
    </row>
    <row r="800" spans="1:13" ht="14" x14ac:dyDescent="0.15">
      <c r="A800" s="23">
        <v>45361</v>
      </c>
      <c r="C800" s="4" t="s">
        <v>2011</v>
      </c>
      <c r="E800" s="4" t="s">
        <v>1419</v>
      </c>
      <c r="F800" s="2" t="str">
        <f>IFERROR(VLOOKUP(VENTAS[[#This Row],[Código del producto Vendido]],STOCK[],5,FALSE),"-")</f>
        <v>Vestido largo estampado</v>
      </c>
      <c r="G800" s="2">
        <v>1</v>
      </c>
      <c r="H800" s="6">
        <v>35</v>
      </c>
      <c r="I800" s="6">
        <f>VENTAS[[#This Row],[Cantidad]]*VENTAS[[#This Row],[Precio Venta]]</f>
        <v>35</v>
      </c>
      <c r="J800" s="6">
        <f>IF(VENTAS[[#This Row],[Nombre del Gestor]]&gt;1,  VENTAS[[#This Row],[Total]]*10%, 0)</f>
        <v>0</v>
      </c>
      <c r="K800" s="6">
        <f>IFERROR(VLOOKUP(VENTAS[[#This Row],[Código del producto Vendido]],STOCK[],16,FALSE)*VENTAS[[#This Row],[Cantidad]] + VLOOKUP(VENTAS[[#This Row],[Código del producto Vendido]],STOCK[],19,FALSE)*VENTAS[[#This Row],[Cantidad]],VENTAS[[#This Row],[Total]])</f>
        <v>15.09</v>
      </c>
      <c r="L800" s="6">
        <f>VENTAS[[#This Row],[Total]]-VENTAS[[#This Row],[Comisión 10%]]-VENTAS[[#This Row],[Costo SIN Comision]]</f>
        <v>19.91</v>
      </c>
      <c r="M800" s="6"/>
    </row>
    <row r="801" spans="1:13" ht="14" x14ac:dyDescent="0.15">
      <c r="A801" s="23">
        <v>45372</v>
      </c>
      <c r="C801" s="4" t="s">
        <v>2034</v>
      </c>
      <c r="E801" s="4" t="s">
        <v>1749</v>
      </c>
      <c r="F801" s="2" t="str">
        <f>IFERROR(VLOOKUP(VENTAS[[#This Row],[Código del producto Vendido]],STOCK[],5,FALSE),"-")</f>
        <v>Cinturón básico grueso Negro</v>
      </c>
      <c r="G801" s="2">
        <v>1</v>
      </c>
      <c r="H801" s="6">
        <v>8</v>
      </c>
      <c r="I801" s="6">
        <f>VENTAS[[#This Row],[Cantidad]]*VENTAS[[#This Row],[Precio Venta]]</f>
        <v>8</v>
      </c>
      <c r="J801" s="6">
        <f>IF(VENTAS[[#This Row],[Nombre del Gestor]]&gt;1,  VENTAS[[#This Row],[Total]]*10%, 0)</f>
        <v>0</v>
      </c>
      <c r="K801" s="6">
        <f>IFERROR(VLOOKUP(VENTAS[[#This Row],[Código del producto Vendido]],STOCK[],16,FALSE)*VENTAS[[#This Row],[Cantidad]] + VLOOKUP(VENTAS[[#This Row],[Código del producto Vendido]],STOCK[],19,FALSE)*VENTAS[[#This Row],[Cantidad]],VENTAS[[#This Row],[Total]])</f>
        <v>4.2352941176470589</v>
      </c>
      <c r="L801" s="6">
        <f>VENTAS[[#This Row],[Total]]-VENTAS[[#This Row],[Comisión 10%]]-VENTAS[[#This Row],[Costo SIN Comision]]</f>
        <v>3.7647058823529411</v>
      </c>
      <c r="M801" s="6"/>
    </row>
    <row r="802" spans="1:13" ht="14" x14ac:dyDescent="0.15">
      <c r="A802" s="23">
        <v>45375</v>
      </c>
      <c r="D802" s="4" t="s">
        <v>2031</v>
      </c>
      <c r="E802" s="4" t="s">
        <v>931</v>
      </c>
      <c r="F802" s="2" t="str">
        <f>IFERROR(VLOOKUP(VENTAS[[#This Row],[Código del producto Vendido]],STOCK[],5,FALSE),"-")</f>
        <v>Cobertor de traje de baño</v>
      </c>
      <c r="G802" s="2">
        <v>1</v>
      </c>
      <c r="H802" s="6">
        <v>10</v>
      </c>
      <c r="I802" s="6">
        <f>VENTAS[[#This Row],[Cantidad]]*VENTAS[[#This Row],[Precio Venta]]</f>
        <v>10</v>
      </c>
      <c r="J802" s="6">
        <f>IF(VENTAS[[#This Row],[Nombre del Gestor]]&gt;1,  VENTAS[[#This Row],[Total]]*10%, 0)</f>
        <v>1</v>
      </c>
      <c r="K802" s="6">
        <f>IFERROR(VLOOKUP(VENTAS[[#This Row],[Código del producto Vendido]],STOCK[],16,FALSE)*VENTAS[[#This Row],[Cantidad]] + VLOOKUP(VENTAS[[#This Row],[Código del producto Vendido]],STOCK[],19,FALSE)*VENTAS[[#This Row],[Cantidad]],VENTAS[[#This Row],[Total]])</f>
        <v>4.5220588235294112</v>
      </c>
      <c r="L802" s="6">
        <f>VENTAS[[#This Row],[Total]]-VENTAS[[#This Row],[Comisión 10%]]-VENTAS[[#This Row],[Costo SIN Comision]]</f>
        <v>4.4779411764705888</v>
      </c>
      <c r="M802" s="6"/>
    </row>
    <row r="803" spans="1:13" ht="14" x14ac:dyDescent="0.15">
      <c r="A803" s="23">
        <v>45375</v>
      </c>
      <c r="D803" s="4" t="s">
        <v>2031</v>
      </c>
      <c r="E803" s="4" t="s">
        <v>823</v>
      </c>
      <c r="F803" s="2" t="str">
        <f>IFERROR(VLOOKUP(VENTAS[[#This Row],[Código del producto Vendido]],STOCK[],5,FALSE),"-")</f>
        <v>Set de bikini malva</v>
      </c>
      <c r="G803" s="2">
        <v>1</v>
      </c>
      <c r="H803" s="6">
        <v>15</v>
      </c>
      <c r="I803" s="6">
        <f>VENTAS[[#This Row],[Cantidad]]*VENTAS[[#This Row],[Precio Venta]]</f>
        <v>15</v>
      </c>
      <c r="J803" s="6">
        <f>IF(VENTAS[[#This Row],[Nombre del Gestor]]&gt;1,  VENTAS[[#This Row],[Total]]*10%, 0)</f>
        <v>1.5</v>
      </c>
      <c r="K803" s="6">
        <f>IFERROR(VLOOKUP(VENTAS[[#This Row],[Código del producto Vendido]],STOCK[],16,FALSE)*VENTAS[[#This Row],[Cantidad]] + VLOOKUP(VENTAS[[#This Row],[Código del producto Vendido]],STOCK[],19,FALSE)*VENTAS[[#This Row],[Cantidad]],VENTAS[[#This Row],[Total]])</f>
        <v>9.2222222222222214</v>
      </c>
      <c r="L803" s="6">
        <f>VENTAS[[#This Row],[Total]]-VENTAS[[#This Row],[Comisión 10%]]-VENTAS[[#This Row],[Costo SIN Comision]]</f>
        <v>4.2777777777777786</v>
      </c>
      <c r="M803" s="6"/>
    </row>
    <row r="804" spans="1:13" ht="14" x14ac:dyDescent="0.15">
      <c r="A804" s="23">
        <v>45361</v>
      </c>
      <c r="C804" s="4" t="s">
        <v>2011</v>
      </c>
      <c r="E804" s="4" t="s">
        <v>820</v>
      </c>
      <c r="F804" s="2" t="str">
        <f>IFERROR(VLOOKUP(VENTAS[[#This Row],[Código del producto Vendido]],STOCK[],5,FALSE),"-")</f>
        <v>Blusa atada bohemia</v>
      </c>
      <c r="G804" s="2">
        <v>1</v>
      </c>
      <c r="H804" s="6">
        <v>10</v>
      </c>
      <c r="I804" s="6">
        <f>VENTAS[[#This Row],[Cantidad]]*VENTAS[[#This Row],[Precio Venta]]</f>
        <v>10</v>
      </c>
      <c r="J804" s="6">
        <f>IF(VENTAS[[#This Row],[Nombre del Gestor]]&gt;1,  VENTAS[[#This Row],[Total]]*10%, 0)</f>
        <v>0</v>
      </c>
      <c r="K804" s="6">
        <f>IFERROR(VLOOKUP(VENTAS[[#This Row],[Código del producto Vendido]],STOCK[],16,FALSE)*VENTAS[[#This Row],[Cantidad]] + VLOOKUP(VENTAS[[#This Row],[Código del producto Vendido]],STOCK[],19,FALSE)*VENTAS[[#This Row],[Cantidad]],VENTAS[[#This Row],[Total]])</f>
        <v>8</v>
      </c>
      <c r="L804" s="6">
        <f>VENTAS[[#This Row],[Total]]-VENTAS[[#This Row],[Comisión 10%]]-VENTAS[[#This Row],[Costo SIN Comision]]</f>
        <v>2</v>
      </c>
      <c r="M804" s="6"/>
    </row>
    <row r="805" spans="1:13" ht="14" x14ac:dyDescent="0.15">
      <c r="A805" s="23">
        <v>45376</v>
      </c>
      <c r="D805" s="4" t="s">
        <v>2031</v>
      </c>
      <c r="E805" s="4" t="s">
        <v>676</v>
      </c>
      <c r="F805" s="2" t="str">
        <f>IFERROR(VLOOKUP(VENTAS[[#This Row],[Código del producto Vendido]],STOCK[],5,FALSE),"-")</f>
        <v>Vestido Bohemio</v>
      </c>
      <c r="G805" s="2">
        <v>1</v>
      </c>
      <c r="H805" s="6">
        <v>20</v>
      </c>
      <c r="I805" s="6">
        <f>VENTAS[[#This Row],[Cantidad]]*VENTAS[[#This Row],[Precio Venta]]</f>
        <v>20</v>
      </c>
      <c r="J805" s="6">
        <f>IF(VENTAS[[#This Row],[Nombre del Gestor]]&gt;1,  VENTAS[[#This Row],[Total]]*10%, 0)</f>
        <v>2</v>
      </c>
      <c r="K805" s="6">
        <f>IFERROR(VLOOKUP(VENTAS[[#This Row],[Código del producto Vendido]],STOCK[],16,FALSE)*VENTAS[[#This Row],[Cantidad]] + VLOOKUP(VENTAS[[#This Row],[Código del producto Vendido]],STOCK[],19,FALSE)*VENTAS[[#This Row],[Cantidad]],VENTAS[[#This Row],[Total]])</f>
        <v>12.570555555555554</v>
      </c>
      <c r="L805" s="6">
        <f>VENTAS[[#This Row],[Total]]-VENTAS[[#This Row],[Comisión 10%]]-VENTAS[[#This Row],[Costo SIN Comision]]</f>
        <v>5.4294444444444458</v>
      </c>
      <c r="M805" s="6"/>
    </row>
    <row r="806" spans="1:13" ht="14" x14ac:dyDescent="0.15">
      <c r="A806" s="23">
        <v>45376</v>
      </c>
      <c r="E806" s="4" t="s">
        <v>1407</v>
      </c>
      <c r="F806" s="2" t="str">
        <f>IFERROR(VLOOKUP(VENTAS[[#This Row],[Código del producto Vendido]],STOCK[],5,FALSE),"-")</f>
        <v>Sandalias flip de plataforma Naranja Marca F21</v>
      </c>
      <c r="G806" s="2">
        <v>1</v>
      </c>
      <c r="H806" s="6">
        <v>15</v>
      </c>
      <c r="I806" s="6">
        <f>VENTAS[[#This Row],[Cantidad]]*VENTAS[[#This Row],[Precio Venta]]</f>
        <v>15</v>
      </c>
      <c r="J806" s="6">
        <f>IF(VENTAS[[#This Row],[Nombre del Gestor]]&gt;1,  VENTAS[[#This Row],[Total]]*10%, 0)</f>
        <v>0</v>
      </c>
      <c r="K806" s="6">
        <f>IFERROR(VLOOKUP(VENTAS[[#This Row],[Código del producto Vendido]],STOCK[],16,FALSE)*VENTAS[[#This Row],[Cantidad]] + VLOOKUP(VENTAS[[#This Row],[Código del producto Vendido]],STOCK[],19,FALSE)*VENTAS[[#This Row],[Cantidad]],VENTAS[[#This Row],[Total]])</f>
        <v>9.49</v>
      </c>
      <c r="L806" s="6">
        <f>VENTAS[[#This Row],[Total]]-VENTAS[[#This Row],[Comisión 10%]]-VENTAS[[#This Row],[Costo SIN Comision]]</f>
        <v>5.51</v>
      </c>
      <c r="M806" s="6"/>
    </row>
    <row r="807" spans="1:13" ht="14" x14ac:dyDescent="0.15">
      <c r="A807" s="23">
        <v>45376</v>
      </c>
      <c r="E807" s="4" t="s">
        <v>566</v>
      </c>
      <c r="F807" s="2" t="str">
        <f>IFERROR(VLOOKUP(VENTAS[[#This Row],[Código del producto Vendido]],STOCK[],5,FALSE),"-")</f>
        <v>Pareo pantalón de malla</v>
      </c>
      <c r="G807" s="2">
        <v>1</v>
      </c>
      <c r="H807" s="6">
        <v>15</v>
      </c>
      <c r="I807" s="6">
        <f>VENTAS[[#This Row],[Cantidad]]*VENTAS[[#This Row],[Precio Venta]]</f>
        <v>15</v>
      </c>
      <c r="J807" s="6">
        <f>IF(VENTAS[[#This Row],[Nombre del Gestor]]&gt;1,  VENTAS[[#This Row],[Total]]*10%, 0)</f>
        <v>0</v>
      </c>
      <c r="K807" s="6">
        <f>IFERROR(VLOOKUP(VENTAS[[#This Row],[Código del producto Vendido]],STOCK[],16,FALSE)*VENTAS[[#This Row],[Cantidad]] + VLOOKUP(VENTAS[[#This Row],[Código del producto Vendido]],STOCK[],19,FALSE)*VENTAS[[#This Row],[Cantidad]],VENTAS[[#This Row],[Total]])</f>
        <v>9.3605555555555551</v>
      </c>
      <c r="L807" s="6">
        <f>VENTAS[[#This Row],[Total]]-VENTAS[[#This Row],[Comisión 10%]]-VENTAS[[#This Row],[Costo SIN Comision]]</f>
        <v>5.6394444444444449</v>
      </c>
      <c r="M807" s="6"/>
    </row>
    <row r="808" spans="1:13" ht="14" x14ac:dyDescent="0.15">
      <c r="A808" s="23">
        <v>45376</v>
      </c>
      <c r="E808" s="4" t="s">
        <v>706</v>
      </c>
      <c r="F808" s="2" t="str">
        <f>IFERROR(VLOOKUP(VENTAS[[#This Row],[Código del producto Vendido]],STOCK[],5,FALSE),"-")</f>
        <v>Bikini estampado cebra</v>
      </c>
      <c r="G808" s="2">
        <v>1</v>
      </c>
      <c r="H808" s="6">
        <v>15</v>
      </c>
      <c r="I808" s="6">
        <f>VENTAS[[#This Row],[Cantidad]]*VENTAS[[#This Row],[Precio Venta]]</f>
        <v>15</v>
      </c>
      <c r="J808" s="6">
        <f>IF(VENTAS[[#This Row],[Nombre del Gestor]]&gt;1,  VENTAS[[#This Row],[Total]]*10%, 0)</f>
        <v>0</v>
      </c>
      <c r="K808" s="6">
        <f>IFERROR(VLOOKUP(VENTAS[[#This Row],[Código del producto Vendido]],STOCK[],16,FALSE)*VENTAS[[#This Row],[Cantidad]] + VLOOKUP(VENTAS[[#This Row],[Código del producto Vendido]],STOCK[],19,FALSE)*VENTAS[[#This Row],[Cantidad]],VENTAS[[#This Row],[Total]])</f>
        <v>8.7872222222222227</v>
      </c>
      <c r="L808" s="6">
        <f>VENTAS[[#This Row],[Total]]-VENTAS[[#This Row],[Comisión 10%]]-VENTAS[[#This Row],[Costo SIN Comision]]</f>
        <v>6.2127777777777773</v>
      </c>
      <c r="M808" s="6"/>
    </row>
    <row r="809" spans="1:13" ht="14" x14ac:dyDescent="0.15">
      <c r="A809" s="23">
        <v>45376</v>
      </c>
      <c r="E809" s="4" t="s">
        <v>137</v>
      </c>
      <c r="F809" s="2" t="str">
        <f>IFERROR(VLOOKUP(VENTAS[[#This Row],[Código del producto Vendido]],STOCK[],5,FALSE),"-")</f>
        <v>Vestido Bohemio</v>
      </c>
      <c r="G809" s="2">
        <v>1</v>
      </c>
      <c r="H809" s="6">
        <v>25</v>
      </c>
      <c r="I809" s="6">
        <f>VENTAS[[#This Row],[Cantidad]]*VENTAS[[#This Row],[Precio Venta]]</f>
        <v>25</v>
      </c>
      <c r="J809" s="6">
        <f>IF(VENTAS[[#This Row],[Nombre del Gestor]]&gt;1,  VENTAS[[#This Row],[Total]]*10%, 0)</f>
        <v>0</v>
      </c>
      <c r="K809" s="6">
        <f>IFERROR(VLOOKUP(VENTAS[[#This Row],[Código del producto Vendido]],STOCK[],16,FALSE)*VENTAS[[#This Row],[Cantidad]] + VLOOKUP(VENTAS[[#This Row],[Código del producto Vendido]],STOCK[],19,FALSE)*VENTAS[[#This Row],[Cantidad]],VENTAS[[#This Row],[Total]])</f>
        <v>10.189444444444446</v>
      </c>
      <c r="L809" s="6">
        <f>VENTAS[[#This Row],[Total]]-VENTAS[[#This Row],[Comisión 10%]]-VENTAS[[#This Row],[Costo SIN Comision]]</f>
        <v>14.810555555555554</v>
      </c>
      <c r="M809" s="6"/>
    </row>
    <row r="810" spans="1:13" ht="14" x14ac:dyDescent="0.15">
      <c r="A810" s="23">
        <v>45376</v>
      </c>
      <c r="E810" s="4" t="s">
        <v>1244</v>
      </c>
      <c r="F810" s="2" t="str">
        <f>IFERROR(VLOOKUP(VENTAS[[#This Row],[Código del producto Vendido]],STOCK[],5,FALSE),"-")</f>
        <v>Camiseta acanalada de bajo asimétrico</v>
      </c>
      <c r="G810" s="2">
        <v>1</v>
      </c>
      <c r="H810" s="6">
        <v>12</v>
      </c>
      <c r="I810" s="6">
        <f>VENTAS[[#This Row],[Cantidad]]*VENTAS[[#This Row],[Precio Venta]]</f>
        <v>12</v>
      </c>
      <c r="J810" s="6">
        <f>IF(VENTAS[[#This Row],[Nombre del Gestor]]&gt;1,  VENTAS[[#This Row],[Total]]*10%, 0)</f>
        <v>0</v>
      </c>
      <c r="K810" s="6">
        <f>IFERROR(VLOOKUP(VENTAS[[#This Row],[Código del producto Vendido]],STOCK[],16,FALSE)*VENTAS[[#This Row],[Cantidad]] + VLOOKUP(VENTAS[[#This Row],[Código del producto Vendido]],STOCK[],19,FALSE)*VENTAS[[#This Row],[Cantidad]],VENTAS[[#This Row],[Total]])</f>
        <v>9</v>
      </c>
      <c r="L810" s="6">
        <f>VENTAS[[#This Row],[Total]]-VENTAS[[#This Row],[Comisión 10%]]-VENTAS[[#This Row],[Costo SIN Comision]]</f>
        <v>3</v>
      </c>
      <c r="M810" s="6"/>
    </row>
    <row r="811" spans="1:13" ht="14" x14ac:dyDescent="0.15">
      <c r="A811" s="23">
        <v>45378</v>
      </c>
      <c r="E811" s="4" t="s">
        <v>1355</v>
      </c>
      <c r="F811" s="2" t="str">
        <f>IFERROR(VLOOKUP(VENTAS[[#This Row],[Código del producto Vendido]],STOCK[],5,FALSE),"-")</f>
        <v>Bolso de Mimbre</v>
      </c>
      <c r="G811" s="2">
        <v>1</v>
      </c>
      <c r="H811" s="6">
        <v>22</v>
      </c>
      <c r="I811" s="6">
        <f>VENTAS[[#This Row],[Cantidad]]*VENTAS[[#This Row],[Precio Venta]]</f>
        <v>22</v>
      </c>
      <c r="J811" s="6">
        <f>IF(VENTAS[[#This Row],[Nombre del Gestor]]&gt;1,  VENTAS[[#This Row],[Total]]*10%, 0)</f>
        <v>0</v>
      </c>
      <c r="K811" s="6">
        <f>IFERROR(VLOOKUP(VENTAS[[#This Row],[Código del producto Vendido]],STOCK[],16,FALSE)*VENTAS[[#This Row],[Cantidad]] + VLOOKUP(VENTAS[[#This Row],[Código del producto Vendido]],STOCK[],19,FALSE)*VENTAS[[#This Row],[Cantidad]],VENTAS[[#This Row],[Total]])</f>
        <v>14.5</v>
      </c>
      <c r="L811" s="6">
        <f>VENTAS[[#This Row],[Total]]-VENTAS[[#This Row],[Comisión 10%]]-VENTAS[[#This Row],[Costo SIN Comision]]</f>
        <v>7.5</v>
      </c>
      <c r="M811" s="6"/>
    </row>
    <row r="812" spans="1:13" ht="14" x14ac:dyDescent="0.15">
      <c r="A812" s="23">
        <v>45378</v>
      </c>
      <c r="D812" s="4" t="s">
        <v>2031</v>
      </c>
      <c r="E812" s="4" t="s">
        <v>1355</v>
      </c>
      <c r="F812" s="2" t="str">
        <f>IFERROR(VLOOKUP(VENTAS[[#This Row],[Código del producto Vendido]],STOCK[],5,FALSE),"-")</f>
        <v>Bolso de Mimbre</v>
      </c>
      <c r="G812" s="2">
        <v>1</v>
      </c>
      <c r="H812" s="6">
        <v>22</v>
      </c>
      <c r="I812" s="6">
        <f>VENTAS[[#This Row],[Cantidad]]*VENTAS[[#This Row],[Precio Venta]]</f>
        <v>22</v>
      </c>
      <c r="J812" s="6">
        <f>IF(VENTAS[[#This Row],[Nombre del Gestor]]&gt;1,  VENTAS[[#This Row],[Total]]*10%, 0)</f>
        <v>2.2000000000000002</v>
      </c>
      <c r="K812" s="6">
        <f>IFERROR(VLOOKUP(VENTAS[[#This Row],[Código del producto Vendido]],STOCK[],16,FALSE)*VENTAS[[#This Row],[Cantidad]] + VLOOKUP(VENTAS[[#This Row],[Código del producto Vendido]],STOCK[],19,FALSE)*VENTAS[[#This Row],[Cantidad]],VENTAS[[#This Row],[Total]])</f>
        <v>14.5</v>
      </c>
      <c r="L812" s="6">
        <f>VENTAS[[#This Row],[Total]]-VENTAS[[#This Row],[Comisión 10%]]-VENTAS[[#This Row],[Costo SIN Comision]]</f>
        <v>5.3000000000000007</v>
      </c>
      <c r="M812" s="6"/>
    </row>
    <row r="813" spans="1:13" ht="14" x14ac:dyDescent="0.15">
      <c r="A813" s="23">
        <v>45378</v>
      </c>
      <c r="E813" s="4" t="s">
        <v>900</v>
      </c>
      <c r="F813" s="2" t="str">
        <f>IFERROR(VLOOKUP(VENTAS[[#This Row],[Código del producto Vendido]],STOCK[],5,FALSE),"-")</f>
        <v>Maxi Vestido con Bolsillo</v>
      </c>
      <c r="G813" s="2">
        <v>1</v>
      </c>
      <c r="H813" s="6">
        <v>35</v>
      </c>
      <c r="I813" s="6">
        <f>VENTAS[[#This Row],[Cantidad]]*VENTAS[[#This Row],[Precio Venta]]</f>
        <v>35</v>
      </c>
      <c r="J813" s="6">
        <f>IF(VENTAS[[#This Row],[Nombre del Gestor]]&gt;1,  VENTAS[[#This Row],[Total]]*10%, 0)</f>
        <v>0</v>
      </c>
      <c r="K813" s="6">
        <f>IFERROR(VLOOKUP(VENTAS[[#This Row],[Código del producto Vendido]],STOCK[],16,FALSE)*VENTAS[[#This Row],[Cantidad]] + VLOOKUP(VENTAS[[#This Row],[Código del producto Vendido]],STOCK[],19,FALSE)*VENTAS[[#This Row],[Cantidad]],VENTAS[[#This Row],[Total]])</f>
        <v>24.204545454545453</v>
      </c>
      <c r="L813" s="6">
        <f>VENTAS[[#This Row],[Total]]-VENTAS[[#This Row],[Comisión 10%]]-VENTAS[[#This Row],[Costo SIN Comision]]</f>
        <v>10.795454545454547</v>
      </c>
      <c r="M813" s="6"/>
    </row>
    <row r="814" spans="1:13" ht="14" x14ac:dyDescent="0.15">
      <c r="A814" s="23">
        <v>45380</v>
      </c>
      <c r="D814" s="4" t="s">
        <v>992</v>
      </c>
      <c r="E814" s="4" t="s">
        <v>1728</v>
      </c>
      <c r="F814" s="2" t="str">
        <f>IFERROR(VLOOKUP(VENTAS[[#This Row],[Código del producto Vendido]],STOCK[],5,FALSE),"-")</f>
        <v>Zapatillas blanco casual</v>
      </c>
      <c r="G814" s="2">
        <v>1</v>
      </c>
      <c r="H814" s="6">
        <v>35</v>
      </c>
      <c r="I814" s="6">
        <f>VENTAS[[#This Row],[Cantidad]]*VENTAS[[#This Row],[Precio Venta]]</f>
        <v>35</v>
      </c>
      <c r="J814" s="6">
        <f>IF(VENTAS[[#This Row],[Nombre del Gestor]]&gt;1,  VENTAS[[#This Row],[Total]]*10%, 0)</f>
        <v>3.5</v>
      </c>
      <c r="K814" s="6">
        <f>IFERROR(VLOOKUP(VENTAS[[#This Row],[Código del producto Vendido]],STOCK[],16,FALSE)*VENTAS[[#This Row],[Cantidad]] + VLOOKUP(VENTAS[[#This Row],[Código del producto Vendido]],STOCK[],19,FALSE)*VENTAS[[#This Row],[Cantidad]],VENTAS[[#This Row],[Total]])</f>
        <v>25.470588235294116</v>
      </c>
      <c r="L814" s="6">
        <f>VENTAS[[#This Row],[Total]]-VENTAS[[#This Row],[Comisión 10%]]-VENTAS[[#This Row],[Costo SIN Comision]]</f>
        <v>6.029411764705884</v>
      </c>
      <c r="M814" s="6"/>
    </row>
    <row r="815" spans="1:13" ht="14" x14ac:dyDescent="0.15">
      <c r="A815" s="23">
        <v>45381</v>
      </c>
      <c r="D815" s="4" t="s">
        <v>2031</v>
      </c>
      <c r="E815" s="4" t="s">
        <v>1424</v>
      </c>
      <c r="F815" s="2" t="str">
        <f>IFERROR(VLOOKUP(VENTAS[[#This Row],[Código del producto Vendido]],STOCK[],5,FALSE),"-")</f>
        <v>Sandalias minimalistas de tacón</v>
      </c>
      <c r="G815" s="2">
        <v>1</v>
      </c>
      <c r="H815" s="6">
        <v>39</v>
      </c>
      <c r="I815" s="6">
        <f>VENTAS[[#This Row],[Cantidad]]*VENTAS[[#This Row],[Precio Venta]]</f>
        <v>39</v>
      </c>
      <c r="J815" s="6">
        <f>IF(VENTAS[[#This Row],[Nombre del Gestor]]&gt;1,  VENTAS[[#This Row],[Total]]*10%, 0)</f>
        <v>3.9000000000000004</v>
      </c>
      <c r="K815" s="6">
        <f>IFERROR(VLOOKUP(VENTAS[[#This Row],[Código del producto Vendido]],STOCK[],16,FALSE)*VENTAS[[#This Row],[Cantidad]] + VLOOKUP(VENTAS[[#This Row],[Código del producto Vendido]],STOCK[],19,FALSE)*VENTAS[[#This Row],[Cantidad]],VENTAS[[#This Row],[Total]])</f>
        <v>20.86</v>
      </c>
      <c r="L815" s="6">
        <f>VENTAS[[#This Row],[Total]]-VENTAS[[#This Row],[Comisión 10%]]-VENTAS[[#This Row],[Costo SIN Comision]]</f>
        <v>14.240000000000002</v>
      </c>
      <c r="M815" s="6"/>
    </row>
    <row r="816" spans="1:13" ht="14" x14ac:dyDescent="0.15">
      <c r="A816" s="23">
        <v>45381</v>
      </c>
      <c r="D816" s="4" t="s">
        <v>2031</v>
      </c>
      <c r="E816" s="4" t="s">
        <v>1566</v>
      </c>
      <c r="F816" s="2" t="str">
        <f>IFERROR(VLOOKUP(VENTAS[[#This Row],[Código del producto Vendido]],STOCK[],5,FALSE),"-")</f>
        <v>Zapato de punta fina y Tacón Cuadrado</v>
      </c>
      <c r="G816" s="2">
        <v>1</v>
      </c>
      <c r="H816" s="6">
        <v>40</v>
      </c>
      <c r="I816" s="6">
        <f>VENTAS[[#This Row],[Cantidad]]*VENTAS[[#This Row],[Precio Venta]]</f>
        <v>40</v>
      </c>
      <c r="J816" s="6">
        <f>IF(VENTAS[[#This Row],[Nombre del Gestor]]&gt;1,  VENTAS[[#This Row],[Total]]*10%, 0)</f>
        <v>4</v>
      </c>
      <c r="K816" s="6">
        <f>IFERROR(VLOOKUP(VENTAS[[#This Row],[Código del producto Vendido]],STOCK[],16,FALSE)*VENTAS[[#This Row],[Cantidad]] + VLOOKUP(VENTAS[[#This Row],[Código del producto Vendido]],STOCK[],19,FALSE)*VENTAS[[#This Row],[Cantidad]],VENTAS[[#This Row],[Total]])</f>
        <v>27.5</v>
      </c>
      <c r="L816" s="6">
        <f>VENTAS[[#This Row],[Total]]-VENTAS[[#This Row],[Comisión 10%]]-VENTAS[[#This Row],[Costo SIN Comision]]</f>
        <v>8.5</v>
      </c>
      <c r="M816" s="6"/>
    </row>
    <row r="817" spans="1:13" ht="14" x14ac:dyDescent="0.15">
      <c r="A817" s="23">
        <v>45381</v>
      </c>
      <c r="D817" s="4" t="s">
        <v>2031</v>
      </c>
      <c r="E817" s="4" t="s">
        <v>1457</v>
      </c>
      <c r="F817" s="2" t="str">
        <f>IFERROR(VLOOKUP(VENTAS[[#This Row],[Código del producto Vendido]],STOCK[],5,FALSE),"-")</f>
        <v>Vestido de mangas en contraste</v>
      </c>
      <c r="G817" s="2">
        <v>1</v>
      </c>
      <c r="H817" s="6">
        <v>28</v>
      </c>
      <c r="I817" s="6">
        <f>VENTAS[[#This Row],[Cantidad]]*VENTAS[[#This Row],[Precio Venta]]</f>
        <v>28</v>
      </c>
      <c r="J817" s="6">
        <f>IF(VENTAS[[#This Row],[Nombre del Gestor]]&gt;1,  VENTAS[[#This Row],[Total]]*10%, 0)</f>
        <v>2.8000000000000003</v>
      </c>
      <c r="K817" s="6">
        <f>IFERROR(VLOOKUP(VENTAS[[#This Row],[Código del producto Vendido]],STOCK[],16,FALSE)*VENTAS[[#This Row],[Cantidad]] + VLOOKUP(VENTAS[[#This Row],[Código del producto Vendido]],STOCK[],19,FALSE)*VENTAS[[#This Row],[Cantidad]],VENTAS[[#This Row],[Total]])</f>
        <v>17.25</v>
      </c>
      <c r="L817" s="6">
        <f>VENTAS[[#This Row],[Total]]-VENTAS[[#This Row],[Comisión 10%]]-VENTAS[[#This Row],[Costo SIN Comision]]</f>
        <v>7.9499999999999993</v>
      </c>
      <c r="M817" s="6"/>
    </row>
    <row r="818" spans="1:13" ht="14" x14ac:dyDescent="0.15">
      <c r="A818" s="23">
        <v>45382</v>
      </c>
      <c r="E818" s="4" t="s">
        <v>573</v>
      </c>
      <c r="F818" s="2" t="str">
        <f>IFERROR(VLOOKUP(VENTAS[[#This Row],[Código del producto Vendido]],STOCK[],5,FALSE),"-")</f>
        <v>Pareo pantalón de malla</v>
      </c>
      <c r="G818" s="2">
        <v>1</v>
      </c>
      <c r="H818" s="6">
        <v>15</v>
      </c>
      <c r="I818" s="6">
        <f>VENTAS[[#This Row],[Cantidad]]*VENTAS[[#This Row],[Precio Venta]]</f>
        <v>15</v>
      </c>
      <c r="J818" s="6">
        <f>IF(VENTAS[[#This Row],[Nombre del Gestor]]&gt;1,  VENTAS[[#This Row],[Total]]*10%, 0)</f>
        <v>0</v>
      </c>
      <c r="K818" s="6">
        <f>IFERROR(VLOOKUP(VENTAS[[#This Row],[Código del producto Vendido]],STOCK[],16,FALSE)*VENTAS[[#This Row],[Cantidad]] + VLOOKUP(VENTAS[[#This Row],[Código del producto Vendido]],STOCK[],19,FALSE)*VENTAS[[#This Row],[Cantidad]],VENTAS[[#This Row],[Total]])</f>
        <v>9.7855555555555558</v>
      </c>
      <c r="L818" s="6">
        <f>VENTAS[[#This Row],[Total]]-VENTAS[[#This Row],[Comisión 10%]]-VENTAS[[#This Row],[Costo SIN Comision]]</f>
        <v>5.2144444444444442</v>
      </c>
      <c r="M818" s="6"/>
    </row>
    <row r="819" spans="1:13" ht="14" x14ac:dyDescent="0.15">
      <c r="C819" s="4" t="s">
        <v>2011</v>
      </c>
      <c r="E819" s="4" t="s">
        <v>1736</v>
      </c>
      <c r="F819" s="2" t="str">
        <f>IFERROR(VLOOKUP(VENTAS[[#This Row],[Código del producto Vendido]],STOCK[],5,FALSE),"-")</f>
        <v>Chaleco de traje Blanco</v>
      </c>
      <c r="G819" s="2">
        <v>1</v>
      </c>
      <c r="H819" s="6">
        <v>25</v>
      </c>
      <c r="I819" s="6">
        <f>VENTAS[[#This Row],[Cantidad]]*VENTAS[[#This Row],[Precio Venta]]</f>
        <v>25</v>
      </c>
      <c r="J819" s="6">
        <f>IF(VENTAS[[#This Row],[Nombre del Gestor]]&gt;1,  VENTAS[[#This Row],[Total]]*10%, 0)</f>
        <v>0</v>
      </c>
      <c r="K819" s="6">
        <f>IFERROR(VLOOKUP(VENTAS[[#This Row],[Código del producto Vendido]],STOCK[],16,FALSE)*VENTAS[[#This Row],[Cantidad]] + VLOOKUP(VENTAS[[#This Row],[Código del producto Vendido]],STOCK[],19,FALSE)*VENTAS[[#This Row],[Cantidad]],VENTAS[[#This Row],[Total]])</f>
        <v>17.941176470588236</v>
      </c>
      <c r="L819" s="6">
        <f>VENTAS[[#This Row],[Total]]-VENTAS[[#This Row],[Comisión 10%]]-VENTAS[[#This Row],[Costo SIN Comision]]</f>
        <v>7.0588235294117645</v>
      </c>
      <c r="M819" s="6"/>
    </row>
    <row r="820" spans="1:13" ht="14" x14ac:dyDescent="0.15">
      <c r="A820" s="23">
        <v>45381</v>
      </c>
      <c r="E820" s="4" t="s">
        <v>1405</v>
      </c>
      <c r="F820" s="2" t="str">
        <f>IFERROR(VLOOKUP(VENTAS[[#This Row],[Código del producto Vendido]],STOCK[],5,FALSE),"-")</f>
        <v>Sandalias de hebilla</v>
      </c>
      <c r="G820" s="2">
        <v>1</v>
      </c>
      <c r="H820" s="6">
        <v>18</v>
      </c>
      <c r="I820" s="6">
        <f>VENTAS[[#This Row],[Cantidad]]*VENTAS[[#This Row],[Precio Venta]]</f>
        <v>18</v>
      </c>
      <c r="J820" s="6">
        <f>IF(VENTAS[[#This Row],[Nombre del Gestor]]&gt;1,  VENTAS[[#This Row],[Total]]*10%, 0)</f>
        <v>0</v>
      </c>
      <c r="K820" s="6">
        <f>IFERROR(VLOOKUP(VENTAS[[#This Row],[Código del producto Vendido]],STOCK[],16,FALSE)*VENTAS[[#This Row],[Cantidad]] + VLOOKUP(VENTAS[[#This Row],[Código del producto Vendido]],STOCK[],19,FALSE)*VENTAS[[#This Row],[Cantidad]],VENTAS[[#This Row],[Total]])</f>
        <v>11</v>
      </c>
      <c r="L820" s="6">
        <f>VENTAS[[#This Row],[Total]]-VENTAS[[#This Row],[Comisión 10%]]-VENTAS[[#This Row],[Costo SIN Comision]]</f>
        <v>7</v>
      </c>
      <c r="M820" s="6"/>
    </row>
    <row r="821" spans="1:13" ht="14" x14ac:dyDescent="0.15">
      <c r="A821" s="23">
        <v>45381</v>
      </c>
      <c r="E821" s="4" t="s">
        <v>1350</v>
      </c>
      <c r="F821" s="2" t="str">
        <f>IFERROR(VLOOKUP(VENTAS[[#This Row],[Código del producto Vendido]],STOCK[],5,FALSE),"-")</f>
        <v>Zapato de punta fina y Tacón Cuadrado</v>
      </c>
      <c r="G821" s="2">
        <v>1</v>
      </c>
      <c r="H821" s="6">
        <v>45</v>
      </c>
      <c r="I821" s="6">
        <f>VENTAS[[#This Row],[Cantidad]]*VENTAS[[#This Row],[Precio Venta]]</f>
        <v>45</v>
      </c>
      <c r="J821" s="6">
        <f>IF(VENTAS[[#This Row],[Nombre del Gestor]]&gt;1,  VENTAS[[#This Row],[Total]]*10%, 0)</f>
        <v>0</v>
      </c>
      <c r="K821" s="6">
        <f>IFERROR(VLOOKUP(VENTAS[[#This Row],[Código del producto Vendido]],STOCK[],16,FALSE)*VENTAS[[#This Row],[Cantidad]] + VLOOKUP(VENTAS[[#This Row],[Código del producto Vendido]],STOCK[],19,FALSE)*VENTAS[[#This Row],[Cantidad]],VENTAS[[#This Row],[Total]])</f>
        <v>31</v>
      </c>
      <c r="L821" s="6">
        <f>VENTAS[[#This Row],[Total]]-VENTAS[[#This Row],[Comisión 10%]]-VENTAS[[#This Row],[Costo SIN Comision]]</f>
        <v>14</v>
      </c>
      <c r="M821" s="6"/>
    </row>
    <row r="822" spans="1:13" ht="14" x14ac:dyDescent="0.15">
      <c r="A822" s="23">
        <v>45384</v>
      </c>
      <c r="E822" s="4" t="s">
        <v>1726</v>
      </c>
      <c r="F822" s="2" t="str">
        <f>IFERROR(VLOOKUP(VENTAS[[#This Row],[Código del producto Vendido]],STOCK[],5,FALSE),"-")</f>
        <v>Zapatillas blanco casual</v>
      </c>
      <c r="G822" s="2">
        <v>1</v>
      </c>
      <c r="H822" s="6">
        <v>35</v>
      </c>
      <c r="I822" s="6">
        <f>VENTAS[[#This Row],[Cantidad]]*VENTAS[[#This Row],[Precio Venta]]</f>
        <v>35</v>
      </c>
      <c r="J822" s="6">
        <f>IF(VENTAS[[#This Row],[Nombre del Gestor]]&gt;1,  VENTAS[[#This Row],[Total]]*10%, 0)</f>
        <v>0</v>
      </c>
      <c r="K822" s="6">
        <f>IFERROR(VLOOKUP(VENTAS[[#This Row],[Código del producto Vendido]],STOCK[],16,FALSE)*VENTAS[[#This Row],[Cantidad]] + VLOOKUP(VENTAS[[#This Row],[Código del producto Vendido]],STOCK[],19,FALSE)*VENTAS[[#This Row],[Cantidad]],VENTAS[[#This Row],[Total]])</f>
        <v>25.470588235294116</v>
      </c>
      <c r="L822" s="6">
        <f>VENTAS[[#This Row],[Total]]-VENTAS[[#This Row],[Comisión 10%]]-VENTAS[[#This Row],[Costo SIN Comision]]</f>
        <v>9.529411764705884</v>
      </c>
      <c r="M822" s="6"/>
    </row>
    <row r="823" spans="1:13" ht="14" x14ac:dyDescent="0.15">
      <c r="A823" s="23">
        <v>45384</v>
      </c>
      <c r="D823" s="4" t="s">
        <v>2031</v>
      </c>
      <c r="E823" s="4" t="s">
        <v>555</v>
      </c>
      <c r="F823" s="2" t="str">
        <f>IFERROR(VLOOKUP(VENTAS[[#This Row],[Código del producto Vendido]],STOCK[],5,FALSE),"-")</f>
        <v xml:space="preserve">Pareo falda </v>
      </c>
      <c r="G823" s="2">
        <v>1</v>
      </c>
      <c r="H823" s="6">
        <v>8</v>
      </c>
      <c r="I823" s="6">
        <f>VENTAS[[#This Row],[Cantidad]]*VENTAS[[#This Row],[Precio Venta]]</f>
        <v>8</v>
      </c>
      <c r="J823" s="6">
        <f>IF(VENTAS[[#This Row],[Nombre del Gestor]]&gt;1,  VENTAS[[#This Row],[Total]]*10%, 0)</f>
        <v>0.8</v>
      </c>
      <c r="K823" s="6">
        <f>IFERROR(VLOOKUP(VENTAS[[#This Row],[Código del producto Vendido]],STOCK[],16,FALSE)*VENTAS[[#This Row],[Cantidad]] + VLOOKUP(VENTAS[[#This Row],[Código del producto Vendido]],STOCK[],19,FALSE)*VENTAS[[#This Row],[Cantidad]],VENTAS[[#This Row],[Total]])</f>
        <v>4.3372222222222225</v>
      </c>
      <c r="L823" s="6">
        <f>VENTAS[[#This Row],[Total]]-VENTAS[[#This Row],[Comisión 10%]]-VENTAS[[#This Row],[Costo SIN Comision]]</f>
        <v>2.8627777777777776</v>
      </c>
      <c r="M823" s="6"/>
    </row>
    <row r="824" spans="1:13" ht="14" x14ac:dyDescent="0.15">
      <c r="A824" s="23">
        <v>45384</v>
      </c>
      <c r="D824" s="4" t="s">
        <v>2031</v>
      </c>
      <c r="E824" s="4" t="s">
        <v>1714</v>
      </c>
      <c r="F824" s="2" t="str">
        <f>IFERROR(VLOOKUP(VENTAS[[#This Row],[Código del producto Vendido]],STOCK[],5,FALSE),"-")</f>
        <v>Traje de baño blanco sexy</v>
      </c>
      <c r="G824" s="2">
        <v>1</v>
      </c>
      <c r="H824" s="6">
        <v>20</v>
      </c>
      <c r="I824" s="6">
        <f>VENTAS[[#This Row],[Cantidad]]*VENTAS[[#This Row],[Precio Venta]]</f>
        <v>20</v>
      </c>
      <c r="J824" s="6">
        <f>IF(VENTAS[[#This Row],[Nombre del Gestor]]&gt;1,  VENTAS[[#This Row],[Total]]*10%, 0)</f>
        <v>2</v>
      </c>
      <c r="K824" s="6">
        <f>IFERROR(VLOOKUP(VENTAS[[#This Row],[Código del producto Vendido]],STOCK[],16,FALSE)*VENTAS[[#This Row],[Cantidad]] + VLOOKUP(VENTAS[[#This Row],[Código del producto Vendido]],STOCK[],19,FALSE)*VENTAS[[#This Row],[Cantidad]],VENTAS[[#This Row],[Total]])</f>
        <v>9.5882352941176467</v>
      </c>
      <c r="L824" s="6">
        <f>VENTAS[[#This Row],[Total]]-VENTAS[[#This Row],[Comisión 10%]]-VENTAS[[#This Row],[Costo SIN Comision]]</f>
        <v>8.4117647058823533</v>
      </c>
      <c r="M824" s="6"/>
    </row>
    <row r="825" spans="1:13" ht="14" x14ac:dyDescent="0.15">
      <c r="A825" s="23">
        <v>45386</v>
      </c>
      <c r="D825" s="4" t="s">
        <v>2031</v>
      </c>
      <c r="E825" s="4" t="s">
        <v>822</v>
      </c>
      <c r="F825" s="2" t="str">
        <f>IFERROR(VLOOKUP(VENTAS[[#This Row],[Código del producto Vendido]],STOCK[],5,FALSE),"-")</f>
        <v>Bikini cintura alta</v>
      </c>
      <c r="G825" s="2">
        <v>1</v>
      </c>
      <c r="H825" s="6">
        <v>12</v>
      </c>
      <c r="I825" s="6">
        <f>VENTAS[[#This Row],[Cantidad]]*VENTAS[[#This Row],[Precio Venta]]</f>
        <v>12</v>
      </c>
      <c r="J825" s="6">
        <f>IF(VENTAS[[#This Row],[Nombre del Gestor]]&gt;1,  VENTAS[[#This Row],[Total]]*10%, 0)</f>
        <v>1.2000000000000002</v>
      </c>
      <c r="K825" s="6">
        <f>IFERROR(VLOOKUP(VENTAS[[#This Row],[Código del producto Vendido]],STOCK[],16,FALSE)*VENTAS[[#This Row],[Cantidad]] + VLOOKUP(VENTAS[[#This Row],[Código del producto Vendido]],STOCK[],19,FALSE)*VENTAS[[#This Row],[Cantidad]],VENTAS[[#This Row],[Total]])</f>
        <v>7.0555555555555554</v>
      </c>
      <c r="L825" s="6">
        <f>VENTAS[[#This Row],[Total]]-VENTAS[[#This Row],[Comisión 10%]]-VENTAS[[#This Row],[Costo SIN Comision]]</f>
        <v>3.7444444444444454</v>
      </c>
      <c r="M825" s="6"/>
    </row>
    <row r="826" spans="1:13" ht="14" x14ac:dyDescent="0.15">
      <c r="A826" s="22" t="s">
        <v>1502</v>
      </c>
      <c r="C826" s="4" t="s">
        <v>2044</v>
      </c>
      <c r="E826" s="4" t="s">
        <v>1734</v>
      </c>
      <c r="F826" s="2" t="str">
        <f>IFERROR(VLOOKUP(VENTAS[[#This Row],[Código del producto Vendido]],STOCK[],5,FALSE),"-")</f>
        <v>Kimono Dazy Elegante</v>
      </c>
      <c r="G826" s="2">
        <v>1</v>
      </c>
      <c r="H826" s="6">
        <v>0</v>
      </c>
      <c r="I826" s="6">
        <f>VENTAS[[#This Row],[Cantidad]]*VENTAS[[#This Row],[Precio Venta]]</f>
        <v>0</v>
      </c>
      <c r="J826" s="6">
        <f>IF(VENTAS[[#This Row],[Nombre del Gestor]]&gt;1,  VENTAS[[#This Row],[Total]]*10%, 0)</f>
        <v>0</v>
      </c>
      <c r="K826" s="6">
        <f>IFERROR(VLOOKUP(VENTAS[[#This Row],[Código del producto Vendido]],STOCK[],16,FALSE)*VENTAS[[#This Row],[Cantidad]] + VLOOKUP(VENTAS[[#This Row],[Código del producto Vendido]],STOCK[],19,FALSE)*VENTAS[[#This Row],[Cantidad]],VENTAS[[#This Row],[Total]])</f>
        <v>13.352941176470589</v>
      </c>
      <c r="L826" s="6">
        <f>VENTAS[[#This Row],[Total]]-VENTAS[[#This Row],[Comisión 10%]]-VENTAS[[#This Row],[Costo SIN Comision]]</f>
        <v>-13.352941176470589</v>
      </c>
      <c r="M826" s="6"/>
    </row>
    <row r="827" spans="1:13" ht="14" x14ac:dyDescent="0.15">
      <c r="A827" s="22" t="s">
        <v>1502</v>
      </c>
      <c r="E827" s="4" t="s">
        <v>1418</v>
      </c>
      <c r="F827" s="2" t="str">
        <f>IFERROR(VLOOKUP(VENTAS[[#This Row],[Código del producto Vendido]],STOCK[],5,FALSE),"-")</f>
        <v>Camisa Modely</v>
      </c>
      <c r="G827" s="2">
        <v>1</v>
      </c>
      <c r="H827" s="6">
        <v>22</v>
      </c>
      <c r="I827" s="6">
        <f>VENTAS[[#This Row],[Cantidad]]*VENTAS[[#This Row],[Precio Venta]]</f>
        <v>22</v>
      </c>
      <c r="J827" s="6">
        <f>IF(VENTAS[[#This Row],[Nombre del Gestor]]&gt;1,  VENTAS[[#This Row],[Total]]*10%, 0)</f>
        <v>0</v>
      </c>
      <c r="K827" s="6">
        <f>IFERROR(VLOOKUP(VENTAS[[#This Row],[Código del producto Vendido]],STOCK[],16,FALSE)*VENTAS[[#This Row],[Cantidad]] + VLOOKUP(VENTAS[[#This Row],[Código del producto Vendido]],STOCK[],19,FALSE)*VENTAS[[#This Row],[Cantidad]],VENTAS[[#This Row],[Total]])</f>
        <v>9.74</v>
      </c>
      <c r="L827" s="6">
        <f>VENTAS[[#This Row],[Total]]-VENTAS[[#This Row],[Comisión 10%]]-VENTAS[[#This Row],[Costo SIN Comision]]</f>
        <v>12.26</v>
      </c>
      <c r="M827" s="6"/>
    </row>
    <row r="828" spans="1:13" ht="14" x14ac:dyDescent="0.15">
      <c r="A828" s="22" t="s">
        <v>1502</v>
      </c>
      <c r="E828" s="4" t="s">
        <v>893</v>
      </c>
      <c r="F828" s="2" t="str">
        <f>IFERROR(VLOOKUP(VENTAS[[#This Row],[Código del producto Vendido]],STOCK[],5,FALSE),"-")</f>
        <v>Top Acanalado</v>
      </c>
      <c r="G828" s="2">
        <v>1</v>
      </c>
      <c r="H828" s="6">
        <v>13</v>
      </c>
      <c r="I828" s="6">
        <f>VENTAS[[#This Row],[Cantidad]]*VENTAS[[#This Row],[Precio Venta]]</f>
        <v>13</v>
      </c>
      <c r="J828" s="6">
        <f>IF(VENTAS[[#This Row],[Nombre del Gestor]]&gt;1,  VENTAS[[#This Row],[Total]]*10%, 0)</f>
        <v>0</v>
      </c>
      <c r="K828" s="6">
        <f>IFERROR(VLOOKUP(VENTAS[[#This Row],[Código del producto Vendido]],STOCK[],16,FALSE)*VENTAS[[#This Row],[Cantidad]] + VLOOKUP(VENTAS[[#This Row],[Código del producto Vendido]],STOCK[],19,FALSE)*VENTAS[[#This Row],[Cantidad]],VENTAS[[#This Row],[Total]])</f>
        <v>9.2799999999999994</v>
      </c>
      <c r="L828" s="6">
        <f>VENTAS[[#This Row],[Total]]-VENTAS[[#This Row],[Comisión 10%]]-VENTAS[[#This Row],[Costo SIN Comision]]</f>
        <v>3.7200000000000006</v>
      </c>
      <c r="M828" s="6"/>
    </row>
    <row r="829" spans="1:13" ht="14" x14ac:dyDescent="0.15">
      <c r="A829" s="23"/>
      <c r="F829" s="2" t="str">
        <f>IFERROR(VLOOKUP(VENTAS[[#This Row],[Código del producto Vendido]],STOCK[],5,FALSE),"-")</f>
        <v>-</v>
      </c>
      <c r="G829" s="2">
        <v>1</v>
      </c>
      <c r="H829" s="6">
        <v>25</v>
      </c>
      <c r="I829" s="6">
        <f>VENTAS[[#This Row],[Cantidad]]*VENTAS[[#This Row],[Precio Venta]]</f>
        <v>25</v>
      </c>
      <c r="J829" s="6">
        <f>IF(VENTAS[[#This Row],[Nombre del Gestor]]&gt;1,  VENTAS[[#This Row],[Total]]*10%, 0)</f>
        <v>0</v>
      </c>
      <c r="K829" s="6">
        <f>IFERROR(VLOOKUP(VENTAS[[#This Row],[Código del producto Vendido]],STOCK[],16,FALSE)*VENTAS[[#This Row],[Cantidad]] + VLOOKUP(VENTAS[[#This Row],[Código del producto Vendido]],STOCK[],19,FALSE)*VENTAS[[#This Row],[Cantidad]],VENTAS[[#This Row],[Total]])</f>
        <v>25</v>
      </c>
      <c r="L829" s="6">
        <f>VENTAS[[#This Row],[Total]]-VENTAS[[#This Row],[Comisión 10%]]-VENTAS[[#This Row],[Costo SIN Comision]]</f>
        <v>0</v>
      </c>
      <c r="M829" s="6"/>
    </row>
    <row r="830" spans="1:13" ht="14" x14ac:dyDescent="0.15">
      <c r="A830" s="23">
        <v>45387</v>
      </c>
      <c r="C830" t="s">
        <v>2096</v>
      </c>
      <c r="D830" t="s">
        <v>2031</v>
      </c>
      <c r="E830" t="s">
        <v>562</v>
      </c>
      <c r="F830" s="2" t="str">
        <f>IFERROR(VLOOKUP(VENTAS[[#This Row],[Código del producto Vendido]],STOCK[],5,FALSE),"-")</f>
        <v>Enguatada con protección UV</v>
      </c>
      <c r="G830" s="2">
        <v>1</v>
      </c>
      <c r="H830" s="6">
        <v>17</v>
      </c>
      <c r="I830" s="6">
        <f>VENTAS[[#This Row],[Cantidad]]*VENTAS[[#This Row],[Precio Venta]]</f>
        <v>17</v>
      </c>
      <c r="J830" s="6">
        <f>IF(VENTAS[[#This Row],[Nombre del Gestor]]&gt;1,  VENTAS[[#This Row],[Total]]*10%, 0)</f>
        <v>1.7000000000000002</v>
      </c>
      <c r="K830" s="6">
        <f>IFERROR(VLOOKUP(VENTAS[[#This Row],[Código del producto Vendido]],STOCK[],16,FALSE)*VENTAS[[#This Row],[Cantidad]] + VLOOKUP(VENTAS[[#This Row],[Código del producto Vendido]],STOCK[],19,FALSE)*VENTAS[[#This Row],[Cantidad]],VENTAS[[#This Row],[Total]])</f>
        <v>12.396666666666667</v>
      </c>
      <c r="L830" s="6">
        <f>VENTAS[[#This Row],[Total]]-VENTAS[[#This Row],[Comisión 10%]]-VENTAS[[#This Row],[Costo SIN Comision]]</f>
        <v>2.9033333333333342</v>
      </c>
      <c r="M830" s="6"/>
    </row>
    <row r="831" spans="1:13" ht="14" x14ac:dyDescent="0.15">
      <c r="A831" s="23" t="s">
        <v>1502</v>
      </c>
      <c r="E831" t="s">
        <v>759</v>
      </c>
      <c r="F831" s="2" t="str">
        <f>IFERROR(VLOOKUP(VENTAS[[#This Row],[Código del producto Vendido]],STOCK[],5,FALSE),"-")</f>
        <v>Top Cruzado negro</v>
      </c>
      <c r="G831" s="2">
        <v>2</v>
      </c>
      <c r="H831" s="6">
        <v>9</v>
      </c>
      <c r="I831" s="6">
        <f>VENTAS[[#This Row],[Cantidad]]*VENTAS[[#This Row],[Precio Venta]]</f>
        <v>18</v>
      </c>
      <c r="J831" s="6">
        <f>IF(VENTAS[[#This Row],[Nombre del Gestor]]&gt;1,  VENTAS[[#This Row],[Total]]*10%, 0)</f>
        <v>0</v>
      </c>
      <c r="K831" s="6">
        <f>IFERROR(VLOOKUP(VENTAS[[#This Row],[Código del producto Vendido]],STOCK[],16,FALSE)*VENTAS[[#This Row],[Cantidad]] + VLOOKUP(VENTAS[[#This Row],[Código del producto Vendido]],STOCK[],19,FALSE)*VENTAS[[#This Row],[Cantidad]],VENTAS[[#This Row],[Total]])</f>
        <v>9.8033333333333346</v>
      </c>
      <c r="L831" s="6">
        <f>VENTAS[[#This Row],[Total]]-VENTAS[[#This Row],[Comisión 10%]]-VENTAS[[#This Row],[Costo SIN Comision]]</f>
        <v>8.1966666666666654</v>
      </c>
      <c r="M831" s="6"/>
    </row>
    <row r="832" spans="1:13" ht="14" x14ac:dyDescent="0.15">
      <c r="A832" s="23" t="s">
        <v>1502</v>
      </c>
      <c r="E832" t="s">
        <v>1451</v>
      </c>
      <c r="F832" s="2" t="str">
        <f>IFERROR(VLOOKUP(VENTAS[[#This Row],[Código del producto Vendido]],STOCK[],5,FALSE),"-")</f>
        <v>Conjunto Albaricoque</v>
      </c>
      <c r="G832" s="2">
        <v>1</v>
      </c>
      <c r="H832" s="6">
        <v>27</v>
      </c>
      <c r="I832" s="6">
        <f>VENTAS[[#This Row],[Cantidad]]*VENTAS[[#This Row],[Precio Venta]]</f>
        <v>27</v>
      </c>
      <c r="J832" s="6">
        <f>IF(VENTAS[[#This Row],[Nombre del Gestor]]&gt;1,  VENTAS[[#This Row],[Total]]*10%, 0)</f>
        <v>0</v>
      </c>
      <c r="K832" s="6">
        <f>IFERROR(VLOOKUP(VENTAS[[#This Row],[Código del producto Vendido]],STOCK[],16,FALSE)*VENTAS[[#This Row],[Cantidad]] + VLOOKUP(VENTAS[[#This Row],[Código del producto Vendido]],STOCK[],19,FALSE)*VENTAS[[#This Row],[Cantidad]],VENTAS[[#This Row],[Total]])</f>
        <v>13.97</v>
      </c>
      <c r="L832" s="6">
        <f>VENTAS[[#This Row],[Total]]-VENTAS[[#This Row],[Comisión 10%]]-VENTAS[[#This Row],[Costo SIN Comision]]</f>
        <v>13.03</v>
      </c>
      <c r="M832" s="6"/>
    </row>
    <row r="833" spans="1:13" ht="14" x14ac:dyDescent="0.15">
      <c r="A833" s="23">
        <v>45386</v>
      </c>
      <c r="C833" t="s">
        <v>2096</v>
      </c>
      <c r="D833" t="s">
        <v>2031</v>
      </c>
      <c r="E833" t="s">
        <v>1450</v>
      </c>
      <c r="F833" s="2" t="str">
        <f>IFERROR(VLOOKUP(VENTAS[[#This Row],[Código del producto Vendido]],STOCK[],5,FALSE),"-")</f>
        <v xml:space="preserve">Vestido cruzado </v>
      </c>
      <c r="G833" s="2">
        <v>1</v>
      </c>
      <c r="H833" s="6">
        <v>23</v>
      </c>
      <c r="I833" s="6">
        <f>VENTAS[[#This Row],[Cantidad]]*VENTAS[[#This Row],[Precio Venta]]</f>
        <v>23</v>
      </c>
      <c r="J833" s="6">
        <f>IF(VENTAS[[#This Row],[Nombre del Gestor]]&gt;1,  VENTAS[[#This Row],[Total]]*10%, 0)</f>
        <v>2.3000000000000003</v>
      </c>
      <c r="K833" s="6">
        <f>IFERROR(VLOOKUP(VENTAS[[#This Row],[Código del producto Vendido]],STOCK[],16,FALSE)*VENTAS[[#This Row],[Cantidad]] + VLOOKUP(VENTAS[[#This Row],[Código del producto Vendido]],STOCK[],19,FALSE)*VENTAS[[#This Row],[Cantidad]],VENTAS[[#This Row],[Total]])</f>
        <v>14.65</v>
      </c>
      <c r="L833" s="6">
        <f>VENTAS[[#This Row],[Total]]-VENTAS[[#This Row],[Comisión 10%]]-VENTAS[[#This Row],[Costo SIN Comision]]</f>
        <v>6.0499999999999989</v>
      </c>
      <c r="M833" s="6"/>
    </row>
    <row r="834" spans="1:13" ht="14" x14ac:dyDescent="0.15">
      <c r="A834" s="23">
        <v>45387</v>
      </c>
      <c r="C834" t="s">
        <v>2096</v>
      </c>
      <c r="D834" t="s">
        <v>2031</v>
      </c>
      <c r="E834" t="s">
        <v>681</v>
      </c>
      <c r="F834" s="2" t="str">
        <f>IFERROR(VLOOKUP(VENTAS[[#This Row],[Código del producto Vendido]],STOCK[],5,FALSE),"-")</f>
        <v>Bikini Floral</v>
      </c>
      <c r="G834" s="2">
        <v>1</v>
      </c>
      <c r="H834" s="6">
        <v>22</v>
      </c>
      <c r="I834" s="6">
        <f>VENTAS[[#This Row],[Cantidad]]*VENTAS[[#This Row],[Precio Venta]]</f>
        <v>22</v>
      </c>
      <c r="J834" s="6">
        <f>IF(VENTAS[[#This Row],[Nombre del Gestor]]&gt;1,  VENTAS[[#This Row],[Total]]*10%, 0)</f>
        <v>2.2000000000000002</v>
      </c>
      <c r="K834" s="6">
        <f>IFERROR(VLOOKUP(VENTAS[[#This Row],[Código del producto Vendido]],STOCK[],16,FALSE)*VENTAS[[#This Row],[Cantidad]] + VLOOKUP(VENTAS[[#This Row],[Código del producto Vendido]],STOCK[],19,FALSE)*VENTAS[[#This Row],[Cantidad]],VENTAS[[#This Row],[Total]])</f>
        <v>13.944444444444445</v>
      </c>
      <c r="L834" s="6">
        <f>VENTAS[[#This Row],[Total]]-VENTAS[[#This Row],[Comisión 10%]]-VENTAS[[#This Row],[Costo SIN Comision]]</f>
        <v>5.8555555555555561</v>
      </c>
      <c r="M834" s="6"/>
    </row>
    <row r="835" spans="1:13" ht="14" x14ac:dyDescent="0.15">
      <c r="A835" s="23">
        <v>45387</v>
      </c>
      <c r="C835" t="s">
        <v>2096</v>
      </c>
      <c r="D835" t="s">
        <v>2031</v>
      </c>
      <c r="E835" t="s">
        <v>677</v>
      </c>
      <c r="F835" s="2" t="str">
        <f>IFERROR(VLOOKUP(VENTAS[[#This Row],[Código del producto Vendido]],STOCK[],5,FALSE),"-")</f>
        <v xml:space="preserve">Bañador una pieza de color combinado </v>
      </c>
      <c r="G835" s="2">
        <v>1</v>
      </c>
      <c r="H835" s="6">
        <v>18</v>
      </c>
      <c r="I835" s="6">
        <f>VENTAS[[#This Row],[Cantidad]]*VENTAS[[#This Row],[Precio Venta]]</f>
        <v>18</v>
      </c>
      <c r="J835" s="6">
        <f>IF(VENTAS[[#This Row],[Nombre del Gestor]]&gt;1,  VENTAS[[#This Row],[Total]]*10%, 0)</f>
        <v>1.8</v>
      </c>
      <c r="K835" s="6">
        <f>IFERROR(VLOOKUP(VENTAS[[#This Row],[Código del producto Vendido]],STOCK[],16,FALSE)*VENTAS[[#This Row],[Cantidad]] + VLOOKUP(VENTAS[[#This Row],[Código del producto Vendido]],STOCK[],19,FALSE)*VENTAS[[#This Row],[Cantidad]],VENTAS[[#This Row],[Total]])</f>
        <v>9.6666666666666679</v>
      </c>
      <c r="L835" s="6">
        <f>VENTAS[[#This Row],[Total]]-VENTAS[[#This Row],[Comisión 10%]]-VENTAS[[#This Row],[Costo SIN Comision]]</f>
        <v>6.5333333333333314</v>
      </c>
      <c r="M835" s="6"/>
    </row>
    <row r="836" spans="1:13" ht="14" x14ac:dyDescent="0.15">
      <c r="A836" s="23">
        <v>45387</v>
      </c>
      <c r="C836" t="s">
        <v>2096</v>
      </c>
      <c r="D836" t="s">
        <v>2031</v>
      </c>
      <c r="E836" t="s">
        <v>709</v>
      </c>
      <c r="F836" s="2" t="str">
        <f>IFERROR(VLOOKUP(VENTAS[[#This Row],[Código del producto Vendido]],STOCK[],5,FALSE),"-")</f>
        <v>Bañador de talle alto con vuelos</v>
      </c>
      <c r="G836" s="2">
        <v>1</v>
      </c>
      <c r="H836" s="6">
        <v>22</v>
      </c>
      <c r="I836" s="6">
        <f>VENTAS[[#This Row],[Cantidad]]*VENTAS[[#This Row],[Precio Venta]]</f>
        <v>22</v>
      </c>
      <c r="J836" s="6">
        <f>IF(VENTAS[[#This Row],[Nombre del Gestor]]&gt;1,  VENTAS[[#This Row],[Total]]*10%, 0)</f>
        <v>2.2000000000000002</v>
      </c>
      <c r="K836" s="6">
        <f>IFERROR(VLOOKUP(VENTAS[[#This Row],[Código del producto Vendido]],STOCK[],16,FALSE)*VENTAS[[#This Row],[Cantidad]] + VLOOKUP(VENTAS[[#This Row],[Código del producto Vendido]],STOCK[],19,FALSE)*VENTAS[[#This Row],[Cantidad]],VENTAS[[#This Row],[Total]])</f>
        <v>12.480555555555554</v>
      </c>
      <c r="L836" s="6">
        <f>VENTAS[[#This Row],[Total]]-VENTAS[[#This Row],[Comisión 10%]]-VENTAS[[#This Row],[Costo SIN Comision]]</f>
        <v>7.3194444444444464</v>
      </c>
      <c r="M836" s="6"/>
    </row>
    <row r="837" spans="1:13" ht="14" x14ac:dyDescent="0.15">
      <c r="A837" s="23">
        <v>45390</v>
      </c>
      <c r="D837" t="s">
        <v>2031</v>
      </c>
      <c r="E837" t="s">
        <v>1730</v>
      </c>
      <c r="F837" s="2" t="str">
        <f>IFERROR(VLOOKUP(VENTAS[[#This Row],[Código del producto Vendido]],STOCK[],5,FALSE),"-")</f>
        <v>Traje de baño de mangas estampadas</v>
      </c>
      <c r="G837" s="2">
        <v>2</v>
      </c>
      <c r="H837" s="6">
        <v>25</v>
      </c>
      <c r="I837" s="6">
        <f>VENTAS[[#This Row],[Cantidad]]*VENTAS[[#This Row],[Precio Venta]]</f>
        <v>50</v>
      </c>
      <c r="J837" s="6">
        <f>IF(VENTAS[[#This Row],[Nombre del Gestor]]&gt;1,  VENTAS[[#This Row],[Total]]*10%, 0)</f>
        <v>5</v>
      </c>
      <c r="K837" s="6">
        <f>IFERROR(VLOOKUP(VENTAS[[#This Row],[Código del producto Vendido]],STOCK[],16,FALSE)*VENTAS[[#This Row],[Cantidad]] + VLOOKUP(VENTAS[[#This Row],[Código del producto Vendido]],STOCK[],19,FALSE)*VENTAS[[#This Row],[Cantidad]],VENTAS[[#This Row],[Total]])</f>
        <v>24.823529411764707</v>
      </c>
      <c r="L837" s="6">
        <f>VENTAS[[#This Row],[Total]]-VENTAS[[#This Row],[Comisión 10%]]-VENTAS[[#This Row],[Costo SIN Comision]]</f>
        <v>20.176470588235293</v>
      </c>
      <c r="M837" s="6"/>
    </row>
    <row r="838" spans="1:13" ht="14" x14ac:dyDescent="0.15">
      <c r="A838" s="23">
        <v>45389</v>
      </c>
      <c r="D838" t="s">
        <v>2031</v>
      </c>
      <c r="E838" t="s">
        <v>1716</v>
      </c>
      <c r="F838" s="2" t="str">
        <f>IFERROR(VLOOKUP(VENTAS[[#This Row],[Código del producto Vendido]],STOCK[],5,FALSE),"-")</f>
        <v>Conjunto de bikini moca</v>
      </c>
      <c r="G838" s="2">
        <v>1</v>
      </c>
      <c r="H838" s="6">
        <v>20</v>
      </c>
      <c r="I838" s="6">
        <f>VENTAS[[#This Row],[Cantidad]]*VENTAS[[#This Row],[Precio Venta]]</f>
        <v>20</v>
      </c>
      <c r="J838" s="6">
        <f>IF(VENTAS[[#This Row],[Nombre del Gestor]]&gt;1,  VENTAS[[#This Row],[Total]]*10%, 0)</f>
        <v>2</v>
      </c>
      <c r="K838" s="6">
        <f>IFERROR(VLOOKUP(VENTAS[[#This Row],[Código del producto Vendido]],STOCK[],16,FALSE)*VENTAS[[#This Row],[Cantidad]] + VLOOKUP(VENTAS[[#This Row],[Código del producto Vendido]],STOCK[],19,FALSE)*VENTAS[[#This Row],[Cantidad]],VENTAS[[#This Row],[Total]])</f>
        <v>12.352941176470589</v>
      </c>
      <c r="L838" s="6">
        <f>VENTAS[[#This Row],[Total]]-VENTAS[[#This Row],[Comisión 10%]]-VENTAS[[#This Row],[Costo SIN Comision]]</f>
        <v>5.6470588235294112</v>
      </c>
      <c r="M838" s="6"/>
    </row>
    <row r="839" spans="1:13" ht="14" x14ac:dyDescent="0.15">
      <c r="A839" s="23" t="s">
        <v>1502</v>
      </c>
      <c r="E839" t="s">
        <v>885</v>
      </c>
      <c r="F839" s="2" t="str">
        <f>IFERROR(VLOOKUP(VENTAS[[#This Row],[Código del producto Vendido]],STOCK[],5,FALSE),"-")</f>
        <v>Bañador despalda descubierta</v>
      </c>
      <c r="G839" s="2">
        <v>1</v>
      </c>
      <c r="H839" s="6">
        <v>25</v>
      </c>
      <c r="I839" s="6">
        <f>VENTAS[[#This Row],[Cantidad]]*VENTAS[[#This Row],[Precio Venta]]</f>
        <v>25</v>
      </c>
      <c r="J839" s="6">
        <f>IF(VENTAS[[#This Row],[Nombre del Gestor]]&gt;1,  VENTAS[[#This Row],[Total]]*10%, 0)</f>
        <v>0</v>
      </c>
      <c r="K839" s="6">
        <f>IFERROR(VLOOKUP(VENTAS[[#This Row],[Código del producto Vendido]],STOCK[],16,FALSE)*VENTAS[[#This Row],[Cantidad]] + VLOOKUP(VENTAS[[#This Row],[Código del producto Vendido]],STOCK[],19,FALSE)*VENTAS[[#This Row],[Cantidad]],VENTAS[[#This Row],[Total]])</f>
        <v>15.324999999999999</v>
      </c>
      <c r="L839" s="6">
        <f>VENTAS[[#This Row],[Total]]-VENTAS[[#This Row],[Comisión 10%]]-VENTAS[[#This Row],[Costo SIN Comision]]</f>
        <v>9.6750000000000007</v>
      </c>
      <c r="M839" s="6"/>
    </row>
    <row r="840" spans="1:13" ht="14" x14ac:dyDescent="0.15">
      <c r="A840" s="23">
        <v>45386</v>
      </c>
      <c r="D840" t="s">
        <v>2031</v>
      </c>
      <c r="E840" t="s">
        <v>676</v>
      </c>
      <c r="F840" s="2" t="str">
        <f>IFERROR(VLOOKUP(VENTAS[[#This Row],[Código del producto Vendido]],STOCK[],5,FALSE),"-")</f>
        <v>Vestido Bohemio</v>
      </c>
      <c r="G840" s="2">
        <v>1</v>
      </c>
      <c r="H840" s="6">
        <v>20</v>
      </c>
      <c r="I840" s="6">
        <f>VENTAS[[#This Row],[Cantidad]]*VENTAS[[#This Row],[Precio Venta]]</f>
        <v>20</v>
      </c>
      <c r="J840" s="6">
        <f>IF(VENTAS[[#This Row],[Nombre del Gestor]]&gt;1,  VENTAS[[#This Row],[Total]]*10%, 0)</f>
        <v>2</v>
      </c>
      <c r="K840" s="6">
        <f>IFERROR(VLOOKUP(VENTAS[[#This Row],[Código del producto Vendido]],STOCK[],16,FALSE)*VENTAS[[#This Row],[Cantidad]] + VLOOKUP(VENTAS[[#This Row],[Código del producto Vendido]],STOCK[],19,FALSE)*VENTAS[[#This Row],[Cantidad]],VENTAS[[#This Row],[Total]])</f>
        <v>12.570555555555554</v>
      </c>
      <c r="L840" s="6">
        <f>VENTAS[[#This Row],[Total]]-VENTAS[[#This Row],[Comisión 10%]]-VENTAS[[#This Row],[Costo SIN Comision]]</f>
        <v>5.4294444444444458</v>
      </c>
      <c r="M840" s="6"/>
    </row>
    <row r="841" spans="1:13" ht="14" x14ac:dyDescent="0.15">
      <c r="A841" s="23">
        <v>45383</v>
      </c>
      <c r="D841" t="s">
        <v>2031</v>
      </c>
      <c r="E841" t="s">
        <v>1252</v>
      </c>
      <c r="F841" s="2" t="str">
        <f>IFERROR(VLOOKUP(VENTAS[[#This Row],[Código del producto Vendido]],STOCK[],5,FALSE),"-")</f>
        <v>Jean MOM con rotos</v>
      </c>
      <c r="G841" s="2">
        <v>1</v>
      </c>
      <c r="H841" s="6">
        <v>32</v>
      </c>
      <c r="I841" s="6">
        <f>VENTAS[[#This Row],[Cantidad]]*VENTAS[[#This Row],[Precio Venta]]</f>
        <v>32</v>
      </c>
      <c r="J841" s="6">
        <f>IF(VENTAS[[#This Row],[Nombre del Gestor]]&gt;1,  VENTAS[[#This Row],[Total]]*10%, 0)</f>
        <v>3.2</v>
      </c>
      <c r="K841" s="6">
        <f>IFERROR(VLOOKUP(VENTAS[[#This Row],[Código del producto Vendido]],STOCK[],16,FALSE)*VENTAS[[#This Row],[Cantidad]] + VLOOKUP(VENTAS[[#This Row],[Código del producto Vendido]],STOCK[],19,FALSE)*VENTAS[[#This Row],[Cantidad]],VENTAS[[#This Row],[Total]])</f>
        <v>20</v>
      </c>
      <c r="L841" s="6">
        <f>VENTAS[[#This Row],[Total]]-VENTAS[[#This Row],[Comisión 10%]]-VENTAS[[#This Row],[Costo SIN Comision]]</f>
        <v>8.8000000000000007</v>
      </c>
      <c r="M841" s="6"/>
    </row>
    <row r="842" spans="1:13" ht="14" x14ac:dyDescent="0.15">
      <c r="A842" s="23">
        <v>45393</v>
      </c>
      <c r="D842" t="s">
        <v>2031</v>
      </c>
      <c r="E842" t="s">
        <v>1105</v>
      </c>
      <c r="F842" s="2" t="str">
        <f>IFERROR(VLOOKUP(VENTAS[[#This Row],[Código del producto Vendido]],STOCK[],5,FALSE),"-")</f>
        <v>Jean ajustado Claro</v>
      </c>
      <c r="G842" s="2">
        <v>1</v>
      </c>
      <c r="H842" s="6">
        <v>32</v>
      </c>
      <c r="I842" s="6">
        <f>VENTAS[[#This Row],[Cantidad]]*VENTAS[[#This Row],[Precio Venta]]</f>
        <v>32</v>
      </c>
      <c r="J842" s="6">
        <f>IF(VENTAS[[#This Row],[Nombre del Gestor]]&gt;1,  VENTAS[[#This Row],[Total]]*10%, 0)</f>
        <v>3.2</v>
      </c>
      <c r="K842" s="6">
        <f>IFERROR(VLOOKUP(VENTAS[[#This Row],[Código del producto Vendido]],STOCK[],16,FALSE)*VENTAS[[#This Row],[Cantidad]] + VLOOKUP(VENTAS[[#This Row],[Código del producto Vendido]],STOCK[],19,FALSE)*VENTAS[[#This Row],[Cantidad]],VENTAS[[#This Row],[Total]])</f>
        <v>23.79</v>
      </c>
      <c r="L842" s="6">
        <f>VENTAS[[#This Row],[Total]]-VENTAS[[#This Row],[Comisión 10%]]-VENTAS[[#This Row],[Costo SIN Comision]]</f>
        <v>5.0100000000000016</v>
      </c>
      <c r="M842" s="6"/>
    </row>
    <row r="843" spans="1:13" ht="14" x14ac:dyDescent="0.15">
      <c r="A843" s="23">
        <v>45385</v>
      </c>
      <c r="D843" t="s">
        <v>2031</v>
      </c>
      <c r="E843" t="s">
        <v>1396</v>
      </c>
      <c r="F843" s="2" t="str">
        <f>IFERROR(VLOOKUP(VENTAS[[#This Row],[Código del producto Vendido]],STOCK[],5,FALSE),"-")</f>
        <v>Sandalias de tiras</v>
      </c>
      <c r="G843" s="2">
        <v>2</v>
      </c>
      <c r="H843" s="6">
        <v>25</v>
      </c>
      <c r="I843" s="6">
        <f>VENTAS[[#This Row],[Cantidad]]*VENTAS[[#This Row],[Precio Venta]]</f>
        <v>50</v>
      </c>
      <c r="J843" s="6">
        <f>IF(VENTAS[[#This Row],[Nombre del Gestor]]&gt;1,  VENTAS[[#This Row],[Total]]*10%, 0)</f>
        <v>5</v>
      </c>
      <c r="K843" s="6">
        <f>IFERROR(VLOOKUP(VENTAS[[#This Row],[Código del producto Vendido]],STOCK[],16,FALSE)*VENTAS[[#This Row],[Cantidad]] + VLOOKUP(VENTAS[[#This Row],[Código del producto Vendido]],STOCK[],19,FALSE)*VENTAS[[#This Row],[Cantidad]],VENTAS[[#This Row],[Total]])</f>
        <v>28</v>
      </c>
      <c r="L843" s="6">
        <f>VENTAS[[#This Row],[Total]]-VENTAS[[#This Row],[Comisión 10%]]-VENTAS[[#This Row],[Costo SIN Comision]]</f>
        <v>17</v>
      </c>
      <c r="M843" s="6"/>
    </row>
    <row r="844" spans="1:13" ht="14" x14ac:dyDescent="0.15">
      <c r="A844" s="23">
        <v>45393</v>
      </c>
      <c r="E844" t="s">
        <v>1986</v>
      </c>
      <c r="F844" s="2" t="str">
        <f>IFERROR(VLOOKUP(VENTAS[[#This Row],[Código del producto Vendido]],STOCK[],5,FALSE),"-")</f>
        <v>Blusa estampada geométrica</v>
      </c>
      <c r="G844" s="2">
        <v>1</v>
      </c>
      <c r="H844" s="6">
        <v>3</v>
      </c>
      <c r="I844" s="6">
        <f>VENTAS[[#This Row],[Cantidad]]*VENTAS[[#This Row],[Precio Venta]]</f>
        <v>3</v>
      </c>
      <c r="J844" s="6">
        <f>IF(VENTAS[[#This Row],[Nombre del Gestor]]&gt;1,  VENTAS[[#This Row],[Total]]*10%, 0)</f>
        <v>0</v>
      </c>
      <c r="K844" s="6">
        <f>IFERROR(VLOOKUP(VENTAS[[#This Row],[Código del producto Vendido]],STOCK[],16,FALSE)*VENTAS[[#This Row],[Cantidad]] + VLOOKUP(VENTAS[[#This Row],[Código del producto Vendido]],STOCK[],19,FALSE)*VENTAS[[#This Row],[Cantidad]],VENTAS[[#This Row],[Total]])</f>
        <v>0</v>
      </c>
      <c r="L844" s="6">
        <f>VENTAS[[#This Row],[Total]]-VENTAS[[#This Row],[Comisión 10%]]-VENTAS[[#This Row],[Costo SIN Comision]]</f>
        <v>3</v>
      </c>
      <c r="M844" s="6" t="s">
        <v>2143</v>
      </c>
    </row>
    <row r="845" spans="1:13" ht="14" x14ac:dyDescent="0.15">
      <c r="A845" s="23">
        <v>45391</v>
      </c>
      <c r="C845" t="s">
        <v>1165</v>
      </c>
      <c r="E845" t="s">
        <v>1824</v>
      </c>
      <c r="F845" s="2" t="str">
        <f>IFERROR(VLOOKUP(VENTAS[[#This Row],[Código del producto Vendido]],STOCK[],5,FALSE),"-")</f>
        <v>Blazer entallado</v>
      </c>
      <c r="G845" s="2">
        <v>1</v>
      </c>
      <c r="H845" s="6">
        <v>40</v>
      </c>
      <c r="I845" s="6">
        <f>VENTAS[[#This Row],[Cantidad]]*VENTAS[[#This Row],[Precio Venta]]</f>
        <v>40</v>
      </c>
      <c r="J845" s="6">
        <f>IF(VENTAS[[#This Row],[Nombre del Gestor]]&gt;1,  VENTAS[[#This Row],[Total]]*10%, 0)</f>
        <v>0</v>
      </c>
      <c r="K845" s="6">
        <f>IFERROR(VLOOKUP(VENTAS[[#This Row],[Código del producto Vendido]],STOCK[],16,FALSE)*VENTAS[[#This Row],[Cantidad]] + VLOOKUP(VENTAS[[#This Row],[Código del producto Vendido]],STOCK[],19,FALSE)*VENTAS[[#This Row],[Cantidad]],VENTAS[[#This Row],[Total]])</f>
        <v>24.29</v>
      </c>
      <c r="L845" s="6">
        <f>VENTAS[[#This Row],[Total]]-VENTAS[[#This Row],[Comisión 10%]]-VENTAS[[#This Row],[Costo SIN Comision]]</f>
        <v>15.71</v>
      </c>
      <c r="M845" s="6"/>
    </row>
    <row r="846" spans="1:13" ht="14" x14ac:dyDescent="0.15">
      <c r="A846" s="23">
        <v>45391</v>
      </c>
      <c r="C846" t="s">
        <v>1165</v>
      </c>
      <c r="E846" t="s">
        <v>1708</v>
      </c>
      <c r="F846" s="2" t="str">
        <f>IFERROR(VLOOKUP(VENTAS[[#This Row],[Código del producto Vendido]],STOCK[],5,FALSE),"-")</f>
        <v>Sandalias minimalistas de tacón</v>
      </c>
      <c r="G846" s="2">
        <v>1</v>
      </c>
      <c r="H846" s="6">
        <v>45</v>
      </c>
      <c r="I846" s="6">
        <f>VENTAS[[#This Row],[Cantidad]]*VENTAS[[#This Row],[Precio Venta]]</f>
        <v>45</v>
      </c>
      <c r="J846" s="6">
        <f>IF(VENTAS[[#This Row],[Nombre del Gestor]]&gt;1,  VENTAS[[#This Row],[Total]]*10%, 0)</f>
        <v>0</v>
      </c>
      <c r="K846" s="6">
        <f>IFERROR(VLOOKUP(VENTAS[[#This Row],[Código del producto Vendido]],STOCK[],16,FALSE)*VENTAS[[#This Row],[Cantidad]] + VLOOKUP(VENTAS[[#This Row],[Código del producto Vendido]],STOCK[],19,FALSE)*VENTAS[[#This Row],[Cantidad]],VENTAS[[#This Row],[Total]])</f>
        <v>17.36</v>
      </c>
      <c r="L846" s="6">
        <f>VENTAS[[#This Row],[Total]]-VENTAS[[#This Row],[Comisión 10%]]-VENTAS[[#This Row],[Costo SIN Comision]]</f>
        <v>27.64</v>
      </c>
      <c r="M846" s="6"/>
    </row>
    <row r="847" spans="1:13" ht="14" x14ac:dyDescent="0.15">
      <c r="A847" s="23">
        <v>45394</v>
      </c>
      <c r="E847" t="s">
        <v>1835</v>
      </c>
      <c r="F847" s="2" t="str">
        <f>IFERROR(VLOOKUP(VENTAS[[#This Row],[Código del producto Vendido]],STOCK[],5,FALSE),"-")</f>
        <v>Bolso mochila Rojo</v>
      </c>
      <c r="G847" s="2">
        <v>1</v>
      </c>
      <c r="H847" s="6">
        <v>25</v>
      </c>
      <c r="I847" s="6">
        <f>VENTAS[[#This Row],[Cantidad]]*VENTAS[[#This Row],[Precio Venta]]</f>
        <v>25</v>
      </c>
      <c r="J847" s="6">
        <f>IF(VENTAS[[#This Row],[Nombre del Gestor]]&gt;1,  VENTAS[[#This Row],[Total]]*10%, 0)</f>
        <v>0</v>
      </c>
      <c r="K847" s="6">
        <f>IFERROR(VLOOKUP(VENTAS[[#This Row],[Código del producto Vendido]],STOCK[],16,FALSE)*VENTAS[[#This Row],[Cantidad]] + VLOOKUP(VENTAS[[#This Row],[Código del producto Vendido]],STOCK[],19,FALSE)*VENTAS[[#This Row],[Cantidad]],VENTAS[[#This Row],[Total]])</f>
        <v>11.770000000000001</v>
      </c>
      <c r="L847" s="6">
        <f>VENTAS[[#This Row],[Total]]-VENTAS[[#This Row],[Comisión 10%]]-VENTAS[[#This Row],[Costo SIN Comision]]</f>
        <v>13.229999999999999</v>
      </c>
      <c r="M847" s="6"/>
    </row>
    <row r="848" spans="1:13" ht="14" x14ac:dyDescent="0.15">
      <c r="A848" s="23">
        <v>45394</v>
      </c>
      <c r="C848" t="s">
        <v>2144</v>
      </c>
      <c r="E848" t="s">
        <v>1834</v>
      </c>
      <c r="F848" s="2" t="str">
        <f>IFERROR(VLOOKUP(VENTAS[[#This Row],[Código del producto Vendido]],STOCK[],5,FALSE),"-")</f>
        <v>Bolso mochila estampado</v>
      </c>
      <c r="G848" s="2">
        <v>1</v>
      </c>
      <c r="H848" s="6">
        <v>25</v>
      </c>
      <c r="I848" s="6">
        <f>VENTAS[[#This Row],[Cantidad]]*VENTAS[[#This Row],[Precio Venta]]</f>
        <v>25</v>
      </c>
      <c r="J848" s="6">
        <f>IF(VENTAS[[#This Row],[Nombre del Gestor]]&gt;1,  VENTAS[[#This Row],[Total]]*10%, 0)</f>
        <v>0</v>
      </c>
      <c r="K848" s="6">
        <f>IFERROR(VLOOKUP(VENTAS[[#This Row],[Código del producto Vendido]],STOCK[],16,FALSE)*VENTAS[[#This Row],[Cantidad]] + VLOOKUP(VENTAS[[#This Row],[Código del producto Vendido]],STOCK[],19,FALSE)*VENTAS[[#This Row],[Cantidad]],VENTAS[[#This Row],[Total]])</f>
        <v>12.620000000000001</v>
      </c>
      <c r="L848" s="6">
        <f>VENTAS[[#This Row],[Total]]-VENTAS[[#This Row],[Comisión 10%]]-VENTAS[[#This Row],[Costo SIN Comision]]</f>
        <v>12.379999999999999</v>
      </c>
      <c r="M848" s="6"/>
    </row>
    <row r="849" spans="1:13" ht="14" x14ac:dyDescent="0.15">
      <c r="A849" s="23">
        <v>45394</v>
      </c>
      <c r="C849" t="s">
        <v>1741</v>
      </c>
      <c r="E849" t="s">
        <v>1836</v>
      </c>
      <c r="F849" s="2" t="str">
        <f>IFERROR(VLOOKUP(VENTAS[[#This Row],[Código del producto Vendido]],STOCK[],5,FALSE),"-")</f>
        <v>Blusa estampada de Lunares</v>
      </c>
      <c r="G849" s="2">
        <v>1</v>
      </c>
      <c r="H849" s="6">
        <v>14</v>
      </c>
      <c r="I849" s="6">
        <f>VENTAS[[#This Row],[Cantidad]]*VENTAS[[#This Row],[Precio Venta]]</f>
        <v>14</v>
      </c>
      <c r="J849" s="6">
        <f>IF(VENTAS[[#This Row],[Nombre del Gestor]]&gt;1,  VENTAS[[#This Row],[Total]]*10%, 0)</f>
        <v>0</v>
      </c>
      <c r="K849" s="6">
        <f>IFERROR(VLOOKUP(VENTAS[[#This Row],[Código del producto Vendido]],STOCK[],16,FALSE)*VENTAS[[#This Row],[Cantidad]] + VLOOKUP(VENTAS[[#This Row],[Código del producto Vendido]],STOCK[],19,FALSE)*VENTAS[[#This Row],[Cantidad]],VENTAS[[#This Row],[Total]])</f>
        <v>9.1999999999999993</v>
      </c>
      <c r="L849" s="6">
        <f>VENTAS[[#This Row],[Total]]-VENTAS[[#This Row],[Comisión 10%]]-VENTAS[[#This Row],[Costo SIN Comision]]</f>
        <v>4.8000000000000007</v>
      </c>
      <c r="M849" s="6"/>
    </row>
    <row r="850" spans="1:13" ht="14" x14ac:dyDescent="0.15">
      <c r="A850" s="23">
        <v>45394</v>
      </c>
      <c r="D850" t="s">
        <v>2031</v>
      </c>
      <c r="E850" t="s">
        <v>1819</v>
      </c>
      <c r="F850" s="2" t="str">
        <f>IFERROR(VLOOKUP(VENTAS[[#This Row],[Código del producto Vendido]],STOCK[],5,FALSE),"-")</f>
        <v>Bolso Baguette Rojo</v>
      </c>
      <c r="G850" s="2">
        <v>1</v>
      </c>
      <c r="H850" s="6">
        <v>25</v>
      </c>
      <c r="I850" s="6">
        <f>VENTAS[[#This Row],[Cantidad]]*VENTAS[[#This Row],[Precio Venta]]</f>
        <v>25</v>
      </c>
      <c r="J850" s="6">
        <f>IF(VENTAS[[#This Row],[Nombre del Gestor]]&gt;1,  VENTAS[[#This Row],[Total]]*10%, 0)</f>
        <v>2.5</v>
      </c>
      <c r="K850" s="6">
        <f>IFERROR(VLOOKUP(VENTAS[[#This Row],[Código del producto Vendido]],STOCK[],16,FALSE)*VENTAS[[#This Row],[Cantidad]] + VLOOKUP(VENTAS[[#This Row],[Código del producto Vendido]],STOCK[],19,FALSE)*VENTAS[[#This Row],[Cantidad]],VENTAS[[#This Row],[Total]])</f>
        <v>15.790000000000001</v>
      </c>
      <c r="L850" s="6">
        <f>VENTAS[[#This Row],[Total]]-VENTAS[[#This Row],[Comisión 10%]]-VENTAS[[#This Row],[Costo SIN Comision]]</f>
        <v>6.7099999999999991</v>
      </c>
      <c r="M850" s="6"/>
    </row>
    <row r="851" spans="1:13" ht="14" x14ac:dyDescent="0.15">
      <c r="A851" s="23">
        <v>45394</v>
      </c>
      <c r="D851" t="s">
        <v>2031</v>
      </c>
      <c r="E851" t="s">
        <v>1817</v>
      </c>
      <c r="F851" s="2" t="str">
        <f>IFERROR(VLOOKUP(VENTAS[[#This Row],[Código del producto Vendido]],STOCK[],5,FALSE),"-")</f>
        <v>Crossbody Bag Blanco Lacado</v>
      </c>
      <c r="G851" s="2">
        <v>1</v>
      </c>
      <c r="H851" s="6">
        <v>20</v>
      </c>
      <c r="I851" s="6">
        <f>VENTAS[[#This Row],[Cantidad]]*VENTAS[[#This Row],[Precio Venta]]</f>
        <v>20</v>
      </c>
      <c r="J851" s="6">
        <f>IF(VENTAS[[#This Row],[Nombre del Gestor]]&gt;1,  VENTAS[[#This Row],[Total]]*10%, 0)</f>
        <v>2</v>
      </c>
      <c r="K851" s="6">
        <f>IFERROR(VLOOKUP(VENTAS[[#This Row],[Código del producto Vendido]],STOCK[],16,FALSE)*VENTAS[[#This Row],[Cantidad]] + VLOOKUP(VENTAS[[#This Row],[Código del producto Vendido]],STOCK[],19,FALSE)*VENTAS[[#This Row],[Cantidad]],VENTAS[[#This Row],[Total]])</f>
        <v>10.790000000000001</v>
      </c>
      <c r="L851" s="6">
        <f>VENTAS[[#This Row],[Total]]-VENTAS[[#This Row],[Comisión 10%]]-VENTAS[[#This Row],[Costo SIN Comision]]</f>
        <v>7.2099999999999991</v>
      </c>
      <c r="M851" s="6"/>
    </row>
    <row r="852" spans="1:13" ht="14" x14ac:dyDescent="0.15">
      <c r="A852" s="23">
        <v>45394</v>
      </c>
      <c r="E852" t="s">
        <v>1707</v>
      </c>
      <c r="F852" s="2" t="str">
        <f>IFERROR(VLOOKUP(VENTAS[[#This Row],[Código del producto Vendido]],STOCK[],5,FALSE),"-")</f>
        <v>Camisa blanca estampado de ave</v>
      </c>
      <c r="G852" s="2">
        <v>1</v>
      </c>
      <c r="H852" s="6">
        <v>25</v>
      </c>
      <c r="I852" s="6">
        <f>VENTAS[[#This Row],[Cantidad]]*VENTAS[[#This Row],[Precio Venta]]</f>
        <v>25</v>
      </c>
      <c r="J852" s="6">
        <f>IF(VENTAS[[#This Row],[Nombre del Gestor]]&gt;1,  VENTAS[[#This Row],[Total]]*10%, 0)</f>
        <v>0</v>
      </c>
      <c r="K852" s="6">
        <f>IFERROR(VLOOKUP(VENTAS[[#This Row],[Código del producto Vendido]],STOCK[],16,FALSE)*VENTAS[[#This Row],[Cantidad]] + VLOOKUP(VENTAS[[#This Row],[Código del producto Vendido]],STOCK[],19,FALSE)*VENTAS[[#This Row],[Cantidad]],VENTAS[[#This Row],[Total]])</f>
        <v>12.941176470588236</v>
      </c>
      <c r="L852" s="6">
        <f>VENTAS[[#This Row],[Total]]-VENTAS[[#This Row],[Comisión 10%]]-VENTAS[[#This Row],[Costo SIN Comision]]</f>
        <v>12.058823529411764</v>
      </c>
      <c r="M852" s="6"/>
    </row>
    <row r="853" spans="1:13" ht="14" x14ac:dyDescent="0.15">
      <c r="A853" s="23" t="s">
        <v>1502</v>
      </c>
      <c r="E853" t="s">
        <v>1332</v>
      </c>
      <c r="F853" s="2" t="str">
        <f>IFERROR(VLOOKUP(VENTAS[[#This Row],[Código del producto Vendido]],STOCK[],5,FALSE),"-")</f>
        <v>Pullover Dazy cuello redondo Blanco</v>
      </c>
      <c r="G853" s="2">
        <v>1</v>
      </c>
      <c r="H853" s="6">
        <v>13</v>
      </c>
      <c r="I853" s="6">
        <f>VENTAS[[#This Row],[Cantidad]]*VENTAS[[#This Row],[Precio Venta]]</f>
        <v>13</v>
      </c>
      <c r="J853" s="6">
        <f>IF(VENTAS[[#This Row],[Nombre del Gestor]]&gt;1,  VENTAS[[#This Row],[Total]]*10%, 0)</f>
        <v>0</v>
      </c>
      <c r="K853" s="6">
        <f>IFERROR(VLOOKUP(VENTAS[[#This Row],[Código del producto Vendido]],STOCK[],16,FALSE)*VENTAS[[#This Row],[Cantidad]] + VLOOKUP(VENTAS[[#This Row],[Código del producto Vendido]],STOCK[],19,FALSE)*VENTAS[[#This Row],[Cantidad]],VENTAS[[#This Row],[Total]])</f>
        <v>7.5</v>
      </c>
      <c r="L853" s="6">
        <f>VENTAS[[#This Row],[Total]]-VENTAS[[#This Row],[Comisión 10%]]-VENTAS[[#This Row],[Costo SIN Comision]]</f>
        <v>5.5</v>
      </c>
      <c r="M853" s="6"/>
    </row>
    <row r="854" spans="1:13" ht="14" x14ac:dyDescent="0.15">
      <c r="A854" s="23" t="s">
        <v>1502</v>
      </c>
      <c r="E854" t="s">
        <v>633</v>
      </c>
      <c r="F854" s="2" t="str">
        <f>IFERROR(VLOOKUP(VENTAS[[#This Row],[Código del producto Vendido]],STOCK[],5,FALSE),"-")</f>
        <v>Vestido playera oversize</v>
      </c>
      <c r="G854" s="2">
        <v>1</v>
      </c>
      <c r="H854" s="6">
        <v>22</v>
      </c>
      <c r="I854" s="6">
        <f>VENTAS[[#This Row],[Cantidad]]*VENTAS[[#This Row],[Precio Venta]]</f>
        <v>22</v>
      </c>
      <c r="J854" s="6">
        <f>IF(VENTAS[[#This Row],[Nombre del Gestor]]&gt;1,  VENTAS[[#This Row],[Total]]*10%, 0)</f>
        <v>0</v>
      </c>
      <c r="K854" s="6">
        <f>IFERROR(VLOOKUP(VENTAS[[#This Row],[Código del producto Vendido]],STOCK[],16,FALSE)*VENTAS[[#This Row],[Cantidad]] + VLOOKUP(VENTAS[[#This Row],[Código del producto Vendido]],STOCK[],19,FALSE)*VENTAS[[#This Row],[Cantidad]],VENTAS[[#This Row],[Total]])</f>
        <v>13.388888888888889</v>
      </c>
      <c r="L854" s="6">
        <f>VENTAS[[#This Row],[Total]]-VENTAS[[#This Row],[Comisión 10%]]-VENTAS[[#This Row],[Costo SIN Comision]]</f>
        <v>8.6111111111111107</v>
      </c>
      <c r="M854" s="6"/>
    </row>
    <row r="855" spans="1:13" ht="14" x14ac:dyDescent="0.15">
      <c r="A855" s="23" t="s">
        <v>1502</v>
      </c>
      <c r="E855" t="s">
        <v>623</v>
      </c>
      <c r="F855" s="2" t="str">
        <f>IFERROR(VLOOKUP(VENTAS[[#This Row],[Código del producto Vendido]],STOCK[],5,FALSE),"-")</f>
        <v>Vestido flor y botones</v>
      </c>
      <c r="G855" s="2">
        <v>1</v>
      </c>
      <c r="H855" s="6">
        <v>25</v>
      </c>
      <c r="I855" s="6">
        <f>VENTAS[[#This Row],[Cantidad]]*VENTAS[[#This Row],[Precio Venta]]</f>
        <v>25</v>
      </c>
      <c r="J855" s="6">
        <f>IF(VENTAS[[#This Row],[Nombre del Gestor]]&gt;1,  VENTAS[[#This Row],[Total]]*10%, 0)</f>
        <v>0</v>
      </c>
      <c r="K855" s="6">
        <f>IFERROR(VLOOKUP(VENTAS[[#This Row],[Código del producto Vendido]],STOCK[],16,FALSE)*VENTAS[[#This Row],[Cantidad]] + VLOOKUP(VENTAS[[#This Row],[Código del producto Vendido]],STOCK[],19,FALSE)*VENTAS[[#This Row],[Cantidad]],VENTAS[[#This Row],[Total]])</f>
        <v>16.760000000000002</v>
      </c>
      <c r="L855" s="6">
        <f>VENTAS[[#This Row],[Total]]-VENTAS[[#This Row],[Comisión 10%]]-VENTAS[[#This Row],[Costo SIN Comision]]</f>
        <v>8.2399999999999984</v>
      </c>
      <c r="M855" s="6"/>
    </row>
    <row r="856" spans="1:13" ht="14" x14ac:dyDescent="0.15">
      <c r="A856" s="23">
        <v>45401</v>
      </c>
      <c r="D856" t="s">
        <v>2031</v>
      </c>
      <c r="E856" t="s">
        <v>1831</v>
      </c>
      <c r="F856" s="2" t="str">
        <f>IFERROR(VLOOKUP(VENTAS[[#This Row],[Código del producto Vendido]],STOCK[],5,FALSE),"-")</f>
        <v>Bolso estampado de Lona</v>
      </c>
      <c r="G856" s="2">
        <v>3</v>
      </c>
      <c r="H856" s="6">
        <v>12</v>
      </c>
      <c r="I856" s="6">
        <f>VENTAS[[#This Row],[Cantidad]]*VENTAS[[#This Row],[Precio Venta]]</f>
        <v>36</v>
      </c>
      <c r="J856" s="6">
        <f>IF(VENTAS[[#This Row],[Nombre del Gestor]]&gt;1,  VENTAS[[#This Row],[Total]]*10%, 0)</f>
        <v>3.6</v>
      </c>
      <c r="K856" s="6">
        <f>IFERROR(VLOOKUP(VENTAS[[#This Row],[Código del producto Vendido]],STOCK[],16,FALSE)*VENTAS[[#This Row],[Cantidad]] + VLOOKUP(VENTAS[[#This Row],[Código del producto Vendido]],STOCK[],19,FALSE)*VENTAS[[#This Row],[Cantidad]],VENTAS[[#This Row],[Total]])</f>
        <v>19.5</v>
      </c>
      <c r="L856" s="6">
        <f>VENTAS[[#This Row],[Total]]-VENTAS[[#This Row],[Comisión 10%]]-VENTAS[[#This Row],[Costo SIN Comision]]</f>
        <v>12.899999999999999</v>
      </c>
      <c r="M856" s="6"/>
    </row>
    <row r="857" spans="1:13" ht="14" x14ac:dyDescent="0.15">
      <c r="A857" s="23">
        <v>45401</v>
      </c>
      <c r="E857" t="s">
        <v>1260</v>
      </c>
      <c r="F857" s="2" t="str">
        <f>IFERROR(VLOOKUP(VENTAS[[#This Row],[Código del producto Vendido]],STOCK[],5,FALSE),"-")</f>
        <v>Sandalias blancas cruzadas</v>
      </c>
      <c r="G857" s="2">
        <v>1</v>
      </c>
      <c r="H857" s="6">
        <v>15</v>
      </c>
      <c r="I857" s="6">
        <f>VENTAS[[#This Row],[Cantidad]]*VENTAS[[#This Row],[Precio Venta]]</f>
        <v>15</v>
      </c>
      <c r="J857" s="6">
        <f>IF(VENTAS[[#This Row],[Nombre del Gestor]]&gt;1,  VENTAS[[#This Row],[Total]]*10%, 0)</f>
        <v>0</v>
      </c>
      <c r="K857" s="6">
        <f>IFERROR(VLOOKUP(VENTAS[[#This Row],[Código del producto Vendido]],STOCK[],16,FALSE)*VENTAS[[#This Row],[Cantidad]] + VLOOKUP(VENTAS[[#This Row],[Código del producto Vendido]],STOCK[],19,FALSE)*VENTAS[[#This Row],[Cantidad]],VENTAS[[#This Row],[Total]])</f>
        <v>11.49</v>
      </c>
      <c r="L857" s="6">
        <f>VENTAS[[#This Row],[Total]]-VENTAS[[#This Row],[Comisión 10%]]-VENTAS[[#This Row],[Costo SIN Comision]]</f>
        <v>3.51</v>
      </c>
      <c r="M857" s="6"/>
    </row>
    <row r="858" spans="1:13" ht="14" x14ac:dyDescent="0.15">
      <c r="A858" s="23">
        <v>45401</v>
      </c>
      <c r="E858" t="s">
        <v>1739</v>
      </c>
      <c r="F858" s="2" t="str">
        <f>IFERROR(VLOOKUP(VENTAS[[#This Row],[Código del producto Vendido]],STOCK[],5,FALSE),"-")</f>
        <v>Chaleco de traje Crema</v>
      </c>
      <c r="G858" s="2">
        <v>1</v>
      </c>
      <c r="H858" s="6">
        <v>25</v>
      </c>
      <c r="I858" s="6">
        <f>VENTAS[[#This Row],[Cantidad]]*VENTAS[[#This Row],[Precio Venta]]</f>
        <v>25</v>
      </c>
      <c r="J858" s="6">
        <f>IF(VENTAS[[#This Row],[Nombre del Gestor]]&gt;1,  VENTAS[[#This Row],[Total]]*10%, 0)</f>
        <v>0</v>
      </c>
      <c r="K858" s="6">
        <f>IFERROR(VLOOKUP(VENTAS[[#This Row],[Código del producto Vendido]],STOCK[],16,FALSE)*VENTAS[[#This Row],[Cantidad]] + VLOOKUP(VENTAS[[#This Row],[Código del producto Vendido]],STOCK[],19,FALSE)*VENTAS[[#This Row],[Cantidad]],VENTAS[[#This Row],[Total]])</f>
        <v>17.941176470588236</v>
      </c>
      <c r="L858" s="6">
        <f>VENTAS[[#This Row],[Total]]-VENTAS[[#This Row],[Comisión 10%]]-VENTAS[[#This Row],[Costo SIN Comision]]</f>
        <v>7.0588235294117645</v>
      </c>
      <c r="M858" s="6"/>
    </row>
    <row r="859" spans="1:13" ht="14" x14ac:dyDescent="0.15">
      <c r="A859" s="23">
        <v>45401</v>
      </c>
      <c r="E859" t="s">
        <v>1819</v>
      </c>
      <c r="F859" s="2" t="str">
        <f>IFERROR(VLOOKUP(VENTAS[[#This Row],[Código del producto Vendido]],STOCK[],5,FALSE),"-")</f>
        <v>Bolso Baguette Rojo</v>
      </c>
      <c r="G859" s="2">
        <v>1</v>
      </c>
      <c r="H859" s="6">
        <v>25</v>
      </c>
      <c r="I859" s="6">
        <f>VENTAS[[#This Row],[Cantidad]]*VENTAS[[#This Row],[Precio Venta]]</f>
        <v>25</v>
      </c>
      <c r="J859" s="6">
        <f>IF(VENTAS[[#This Row],[Nombre del Gestor]]&gt;1,  VENTAS[[#This Row],[Total]]*10%, 0)</f>
        <v>0</v>
      </c>
      <c r="K859" s="6">
        <f>IFERROR(VLOOKUP(VENTAS[[#This Row],[Código del producto Vendido]],STOCK[],16,FALSE)*VENTAS[[#This Row],[Cantidad]] + VLOOKUP(VENTAS[[#This Row],[Código del producto Vendido]],STOCK[],19,FALSE)*VENTAS[[#This Row],[Cantidad]],VENTAS[[#This Row],[Total]])</f>
        <v>15.790000000000001</v>
      </c>
      <c r="L859" s="6">
        <f>VENTAS[[#This Row],[Total]]-VENTAS[[#This Row],[Comisión 10%]]-VENTAS[[#This Row],[Costo SIN Comision]]</f>
        <v>9.2099999999999991</v>
      </c>
      <c r="M859" s="6"/>
    </row>
    <row r="860" spans="1:13" ht="14" x14ac:dyDescent="0.15">
      <c r="A860" s="23">
        <v>45404</v>
      </c>
      <c r="D860" t="s">
        <v>2031</v>
      </c>
      <c r="E860" t="s">
        <v>1299</v>
      </c>
      <c r="F860" s="2" t="str">
        <f>IFERROR(VLOOKUP(VENTAS[[#This Row],[Código del producto Vendido]],STOCK[],5,FALSE),"-")</f>
        <v>Pantalón alto de bajo elegante</v>
      </c>
      <c r="G860" s="2">
        <v>1</v>
      </c>
      <c r="H860" s="6">
        <v>32</v>
      </c>
      <c r="I860" s="6">
        <f>VENTAS[[#This Row],[Cantidad]]*VENTAS[[#This Row],[Precio Venta]]</f>
        <v>32</v>
      </c>
      <c r="J860" s="6">
        <f>IF(VENTAS[[#This Row],[Nombre del Gestor]]&gt;1,  VENTAS[[#This Row],[Total]]*10%, 0)</f>
        <v>3.2</v>
      </c>
      <c r="K860" s="6">
        <f>IFERROR(VLOOKUP(VENTAS[[#This Row],[Código del producto Vendido]],STOCK[],16,FALSE)*VENTAS[[#This Row],[Cantidad]] + VLOOKUP(VENTAS[[#This Row],[Código del producto Vendido]],STOCK[],19,FALSE)*VENTAS[[#This Row],[Cantidad]],VENTAS[[#This Row],[Total]])</f>
        <v>16.189999999999998</v>
      </c>
      <c r="L860" s="6">
        <f>VENTAS[[#This Row],[Total]]-VENTAS[[#This Row],[Comisión 10%]]-VENTAS[[#This Row],[Costo SIN Comision]]</f>
        <v>12.610000000000003</v>
      </c>
      <c r="M860" s="6"/>
    </row>
    <row r="861" spans="1:13" ht="14" x14ac:dyDescent="0.15">
      <c r="A861" s="23">
        <v>45410</v>
      </c>
      <c r="C861" t="s">
        <v>2216</v>
      </c>
      <c r="E861" t="s">
        <v>799</v>
      </c>
      <c r="F861" s="2" t="str">
        <f>IFERROR(VLOOKUP(VENTAS[[#This Row],[Código del producto Vendido]],STOCK[],5,FALSE),"-")</f>
        <v>Sandalias prácticas</v>
      </c>
      <c r="G861" s="2">
        <v>1</v>
      </c>
      <c r="H861" s="6">
        <v>30</v>
      </c>
      <c r="I861" s="6">
        <f>VENTAS[[#This Row],[Cantidad]]*VENTAS[[#This Row],[Precio Venta]]</f>
        <v>30</v>
      </c>
      <c r="J861" s="6">
        <f>IF(VENTAS[[#This Row],[Nombre del Gestor]]&gt;1,  VENTAS[[#This Row],[Total]]*10%, 0)</f>
        <v>0</v>
      </c>
      <c r="K861" s="6">
        <f>IFERROR(VLOOKUP(VENTAS[[#This Row],[Código del producto Vendido]],STOCK[],16,FALSE)*VENTAS[[#This Row],[Cantidad]] + VLOOKUP(VENTAS[[#This Row],[Código del producto Vendido]],STOCK[],19,FALSE)*VENTAS[[#This Row],[Cantidad]],VENTAS[[#This Row],[Total]])</f>
        <v>23.277777777777779</v>
      </c>
      <c r="L861" s="6">
        <f>VENTAS[[#This Row],[Total]]-VENTAS[[#This Row],[Comisión 10%]]-VENTAS[[#This Row],[Costo SIN Comision]]</f>
        <v>6.7222222222222214</v>
      </c>
      <c r="M861" s="6"/>
    </row>
    <row r="862" spans="1:13" ht="14" x14ac:dyDescent="0.15">
      <c r="A862" s="23">
        <v>45402</v>
      </c>
      <c r="E862" t="s">
        <v>1410</v>
      </c>
      <c r="F862" s="2" t="str">
        <f>IFERROR(VLOOKUP(VENTAS[[#This Row],[Código del producto Vendido]],STOCK[],5,FALSE),"-")</f>
        <v>Sandalias flip de plataforma</v>
      </c>
      <c r="G862" s="2">
        <v>1</v>
      </c>
      <c r="H862" s="6">
        <v>15</v>
      </c>
      <c r="I862" s="6">
        <f>VENTAS[[#This Row],[Cantidad]]*VENTAS[[#This Row],[Precio Venta]]</f>
        <v>15</v>
      </c>
      <c r="J862" s="6">
        <f>IF(VENTAS[[#This Row],[Nombre del Gestor]]&gt;1,  VENTAS[[#This Row],[Total]]*10%, 0)</f>
        <v>0</v>
      </c>
      <c r="K862" s="6">
        <f>IFERROR(VLOOKUP(VENTAS[[#This Row],[Código del producto Vendido]],STOCK[],16,FALSE)*VENTAS[[#This Row],[Cantidad]] + VLOOKUP(VENTAS[[#This Row],[Código del producto Vendido]],STOCK[],19,FALSE)*VENTAS[[#This Row],[Cantidad]],VENTAS[[#This Row],[Total]])</f>
        <v>9.49</v>
      </c>
      <c r="L862" s="6">
        <f>VENTAS[[#This Row],[Total]]-VENTAS[[#This Row],[Comisión 10%]]-VENTAS[[#This Row],[Costo SIN Comision]]</f>
        <v>5.51</v>
      </c>
      <c r="M862" s="6"/>
    </row>
    <row r="863" spans="1:13" ht="14" x14ac:dyDescent="0.15">
      <c r="A863" s="23">
        <v>45404</v>
      </c>
      <c r="D863" t="s">
        <v>2031</v>
      </c>
      <c r="E863" t="s">
        <v>924</v>
      </c>
      <c r="F863" s="2" t="str">
        <f>IFERROR(VLOOKUP(VENTAS[[#This Row],[Código del producto Vendido]],STOCK[],5,FALSE),"-")</f>
        <v>Falda plisada con cadena</v>
      </c>
      <c r="G863" s="2">
        <v>1</v>
      </c>
      <c r="H863" s="6">
        <v>20</v>
      </c>
      <c r="I863" s="6">
        <f>VENTAS[[#This Row],[Cantidad]]*VENTAS[[#This Row],[Precio Venta]]</f>
        <v>20</v>
      </c>
      <c r="J863" s="6">
        <f>IF(VENTAS[[#This Row],[Nombre del Gestor]]&gt;1,  VENTAS[[#This Row],[Total]]*10%, 0)</f>
        <v>2</v>
      </c>
      <c r="K863" s="6">
        <f>IFERROR(VLOOKUP(VENTAS[[#This Row],[Código del producto Vendido]],STOCK[],16,FALSE)*VENTAS[[#This Row],[Cantidad]] + VLOOKUP(VENTAS[[#This Row],[Código del producto Vendido]],STOCK[],19,FALSE)*VENTAS[[#This Row],[Cantidad]],VENTAS[[#This Row],[Total]])</f>
        <v>14.863636363636363</v>
      </c>
      <c r="L863" s="6">
        <f>VENTAS[[#This Row],[Total]]-VENTAS[[#This Row],[Comisión 10%]]-VENTAS[[#This Row],[Costo SIN Comision]]</f>
        <v>3.1363636363636367</v>
      </c>
      <c r="M863" s="6"/>
    </row>
    <row r="864" spans="1:13" ht="14" x14ac:dyDescent="0.15">
      <c r="A864" s="23">
        <v>45409</v>
      </c>
      <c r="D864" t="s">
        <v>2031</v>
      </c>
      <c r="E864" t="s">
        <v>790</v>
      </c>
      <c r="F864" s="2" t="str">
        <f>IFERROR(VLOOKUP(VENTAS[[#This Row],[Código del producto Vendido]],STOCK[],5,FALSE),"-")</f>
        <v>Sandalias trenzadas</v>
      </c>
      <c r="G864" s="2">
        <v>1</v>
      </c>
      <c r="H864" s="6">
        <v>35</v>
      </c>
      <c r="I864" s="6">
        <f>VENTAS[[#This Row],[Cantidad]]*VENTAS[[#This Row],[Precio Venta]]</f>
        <v>35</v>
      </c>
      <c r="J864" s="6">
        <f>IF(VENTAS[[#This Row],[Nombre del Gestor]]&gt;1,  VENTAS[[#This Row],[Total]]*10%, 0)</f>
        <v>3.5</v>
      </c>
      <c r="K864" s="6">
        <f>IFERROR(VLOOKUP(VENTAS[[#This Row],[Código del producto Vendido]],STOCK[],16,FALSE)*VENTAS[[#This Row],[Cantidad]] + VLOOKUP(VENTAS[[#This Row],[Código del producto Vendido]],STOCK[],19,FALSE)*VENTAS[[#This Row],[Cantidad]],VENTAS[[#This Row],[Total]])</f>
        <v>27</v>
      </c>
      <c r="L864" s="6">
        <f>VENTAS[[#This Row],[Total]]-VENTAS[[#This Row],[Comisión 10%]]-VENTAS[[#This Row],[Costo SIN Comision]]</f>
        <v>4.5</v>
      </c>
      <c r="M864" s="6"/>
    </row>
    <row r="865" spans="1:13" ht="14" x14ac:dyDescent="0.15">
      <c r="A865" s="23">
        <v>45405</v>
      </c>
      <c r="D865" t="s">
        <v>2031</v>
      </c>
      <c r="E865" t="s">
        <v>1432</v>
      </c>
      <c r="F865" s="2" t="str">
        <f>IFERROR(VLOOKUP(VENTAS[[#This Row],[Código del producto Vendido]],STOCK[],5,FALSE),"-")</f>
        <v xml:space="preserve">Vestido Privé </v>
      </c>
      <c r="G865" s="2">
        <v>1</v>
      </c>
      <c r="H865" s="6">
        <v>25</v>
      </c>
      <c r="I865" s="6">
        <f>VENTAS[[#This Row],[Cantidad]]*VENTAS[[#This Row],[Precio Venta]]</f>
        <v>25</v>
      </c>
      <c r="J865" s="6">
        <f>IF(VENTAS[[#This Row],[Nombre del Gestor]]&gt;1,  VENTAS[[#This Row],[Total]]*10%, 0)</f>
        <v>2.5</v>
      </c>
      <c r="K865" s="6">
        <f>IFERROR(VLOOKUP(VENTAS[[#This Row],[Código del producto Vendido]],STOCK[],16,FALSE)*VENTAS[[#This Row],[Cantidad]] + VLOOKUP(VENTAS[[#This Row],[Código del producto Vendido]],STOCK[],19,FALSE)*VENTAS[[#This Row],[Cantidad]],VENTAS[[#This Row],[Total]])</f>
        <v>11.1</v>
      </c>
      <c r="L865" s="6">
        <f>VENTAS[[#This Row],[Total]]-VENTAS[[#This Row],[Comisión 10%]]-VENTAS[[#This Row],[Costo SIN Comision]]</f>
        <v>11.4</v>
      </c>
      <c r="M865" s="6"/>
    </row>
    <row r="866" spans="1:13" ht="14" x14ac:dyDescent="0.15">
      <c r="A866" s="23">
        <v>45406</v>
      </c>
      <c r="D866" t="s">
        <v>2031</v>
      </c>
      <c r="E866" t="s">
        <v>625</v>
      </c>
      <c r="F866" s="2" t="str">
        <f>IFERROR(VLOOKUP(VENTAS[[#This Row],[Código del producto Vendido]],STOCK[],5,FALSE),"-")</f>
        <v>Blusa espalda cruzada blanca</v>
      </c>
      <c r="G866" s="2">
        <v>1</v>
      </c>
      <c r="H866" s="6">
        <v>12</v>
      </c>
      <c r="I866" s="6">
        <f>VENTAS[[#This Row],[Cantidad]]*VENTAS[[#This Row],[Precio Venta]]</f>
        <v>12</v>
      </c>
      <c r="J866" s="6">
        <f>IF(VENTAS[[#This Row],[Nombre del Gestor]]&gt;1,  VENTAS[[#This Row],[Total]]*10%, 0)</f>
        <v>1.2000000000000002</v>
      </c>
      <c r="K866" s="6">
        <f>IFERROR(VLOOKUP(VENTAS[[#This Row],[Código del producto Vendido]],STOCK[],16,FALSE)*VENTAS[[#This Row],[Cantidad]] + VLOOKUP(VENTAS[[#This Row],[Código del producto Vendido]],STOCK[],19,FALSE)*VENTAS[[#This Row],[Cantidad]],VENTAS[[#This Row],[Total]])</f>
        <v>8.3422222222222224</v>
      </c>
      <c r="L866" s="6">
        <f>VENTAS[[#This Row],[Total]]-VENTAS[[#This Row],[Comisión 10%]]-VENTAS[[#This Row],[Costo SIN Comision]]</f>
        <v>2.4577777777777783</v>
      </c>
      <c r="M866" s="6"/>
    </row>
    <row r="867" spans="1:13" ht="14" x14ac:dyDescent="0.15">
      <c r="A867" s="23">
        <v>45408</v>
      </c>
      <c r="D867" t="s">
        <v>2031</v>
      </c>
      <c r="E867" t="s">
        <v>1717</v>
      </c>
      <c r="F867" s="2" t="str">
        <f>IFERROR(VLOOKUP(VENTAS[[#This Row],[Código del producto Vendido]],STOCK[],5,FALSE),"-")</f>
        <v>Conjunto de bikini moca</v>
      </c>
      <c r="G867" s="2">
        <v>1</v>
      </c>
      <c r="H867" s="6">
        <v>20</v>
      </c>
      <c r="I867" s="6">
        <f>VENTAS[[#This Row],[Cantidad]]*VENTAS[[#This Row],[Precio Venta]]</f>
        <v>20</v>
      </c>
      <c r="J867" s="6">
        <f>IF(VENTAS[[#This Row],[Nombre del Gestor]]&gt;1,  VENTAS[[#This Row],[Total]]*10%, 0)</f>
        <v>2</v>
      </c>
      <c r="K867" s="6">
        <f>IFERROR(VLOOKUP(VENTAS[[#This Row],[Código del producto Vendido]],STOCK[],16,FALSE)*VENTAS[[#This Row],[Cantidad]] + VLOOKUP(VENTAS[[#This Row],[Código del producto Vendido]],STOCK[],19,FALSE)*VENTAS[[#This Row],[Cantidad]],VENTAS[[#This Row],[Total]])</f>
        <v>12.352941176470589</v>
      </c>
      <c r="L867" s="6">
        <f>VENTAS[[#This Row],[Total]]-VENTAS[[#This Row],[Comisión 10%]]-VENTAS[[#This Row],[Costo SIN Comision]]</f>
        <v>5.6470588235294112</v>
      </c>
      <c r="M867" s="6"/>
    </row>
    <row r="868" spans="1:13" ht="14" x14ac:dyDescent="0.15">
      <c r="A868" s="23">
        <v>45409</v>
      </c>
      <c r="D868" t="s">
        <v>2031</v>
      </c>
      <c r="E868" t="s">
        <v>1397</v>
      </c>
      <c r="F868" s="2" t="str">
        <f>IFERROR(VLOOKUP(VENTAS[[#This Row],[Código del producto Vendido]],STOCK[],5,FALSE),"-")</f>
        <v>Sandalias de nudos</v>
      </c>
      <c r="G868" s="2">
        <v>1</v>
      </c>
      <c r="H868" s="6">
        <v>18</v>
      </c>
      <c r="I868" s="6">
        <f>VENTAS[[#This Row],[Cantidad]]*VENTAS[[#This Row],[Precio Venta]]</f>
        <v>18</v>
      </c>
      <c r="J868" s="6">
        <f>IF(VENTAS[[#This Row],[Nombre del Gestor]]&gt;1,  VENTAS[[#This Row],[Total]]*10%, 0)</f>
        <v>1.8</v>
      </c>
      <c r="K868" s="6">
        <f>IFERROR(VLOOKUP(VENTAS[[#This Row],[Código del producto Vendido]],STOCK[],16,FALSE)*VENTAS[[#This Row],[Cantidad]] + VLOOKUP(VENTAS[[#This Row],[Código del producto Vendido]],STOCK[],19,FALSE)*VENTAS[[#This Row],[Cantidad]],VENTAS[[#This Row],[Total]])</f>
        <v>11</v>
      </c>
      <c r="L868" s="6">
        <f>VENTAS[[#This Row],[Total]]-VENTAS[[#This Row],[Comisión 10%]]-VENTAS[[#This Row],[Costo SIN Comision]]</f>
        <v>5.1999999999999993</v>
      </c>
      <c r="M868" s="6"/>
    </row>
    <row r="869" spans="1:13" ht="14" x14ac:dyDescent="0.15">
      <c r="A869" s="23">
        <v>45410</v>
      </c>
      <c r="D869" t="s">
        <v>2031</v>
      </c>
      <c r="E869" t="s">
        <v>1726</v>
      </c>
      <c r="F869" s="2" t="str">
        <f>IFERROR(VLOOKUP(VENTAS[[#This Row],[Código del producto Vendido]],STOCK[],5,FALSE),"-")</f>
        <v>Zapatillas blanco casual</v>
      </c>
      <c r="G869" s="2">
        <v>1</v>
      </c>
      <c r="H869" s="6">
        <v>30</v>
      </c>
      <c r="I869" s="6">
        <f>VENTAS[[#This Row],[Cantidad]]*VENTAS[[#This Row],[Precio Venta]]</f>
        <v>30</v>
      </c>
      <c r="J869" s="6">
        <f>IF(VENTAS[[#This Row],[Nombre del Gestor]]&gt;1,  VENTAS[[#This Row],[Total]]*10%, 0)</f>
        <v>3</v>
      </c>
      <c r="K869" s="6">
        <f>IFERROR(VLOOKUP(VENTAS[[#This Row],[Código del producto Vendido]],STOCK[],16,FALSE)*VENTAS[[#This Row],[Cantidad]] + VLOOKUP(VENTAS[[#This Row],[Código del producto Vendido]],STOCK[],19,FALSE)*VENTAS[[#This Row],[Cantidad]],VENTAS[[#This Row],[Total]])</f>
        <v>25.470588235294116</v>
      </c>
      <c r="L869" s="6">
        <f>VENTAS[[#This Row],[Total]]-VENTAS[[#This Row],[Comisión 10%]]-VENTAS[[#This Row],[Costo SIN Comision]]</f>
        <v>1.529411764705884</v>
      </c>
      <c r="M869" s="6"/>
    </row>
    <row r="870" spans="1:13" ht="14" x14ac:dyDescent="0.15">
      <c r="A870" s="23">
        <v>45410</v>
      </c>
      <c r="D870" t="s">
        <v>2031</v>
      </c>
      <c r="E870" t="s">
        <v>1256</v>
      </c>
      <c r="F870" s="2" t="str">
        <f>IFERROR(VLOOKUP(VENTAS[[#This Row],[Código del producto Vendido]],STOCK[],5,FALSE),"-")</f>
        <v>Pantalón de traje</v>
      </c>
      <c r="G870" s="2">
        <v>1</v>
      </c>
      <c r="H870" s="6">
        <v>30</v>
      </c>
      <c r="I870" s="6">
        <f>VENTAS[[#This Row],[Cantidad]]*VENTAS[[#This Row],[Precio Venta]]</f>
        <v>30</v>
      </c>
      <c r="J870" s="6">
        <f>IF(VENTAS[[#This Row],[Nombre del Gestor]]&gt;1,  VENTAS[[#This Row],[Total]]*10%, 0)</f>
        <v>3</v>
      </c>
      <c r="K870" s="6">
        <f>IFERROR(VLOOKUP(VENTAS[[#This Row],[Código del producto Vendido]],STOCK[],16,FALSE)*VENTAS[[#This Row],[Cantidad]] + VLOOKUP(VENTAS[[#This Row],[Código del producto Vendido]],STOCK[],19,FALSE)*VENTAS[[#This Row],[Cantidad]],VENTAS[[#This Row],[Total]])</f>
        <v>21</v>
      </c>
      <c r="L870" s="6">
        <f>VENTAS[[#This Row],[Total]]-VENTAS[[#This Row],[Comisión 10%]]-VENTAS[[#This Row],[Costo SIN Comision]]</f>
        <v>6</v>
      </c>
      <c r="M870" s="6"/>
    </row>
    <row r="871" spans="1:13" ht="14" x14ac:dyDescent="0.15">
      <c r="A871" s="23">
        <v>45410</v>
      </c>
      <c r="D871" t="s">
        <v>2031</v>
      </c>
      <c r="E871" t="s">
        <v>878</v>
      </c>
      <c r="F871" s="2" t="str">
        <f>IFERROR(VLOOKUP(VENTAS[[#This Row],[Código del producto Vendido]],STOCK[],5,FALSE),"-")</f>
        <v>Pantalón business básico</v>
      </c>
      <c r="G871" s="2">
        <v>1</v>
      </c>
      <c r="H871" s="6">
        <v>28</v>
      </c>
      <c r="I871" s="6">
        <f>VENTAS[[#This Row],[Cantidad]]*VENTAS[[#This Row],[Precio Venta]]</f>
        <v>28</v>
      </c>
      <c r="J871" s="6">
        <f>IF(VENTAS[[#This Row],[Nombre del Gestor]]&gt;1,  VENTAS[[#This Row],[Total]]*10%, 0)</f>
        <v>2.8000000000000003</v>
      </c>
      <c r="K871" s="6">
        <f>IFERROR(VLOOKUP(VENTAS[[#This Row],[Código del producto Vendido]],STOCK[],16,FALSE)*VENTAS[[#This Row],[Cantidad]] + VLOOKUP(VENTAS[[#This Row],[Código del producto Vendido]],STOCK[],19,FALSE)*VENTAS[[#This Row],[Cantidad]],VENTAS[[#This Row],[Total]])</f>
        <v>21.372272727272726</v>
      </c>
      <c r="L871" s="6">
        <f>VENTAS[[#This Row],[Total]]-VENTAS[[#This Row],[Comisión 10%]]-VENTAS[[#This Row],[Costo SIN Comision]]</f>
        <v>3.8277272727272731</v>
      </c>
      <c r="M871" s="6"/>
    </row>
    <row r="872" spans="1:13" ht="28" x14ac:dyDescent="0.15">
      <c r="A872" s="23">
        <v>45411</v>
      </c>
      <c r="C872" t="s">
        <v>2217</v>
      </c>
      <c r="F872" s="2" t="str">
        <f>IFERROR(VLOOKUP(VENTAS[[#This Row],[Código del producto Vendido]],STOCK[],5,FALSE),"-")</f>
        <v>-</v>
      </c>
      <c r="G872" s="2">
        <v>1</v>
      </c>
      <c r="H872" s="6">
        <v>0</v>
      </c>
      <c r="I872" s="6">
        <f>VENTAS[[#This Row],[Cantidad]]*VENTAS[[#This Row],[Precio Venta]]</f>
        <v>0</v>
      </c>
      <c r="J872" s="6">
        <f>IF(VENTAS[[#This Row],[Nombre del Gestor]]&gt;1,  VENTAS[[#This Row],[Total]]*10%, 0)</f>
        <v>0</v>
      </c>
      <c r="K872" s="6">
        <f>IFERROR(VLOOKUP(VENTAS[[#This Row],[Código del producto Vendido]],STOCK[],16,FALSE)*VENTAS[[#This Row],[Cantidad]] + VLOOKUP(VENTAS[[#This Row],[Código del producto Vendido]],STOCK[],19,FALSE)*VENTAS[[#This Row],[Cantidad]],VENTAS[[#This Row],[Total]])</f>
        <v>0</v>
      </c>
      <c r="L872" s="6">
        <f>VENTAS[[#This Row],[Total]]-VENTAS[[#This Row],[Comisión 10%]]-VENTAS[[#This Row],[Costo SIN Comision]]</f>
        <v>0</v>
      </c>
      <c r="M872" s="6"/>
    </row>
    <row r="873" spans="1:13" ht="14" x14ac:dyDescent="0.15">
      <c r="A873" s="23">
        <v>45411</v>
      </c>
      <c r="D873" t="s">
        <v>2031</v>
      </c>
      <c r="E873" t="s">
        <v>1456</v>
      </c>
      <c r="F873" s="2" t="str">
        <f>IFERROR(VLOOKUP(VENTAS[[#This Row],[Código del producto Vendido]],STOCK[],5,FALSE),"-")</f>
        <v>Botas negras de zíper</v>
      </c>
      <c r="G873" s="2">
        <v>1</v>
      </c>
      <c r="H873" s="6">
        <v>40</v>
      </c>
      <c r="I873" s="6">
        <f>VENTAS[[#This Row],[Cantidad]]*VENTAS[[#This Row],[Precio Venta]]</f>
        <v>40</v>
      </c>
      <c r="J873" s="6">
        <f>IF(VENTAS[[#This Row],[Nombre del Gestor]]&gt;1,  VENTAS[[#This Row],[Total]]*10%, 0)</f>
        <v>4</v>
      </c>
      <c r="K873" s="6">
        <f>IFERROR(VLOOKUP(VENTAS[[#This Row],[Código del producto Vendido]],STOCK[],16,FALSE)*VENTAS[[#This Row],[Cantidad]] + VLOOKUP(VENTAS[[#This Row],[Código del producto Vendido]],STOCK[],19,FALSE)*VENTAS[[#This Row],[Cantidad]],VENTAS[[#This Row],[Total]])</f>
        <v>22.42</v>
      </c>
      <c r="L873" s="6">
        <f>VENTAS[[#This Row],[Total]]-VENTAS[[#This Row],[Comisión 10%]]-VENTAS[[#This Row],[Costo SIN Comision]]</f>
        <v>13.579999999999998</v>
      </c>
      <c r="M873" s="6"/>
    </row>
    <row r="874" spans="1:13" ht="14" x14ac:dyDescent="0.15">
      <c r="A874" s="23">
        <v>45411</v>
      </c>
      <c r="D874" t="s">
        <v>2031</v>
      </c>
      <c r="E874" t="s">
        <v>1229</v>
      </c>
      <c r="F874" s="2" t="str">
        <f>IFERROR(VLOOKUP(VENTAS[[#This Row],[Código del producto Vendido]],STOCK[],5,FALSE),"-")</f>
        <v>Falda plisada de cuadros</v>
      </c>
      <c r="G874" s="2">
        <v>1</v>
      </c>
      <c r="H874" s="6">
        <v>20</v>
      </c>
      <c r="I874" s="6">
        <f>VENTAS[[#This Row],[Cantidad]]*VENTAS[[#This Row],[Precio Venta]]</f>
        <v>20</v>
      </c>
      <c r="J874" s="6">
        <f>IF(VENTAS[[#This Row],[Nombre del Gestor]]&gt;1,  VENTAS[[#This Row],[Total]]*10%, 0)</f>
        <v>2</v>
      </c>
      <c r="K874" s="6">
        <f>IFERROR(VLOOKUP(VENTAS[[#This Row],[Código del producto Vendido]],STOCK[],16,FALSE)*VENTAS[[#This Row],[Cantidad]] + VLOOKUP(VENTAS[[#This Row],[Código del producto Vendido]],STOCK[],19,FALSE)*VENTAS[[#This Row],[Cantidad]],VENTAS[[#This Row],[Total]])</f>
        <v>12.74</v>
      </c>
      <c r="L874" s="6">
        <f>VENTAS[[#This Row],[Total]]-VENTAS[[#This Row],[Comisión 10%]]-VENTAS[[#This Row],[Costo SIN Comision]]</f>
        <v>5.26</v>
      </c>
      <c r="M874" s="6"/>
    </row>
    <row r="875" spans="1:13" ht="14" x14ac:dyDescent="0.15">
      <c r="A875" s="23">
        <v>45411</v>
      </c>
      <c r="D875" t="s">
        <v>2031</v>
      </c>
      <c r="E875" t="s">
        <v>1227</v>
      </c>
      <c r="F875" s="2" t="str">
        <f>IFERROR(VLOOKUP(VENTAS[[#This Row],[Código del producto Vendido]],STOCK[],5,FALSE),"-")</f>
        <v>Vestido de flecos</v>
      </c>
      <c r="G875" s="2">
        <v>1</v>
      </c>
      <c r="H875" s="6">
        <v>25</v>
      </c>
      <c r="I875" s="6">
        <f>VENTAS[[#This Row],[Cantidad]]*VENTAS[[#This Row],[Precio Venta]]</f>
        <v>25</v>
      </c>
      <c r="J875" s="6">
        <f>IF(VENTAS[[#This Row],[Nombre del Gestor]]&gt;1,  VENTAS[[#This Row],[Total]]*10%, 0)</f>
        <v>2.5</v>
      </c>
      <c r="K875" s="6">
        <f>IFERROR(VLOOKUP(VENTAS[[#This Row],[Código del producto Vendido]],STOCK[],16,FALSE)*VENTAS[[#This Row],[Cantidad]] + VLOOKUP(VENTAS[[#This Row],[Código del producto Vendido]],STOCK[],19,FALSE)*VENTAS[[#This Row],[Cantidad]],VENTAS[[#This Row],[Total]])</f>
        <v>18.829999999999998</v>
      </c>
      <c r="L875" s="6">
        <f>VENTAS[[#This Row],[Total]]-VENTAS[[#This Row],[Comisión 10%]]-VENTAS[[#This Row],[Costo SIN Comision]]</f>
        <v>3.6700000000000017</v>
      </c>
      <c r="M875" s="6"/>
    </row>
    <row r="876" spans="1:13" ht="14" x14ac:dyDescent="0.15">
      <c r="A876" s="23">
        <v>45411</v>
      </c>
      <c r="C876" t="s">
        <v>2219</v>
      </c>
      <c r="E876" t="s">
        <v>687</v>
      </c>
      <c r="F876" s="2" t="str">
        <f>IFERROR(VLOOKUP(VENTAS[[#This Row],[Código del producto Vendido]],STOCK[],5,FALSE),"-")</f>
        <v xml:space="preserve">Camisa amplia multicolor </v>
      </c>
      <c r="G876" s="2">
        <v>1</v>
      </c>
      <c r="H876" s="6">
        <v>25</v>
      </c>
      <c r="I876" s="6">
        <f>VENTAS[[#This Row],[Cantidad]]*VENTAS[[#This Row],[Precio Venta]]</f>
        <v>25</v>
      </c>
      <c r="J876" s="6">
        <f>IF(VENTAS[[#This Row],[Nombre del Gestor]]&gt;1,  VENTAS[[#This Row],[Total]]*10%, 0)</f>
        <v>0</v>
      </c>
      <c r="K876" s="6">
        <f>IFERROR(VLOOKUP(VENTAS[[#This Row],[Código del producto Vendido]],STOCK[],16,FALSE)*VENTAS[[#This Row],[Cantidad]] + VLOOKUP(VENTAS[[#This Row],[Código del producto Vendido]],STOCK[],19,FALSE)*VENTAS[[#This Row],[Cantidad]],VENTAS[[#This Row],[Total]])</f>
        <v>16.256666666666668</v>
      </c>
      <c r="L876" s="6">
        <f>VENTAS[[#This Row],[Total]]-VENTAS[[#This Row],[Comisión 10%]]-VENTAS[[#This Row],[Costo SIN Comision]]</f>
        <v>8.7433333333333323</v>
      </c>
      <c r="M876" s="6"/>
    </row>
    <row r="877" spans="1:13" ht="14" x14ac:dyDescent="0.15">
      <c r="A877" s="23">
        <v>45411</v>
      </c>
      <c r="C877" t="s">
        <v>2219</v>
      </c>
      <c r="E877" t="s">
        <v>1396</v>
      </c>
      <c r="F877" s="2" t="str">
        <f>IFERROR(VLOOKUP(VENTAS[[#This Row],[Código del producto Vendido]],STOCK[],5,FALSE),"-")</f>
        <v>Sandalias de tiras</v>
      </c>
      <c r="G877" s="2">
        <v>1</v>
      </c>
      <c r="H877" s="6">
        <v>20</v>
      </c>
      <c r="I877" s="6">
        <f>VENTAS[[#This Row],[Cantidad]]*VENTAS[[#This Row],[Precio Venta]]</f>
        <v>20</v>
      </c>
      <c r="J877" s="6">
        <f>IF(VENTAS[[#This Row],[Nombre del Gestor]]&gt;1,  VENTAS[[#This Row],[Total]]*10%, 0)</f>
        <v>0</v>
      </c>
      <c r="K877" s="6">
        <f>IFERROR(VLOOKUP(VENTAS[[#This Row],[Código del producto Vendido]],STOCK[],16,FALSE)*VENTAS[[#This Row],[Cantidad]] + VLOOKUP(VENTAS[[#This Row],[Código del producto Vendido]],STOCK[],19,FALSE)*VENTAS[[#This Row],[Cantidad]],VENTAS[[#This Row],[Total]])</f>
        <v>14</v>
      </c>
      <c r="L877" s="6">
        <f>VENTAS[[#This Row],[Total]]-VENTAS[[#This Row],[Comisión 10%]]-VENTAS[[#This Row],[Costo SIN Comision]]</f>
        <v>6</v>
      </c>
      <c r="M877" s="6"/>
    </row>
    <row r="878" spans="1:13" ht="14" x14ac:dyDescent="0.15">
      <c r="A878" s="23">
        <v>45413</v>
      </c>
      <c r="D878" t="s">
        <v>2031</v>
      </c>
      <c r="E878" t="s">
        <v>1727</v>
      </c>
      <c r="F878" s="2" t="str">
        <f>IFERROR(VLOOKUP(VENTAS[[#This Row],[Código del producto Vendido]],STOCK[],5,FALSE),"-")</f>
        <v>Zapatillas blanco casual</v>
      </c>
      <c r="G878" s="2">
        <v>1</v>
      </c>
      <c r="H878" s="6">
        <v>30</v>
      </c>
      <c r="I878" s="6">
        <f>VENTAS[[#This Row],[Cantidad]]*VENTAS[[#This Row],[Precio Venta]]</f>
        <v>30</v>
      </c>
      <c r="J878" s="6">
        <f>IF(VENTAS[[#This Row],[Nombre del Gestor]]&gt;1,  VENTAS[[#This Row],[Total]]*10%, 0)</f>
        <v>3</v>
      </c>
      <c r="K878" s="6">
        <f>IFERROR(VLOOKUP(VENTAS[[#This Row],[Código del producto Vendido]],STOCK[],16,FALSE)*VENTAS[[#This Row],[Cantidad]] + VLOOKUP(VENTAS[[#This Row],[Código del producto Vendido]],STOCK[],19,FALSE)*VENTAS[[#This Row],[Cantidad]],VENTAS[[#This Row],[Total]])</f>
        <v>25.470588235294116</v>
      </c>
      <c r="L878" s="6">
        <f>VENTAS[[#This Row],[Total]]-VENTAS[[#This Row],[Comisión 10%]]-VENTAS[[#This Row],[Costo SIN Comision]]</f>
        <v>1.529411764705884</v>
      </c>
      <c r="M878" s="6"/>
    </row>
    <row r="879" spans="1:13" ht="14" x14ac:dyDescent="0.15">
      <c r="A879" s="23">
        <v>45414</v>
      </c>
      <c r="C879" t="s">
        <v>2220</v>
      </c>
      <c r="E879" t="s">
        <v>1849</v>
      </c>
      <c r="F879" s="2" t="str">
        <f>IFERROR(VLOOKUP(VENTAS[[#This Row],[Código del producto Vendido]],STOCK[],5,FALSE),"-")</f>
        <v>Zapatillas blanco casual</v>
      </c>
      <c r="G879" s="2">
        <v>1</v>
      </c>
      <c r="H879" s="6">
        <v>30</v>
      </c>
      <c r="I879" s="6">
        <f>VENTAS[[#This Row],[Cantidad]]*VENTAS[[#This Row],[Precio Venta]]</f>
        <v>30</v>
      </c>
      <c r="J879" s="6">
        <f>IF(VENTAS[[#This Row],[Nombre del Gestor]]&gt;1,  VENTAS[[#This Row],[Total]]*10%, 0)</f>
        <v>0</v>
      </c>
      <c r="K879" s="6">
        <f>IFERROR(VLOOKUP(VENTAS[[#This Row],[Código del producto Vendido]],STOCK[],16,FALSE)*VENTAS[[#This Row],[Cantidad]] + VLOOKUP(VENTAS[[#This Row],[Código del producto Vendido]],STOCK[],19,FALSE)*VENTAS[[#This Row],[Cantidad]],VENTAS[[#This Row],[Total]])</f>
        <v>17.97</v>
      </c>
      <c r="L879" s="6">
        <f>VENTAS[[#This Row],[Total]]-VENTAS[[#This Row],[Comisión 10%]]-VENTAS[[#This Row],[Costo SIN Comision]]</f>
        <v>12.030000000000001</v>
      </c>
      <c r="M879" s="6"/>
    </row>
    <row r="880" spans="1:13" ht="14" x14ac:dyDescent="0.15">
      <c r="A880" s="23">
        <v>45414</v>
      </c>
      <c r="D880" s="4" t="s">
        <v>2031</v>
      </c>
      <c r="E880" s="4" t="s">
        <v>1455</v>
      </c>
      <c r="F880" s="2" t="str">
        <f>IFERROR(VLOOKUP(VENTAS[[#This Row],[Código del producto Vendido]],STOCK[],5,FALSE),"-")</f>
        <v>Botas negras de zíper</v>
      </c>
      <c r="G880" s="2">
        <v>1</v>
      </c>
      <c r="H880" s="6">
        <v>40</v>
      </c>
      <c r="I880" s="6">
        <f>VENTAS[[#This Row],[Cantidad]]*VENTAS[[#This Row],[Precio Venta]]</f>
        <v>40</v>
      </c>
      <c r="J880" s="6">
        <f>IF(VENTAS[[#This Row],[Nombre del Gestor]]&gt;1,  VENTAS[[#This Row],[Total]]*10%, 0)</f>
        <v>4</v>
      </c>
      <c r="K880" s="6">
        <f>IFERROR(VLOOKUP(VENTAS[[#This Row],[Código del producto Vendido]],STOCK[],16,FALSE)*VENTAS[[#This Row],[Cantidad]] + VLOOKUP(VENTAS[[#This Row],[Código del producto Vendido]],STOCK[],19,FALSE)*VENTAS[[#This Row],[Cantidad]],VENTAS[[#This Row],[Total]])</f>
        <v>22.42</v>
      </c>
      <c r="L880" s="6">
        <f>VENTAS[[#This Row],[Total]]-VENTAS[[#This Row],[Comisión 10%]]-VENTAS[[#This Row],[Costo SIN Comision]]</f>
        <v>13.579999999999998</v>
      </c>
      <c r="M880" s="6"/>
    </row>
    <row r="881" spans="1:13" ht="14" x14ac:dyDescent="0.15">
      <c r="A881" s="23">
        <v>45415</v>
      </c>
      <c r="C881" t="s">
        <v>2229</v>
      </c>
      <c r="D881" s="4"/>
      <c r="E881" s="4" t="s">
        <v>1849</v>
      </c>
      <c r="F881" s="2" t="str">
        <f>IFERROR(VLOOKUP(VENTAS[[#This Row],[Código del producto Vendido]],STOCK[],5,FALSE),"-")</f>
        <v>Zapatillas blanco casual</v>
      </c>
      <c r="G881" s="2">
        <v>1</v>
      </c>
      <c r="H881" s="6">
        <v>0</v>
      </c>
      <c r="I881" s="6">
        <f>VENTAS[[#This Row],[Cantidad]]*VENTAS[[#This Row],[Precio Venta]]</f>
        <v>0</v>
      </c>
      <c r="J881" s="6">
        <f>IF(VENTAS[[#This Row],[Nombre del Gestor]]&gt;1,  VENTAS[[#This Row],[Total]]*10%, 0)</f>
        <v>0</v>
      </c>
      <c r="K881" s="6">
        <f>IFERROR(VLOOKUP(VENTAS[[#This Row],[Código del producto Vendido]],STOCK[],16,FALSE)*VENTAS[[#This Row],[Cantidad]] + VLOOKUP(VENTAS[[#This Row],[Código del producto Vendido]],STOCK[],19,FALSE)*VENTAS[[#This Row],[Cantidad]],VENTAS[[#This Row],[Total]])</f>
        <v>17.97</v>
      </c>
      <c r="L881" s="6">
        <f>VENTAS[[#This Row],[Total]]-VENTAS[[#This Row],[Comisión 10%]]-VENTAS[[#This Row],[Costo SIN Comision]]</f>
        <v>-17.97</v>
      </c>
      <c r="M881" s="6"/>
    </row>
    <row r="882" spans="1:13" ht="14" x14ac:dyDescent="0.15">
      <c r="A882" s="23">
        <v>45416</v>
      </c>
      <c r="D882" s="4" t="s">
        <v>2031</v>
      </c>
      <c r="E882" s="4" t="s">
        <v>621</v>
      </c>
      <c r="F882" s="2" t="str">
        <f>IFERROR(VLOOKUP(VENTAS[[#This Row],[Código del producto Vendido]],STOCK[],5,FALSE),"-")</f>
        <v>Top de mangas anchas y lentejuelas amarillo</v>
      </c>
      <c r="G882" s="2">
        <v>1</v>
      </c>
      <c r="H882" s="6">
        <v>13</v>
      </c>
      <c r="I882" s="6">
        <f>VENTAS[[#This Row],[Cantidad]]*VENTAS[[#This Row],[Precio Venta]]</f>
        <v>13</v>
      </c>
      <c r="J882" s="6">
        <f>IF(VENTAS[[#This Row],[Nombre del Gestor]]&gt;1,  VENTAS[[#This Row],[Total]]*10%, 0)</f>
        <v>1.3</v>
      </c>
      <c r="K882" s="6">
        <f>IFERROR(VLOOKUP(VENTAS[[#This Row],[Código del producto Vendido]],STOCK[],16,FALSE)*VENTAS[[#This Row],[Cantidad]] + VLOOKUP(VENTAS[[#This Row],[Código del producto Vendido]],STOCK[],19,FALSE)*VENTAS[[#This Row],[Cantidad]],VENTAS[[#This Row],[Total]])</f>
        <v>8.0422222222222217</v>
      </c>
      <c r="L882" s="6">
        <f>VENTAS[[#This Row],[Total]]-VENTAS[[#This Row],[Comisión 10%]]-VENTAS[[#This Row],[Costo SIN Comision]]</f>
        <v>3.6577777777777776</v>
      </c>
      <c r="M882" s="6"/>
    </row>
    <row r="883" spans="1:13" ht="14" x14ac:dyDescent="0.15">
      <c r="A883" s="23">
        <v>45416</v>
      </c>
      <c r="D883" s="4"/>
      <c r="E883" s="4" t="s">
        <v>1738</v>
      </c>
      <c r="F883" s="2" t="str">
        <f>IFERROR(VLOOKUP(VENTAS[[#This Row],[Código del producto Vendido]],STOCK[],5,FALSE),"-")</f>
        <v>Chaleco de traje Negro</v>
      </c>
      <c r="G883" s="2">
        <v>2</v>
      </c>
      <c r="H883" s="6">
        <v>25</v>
      </c>
      <c r="I883" s="6">
        <f>VENTAS[[#This Row],[Cantidad]]*VENTAS[[#This Row],[Precio Venta]]</f>
        <v>50</v>
      </c>
      <c r="J883" s="6">
        <f>IF(VENTAS[[#This Row],[Nombre del Gestor]]&gt;1,  VENTAS[[#This Row],[Total]]*10%, 0)</f>
        <v>0</v>
      </c>
      <c r="K883" s="6">
        <f>IFERROR(VLOOKUP(VENTAS[[#This Row],[Código del producto Vendido]],STOCK[],16,FALSE)*VENTAS[[#This Row],[Cantidad]] + VLOOKUP(VENTAS[[#This Row],[Código del producto Vendido]],STOCK[],19,FALSE)*VENTAS[[#This Row],[Cantidad]],VENTAS[[#This Row],[Total]])</f>
        <v>35.882352941176471</v>
      </c>
      <c r="L883" s="6">
        <f>VENTAS[[#This Row],[Total]]-VENTAS[[#This Row],[Comisión 10%]]-VENTAS[[#This Row],[Costo SIN Comision]]</f>
        <v>14.117647058823529</v>
      </c>
      <c r="M883" s="6"/>
    </row>
    <row r="884" spans="1:13" ht="14" x14ac:dyDescent="0.15">
      <c r="A884" s="23">
        <v>45416</v>
      </c>
      <c r="D884" s="4" t="s">
        <v>2031</v>
      </c>
      <c r="E884" s="4" t="s">
        <v>1873</v>
      </c>
      <c r="F884" s="2" t="str">
        <f>IFERROR(VLOOKUP(VENTAS[[#This Row],[Código del producto Vendido]],STOCK[],5,FALSE),"-")</f>
        <v>Vestido Fresco Verano</v>
      </c>
      <c r="G884" s="2">
        <v>1</v>
      </c>
      <c r="H884" s="6">
        <v>30</v>
      </c>
      <c r="I884" s="6">
        <f>VENTAS[[#This Row],[Cantidad]]*VENTAS[[#This Row],[Precio Venta]]</f>
        <v>30</v>
      </c>
      <c r="J884" s="6">
        <f>IF(VENTAS[[#This Row],[Nombre del Gestor]]&gt;1,  VENTAS[[#This Row],[Total]]*10%, 0)</f>
        <v>3</v>
      </c>
      <c r="K884" s="6">
        <f>IFERROR(VLOOKUP(VENTAS[[#This Row],[Código del producto Vendido]],STOCK[],16,FALSE)*VENTAS[[#This Row],[Cantidad]] + VLOOKUP(VENTAS[[#This Row],[Código del producto Vendido]],STOCK[],19,FALSE)*VENTAS[[#This Row],[Cantidad]],VENTAS[[#This Row],[Total]])</f>
        <v>11.61</v>
      </c>
      <c r="L884" s="6">
        <f>VENTAS[[#This Row],[Total]]-VENTAS[[#This Row],[Comisión 10%]]-VENTAS[[#This Row],[Costo SIN Comision]]</f>
        <v>15.39</v>
      </c>
      <c r="M884" s="6"/>
    </row>
    <row r="885" spans="1:13" ht="14" x14ac:dyDescent="0.15">
      <c r="A885" s="23">
        <v>45418</v>
      </c>
      <c r="D885" s="4" t="s">
        <v>2031</v>
      </c>
      <c r="E885" s="4" t="s">
        <v>1836</v>
      </c>
      <c r="F885" s="2" t="str">
        <f>IFERROR(VLOOKUP(VENTAS[[#This Row],[Código del producto Vendido]],STOCK[],5,FALSE),"-")</f>
        <v>Blusa estampada de Lunares</v>
      </c>
      <c r="G885" s="2">
        <v>1</v>
      </c>
      <c r="H885" s="6">
        <v>14</v>
      </c>
      <c r="I885" s="6">
        <f>VENTAS[[#This Row],[Cantidad]]*VENTAS[[#This Row],[Precio Venta]]</f>
        <v>14</v>
      </c>
      <c r="J885" s="6">
        <f>IF(VENTAS[[#This Row],[Nombre del Gestor]]&gt;1,  VENTAS[[#This Row],[Total]]*10%, 0)</f>
        <v>1.4000000000000001</v>
      </c>
      <c r="K885" s="6">
        <f>IFERROR(VLOOKUP(VENTAS[[#This Row],[Código del producto Vendido]],STOCK[],16,FALSE)*VENTAS[[#This Row],[Cantidad]] + VLOOKUP(VENTAS[[#This Row],[Código del producto Vendido]],STOCK[],19,FALSE)*VENTAS[[#This Row],[Cantidad]],VENTAS[[#This Row],[Total]])</f>
        <v>9.1999999999999993</v>
      </c>
      <c r="L885" s="6">
        <f>VENTAS[[#This Row],[Total]]-VENTAS[[#This Row],[Comisión 10%]]-VENTAS[[#This Row],[Costo SIN Comision]]</f>
        <v>3.4000000000000004</v>
      </c>
      <c r="M885" s="6"/>
    </row>
    <row r="886" spans="1:13" ht="14" x14ac:dyDescent="0.15">
      <c r="A886" s="23">
        <v>45418</v>
      </c>
      <c r="D886" s="4" t="s">
        <v>2031</v>
      </c>
      <c r="E886" s="4" t="s">
        <v>2224</v>
      </c>
      <c r="F886" s="2" t="str">
        <f>IFERROR(VLOOKUP(VENTAS[[#This Row],[Código del producto Vendido]],STOCK[],5,FALSE),"-")</f>
        <v>Botas negras de zíper</v>
      </c>
      <c r="G886" s="2">
        <v>1</v>
      </c>
      <c r="H886" s="6">
        <v>45</v>
      </c>
      <c r="I886" s="6">
        <f>VENTAS[[#This Row],[Cantidad]]*VENTAS[[#This Row],[Precio Venta]]</f>
        <v>45</v>
      </c>
      <c r="J886" s="6">
        <f>IF(VENTAS[[#This Row],[Nombre del Gestor]]&gt;1,  VENTAS[[#This Row],[Total]]*10%, 0)</f>
        <v>4.5</v>
      </c>
      <c r="K886" s="6">
        <f>IFERROR(VLOOKUP(VENTAS[[#This Row],[Código del producto Vendido]],STOCK[],16,FALSE)*VENTAS[[#This Row],[Cantidad]] + VLOOKUP(VENTAS[[#This Row],[Código del producto Vendido]],STOCK[],19,FALSE)*VENTAS[[#This Row],[Cantidad]],VENTAS[[#This Row],[Total]])</f>
        <v>22.42</v>
      </c>
      <c r="L886" s="6">
        <f>VENTAS[[#This Row],[Total]]-VENTAS[[#This Row],[Comisión 10%]]-VENTAS[[#This Row],[Costo SIN Comision]]</f>
        <v>18.079999999999998</v>
      </c>
      <c r="M886" s="6"/>
    </row>
    <row r="887" spans="1:13" ht="14" x14ac:dyDescent="0.15">
      <c r="A887" s="23">
        <v>45418</v>
      </c>
      <c r="D887" s="4" t="s">
        <v>2031</v>
      </c>
      <c r="E887" s="4" t="s">
        <v>2225</v>
      </c>
      <c r="F887" s="2" t="str">
        <f>IFERROR(VLOOKUP(VENTAS[[#This Row],[Código del producto Vendido]],STOCK[],5,FALSE),"-")</f>
        <v>Pantalón acampanado Blanco</v>
      </c>
      <c r="G887" s="2">
        <v>1</v>
      </c>
      <c r="H887" s="6">
        <v>30</v>
      </c>
      <c r="I887" s="6">
        <f>VENTAS[[#This Row],[Cantidad]]*VENTAS[[#This Row],[Precio Venta]]</f>
        <v>30</v>
      </c>
      <c r="J887" s="6">
        <f>IF(VENTAS[[#This Row],[Nombre del Gestor]]&gt;1,  VENTAS[[#This Row],[Total]]*10%, 0)</f>
        <v>3</v>
      </c>
      <c r="K887" s="6">
        <f>IFERROR(VLOOKUP(VENTAS[[#This Row],[Código del producto Vendido]],STOCK[],16,FALSE)*VENTAS[[#This Row],[Cantidad]] + VLOOKUP(VENTAS[[#This Row],[Código del producto Vendido]],STOCK[],19,FALSE)*VENTAS[[#This Row],[Cantidad]],VENTAS[[#This Row],[Total]])</f>
        <v>16.5</v>
      </c>
      <c r="L887" s="6">
        <f>VENTAS[[#This Row],[Total]]-VENTAS[[#This Row],[Comisión 10%]]-VENTAS[[#This Row],[Costo SIN Comision]]</f>
        <v>10.5</v>
      </c>
      <c r="M887" s="6"/>
    </row>
    <row r="888" spans="1:13" ht="14" x14ac:dyDescent="0.15">
      <c r="A888" s="23">
        <v>45419</v>
      </c>
      <c r="D888" s="4" t="s">
        <v>2031</v>
      </c>
      <c r="E888" s="4" t="s">
        <v>2226</v>
      </c>
      <c r="F888" s="2" t="str">
        <f>IFERROR(VLOOKUP(VENTAS[[#This Row],[Código del producto Vendido]],STOCK[],5,FALSE),"-")</f>
        <v>Bikini niñita Arcoíris</v>
      </c>
      <c r="G888" s="2">
        <v>1</v>
      </c>
      <c r="H888" s="6">
        <v>18</v>
      </c>
      <c r="I888" s="6">
        <f>VENTAS[[#This Row],[Cantidad]]*VENTAS[[#This Row],[Precio Venta]]</f>
        <v>18</v>
      </c>
      <c r="J888" s="6">
        <f>IF(VENTAS[[#This Row],[Nombre del Gestor]]&gt;1,  VENTAS[[#This Row],[Total]]*10%, 0)</f>
        <v>1.8</v>
      </c>
      <c r="K888" s="6">
        <f>IFERROR(VLOOKUP(VENTAS[[#This Row],[Código del producto Vendido]],STOCK[],16,FALSE)*VENTAS[[#This Row],[Cantidad]] + VLOOKUP(VENTAS[[#This Row],[Código del producto Vendido]],STOCK[],19,FALSE)*VENTAS[[#This Row],[Cantidad]],VENTAS[[#This Row],[Total]])</f>
        <v>11.546666666666667</v>
      </c>
      <c r="L888" s="6">
        <f>VENTAS[[#This Row],[Total]]-VENTAS[[#This Row],[Comisión 10%]]-VENTAS[[#This Row],[Costo SIN Comision]]</f>
        <v>4.6533333333333324</v>
      </c>
      <c r="M888" s="6"/>
    </row>
    <row r="889" spans="1:13" ht="14" x14ac:dyDescent="0.15">
      <c r="A889" s="23">
        <v>45419</v>
      </c>
      <c r="D889" s="4" t="s">
        <v>2031</v>
      </c>
      <c r="E889" s="4" t="s">
        <v>2227</v>
      </c>
      <c r="F889" s="2" t="str">
        <f>IFERROR(VLOOKUP(VENTAS[[#This Row],[Código del producto Vendido]],STOCK[],5,FALSE),"-")</f>
        <v>Traje de baño niñitas Pastel con diadema</v>
      </c>
      <c r="G889" s="2">
        <v>1</v>
      </c>
      <c r="H889" s="6">
        <v>18</v>
      </c>
      <c r="I889" s="6">
        <f>VENTAS[[#This Row],[Cantidad]]*VENTAS[[#This Row],[Precio Venta]]</f>
        <v>18</v>
      </c>
      <c r="J889" s="6">
        <f>IF(VENTAS[[#This Row],[Nombre del Gestor]]&gt;1,  VENTAS[[#This Row],[Total]]*10%, 0)</f>
        <v>1.8</v>
      </c>
      <c r="K889" s="6">
        <f>IFERROR(VLOOKUP(VENTAS[[#This Row],[Código del producto Vendido]],STOCK[],16,FALSE)*VENTAS[[#This Row],[Cantidad]] + VLOOKUP(VENTAS[[#This Row],[Código del producto Vendido]],STOCK[],19,FALSE)*VENTAS[[#This Row],[Cantidad]],VENTAS[[#This Row],[Total]])</f>
        <v>11.886666666666667</v>
      </c>
      <c r="L889" s="6">
        <f>VENTAS[[#This Row],[Total]]-VENTAS[[#This Row],[Comisión 10%]]-VENTAS[[#This Row],[Costo SIN Comision]]</f>
        <v>4.3133333333333326</v>
      </c>
      <c r="M889" s="6"/>
    </row>
    <row r="890" spans="1:13" ht="14" x14ac:dyDescent="0.15">
      <c r="A890" s="23">
        <v>45417</v>
      </c>
      <c r="D890" s="4" t="s">
        <v>2031</v>
      </c>
      <c r="E890" s="4" t="s">
        <v>2228</v>
      </c>
      <c r="F890" s="2" t="str">
        <f>IFERROR(VLOOKUP(VENTAS[[#This Row],[Código del producto Vendido]],STOCK[],5,FALSE),"-")</f>
        <v>Bikini niñitas unicornio con Diadema</v>
      </c>
      <c r="G890" s="2">
        <v>1</v>
      </c>
      <c r="H890" s="6">
        <v>18</v>
      </c>
      <c r="I890" s="6">
        <f>VENTAS[[#This Row],[Cantidad]]*VENTAS[[#This Row],[Precio Venta]]</f>
        <v>18</v>
      </c>
      <c r="J890" s="6">
        <f>IF(VENTAS[[#This Row],[Nombre del Gestor]]&gt;1,  VENTAS[[#This Row],[Total]]*10%, 0)</f>
        <v>1.8</v>
      </c>
      <c r="K890" s="6">
        <f>IFERROR(VLOOKUP(VENTAS[[#This Row],[Código del producto Vendido]],STOCK[],16,FALSE)*VENTAS[[#This Row],[Cantidad]] + VLOOKUP(VENTAS[[#This Row],[Código del producto Vendido]],STOCK[],19,FALSE)*VENTAS[[#This Row],[Cantidad]],VENTAS[[#This Row],[Total]])</f>
        <v>9.7661111111111101</v>
      </c>
      <c r="L890" s="6">
        <f>VENTAS[[#This Row],[Total]]-VENTAS[[#This Row],[Comisión 10%]]-VENTAS[[#This Row],[Costo SIN Comision]]</f>
        <v>6.4338888888888892</v>
      </c>
      <c r="M890" s="6"/>
    </row>
    <row r="891" spans="1:13" ht="14" x14ac:dyDescent="0.15">
      <c r="A891" s="23">
        <v>45416</v>
      </c>
      <c r="D891" s="4" t="s">
        <v>2031</v>
      </c>
      <c r="E891" s="4" t="s">
        <v>1229</v>
      </c>
      <c r="F891" s="2" t="str">
        <f>IFERROR(VLOOKUP(VENTAS[[#This Row],[Código del producto Vendido]],STOCK[],5,FALSE),"-")</f>
        <v>Falda plisada de cuadros</v>
      </c>
      <c r="G891" s="2">
        <v>1</v>
      </c>
      <c r="H891" s="6">
        <v>20</v>
      </c>
      <c r="I891" s="6">
        <f>VENTAS[[#This Row],[Cantidad]]*VENTAS[[#This Row],[Precio Venta]]</f>
        <v>20</v>
      </c>
      <c r="J891" s="6">
        <f>IF(VENTAS[[#This Row],[Nombre del Gestor]]&gt;1,  VENTAS[[#This Row],[Total]]*10%, 0)</f>
        <v>2</v>
      </c>
      <c r="K891" s="6">
        <f>IFERROR(VLOOKUP(VENTAS[[#This Row],[Código del producto Vendido]],STOCK[],16,FALSE)*VENTAS[[#This Row],[Cantidad]] + VLOOKUP(VENTAS[[#This Row],[Código del producto Vendido]],STOCK[],19,FALSE)*VENTAS[[#This Row],[Cantidad]],VENTAS[[#This Row],[Total]])</f>
        <v>12.74</v>
      </c>
      <c r="L891" s="6">
        <f>VENTAS[[#This Row],[Total]]-VENTAS[[#This Row],[Comisión 10%]]-VENTAS[[#This Row],[Costo SIN Comision]]</f>
        <v>5.26</v>
      </c>
      <c r="M891" s="6"/>
    </row>
    <row r="892" spans="1:13" ht="14" x14ac:dyDescent="0.15">
      <c r="A892" s="23">
        <v>45416</v>
      </c>
      <c r="D892" s="4" t="s">
        <v>2031</v>
      </c>
      <c r="E892" s="4" t="s">
        <v>621</v>
      </c>
      <c r="F892" s="2" t="str">
        <f>IFERROR(VLOOKUP(VENTAS[[#This Row],[Código del producto Vendido]],STOCK[],5,FALSE),"-")</f>
        <v>Top de mangas anchas y lentejuelas amarillo</v>
      </c>
      <c r="G892" s="2">
        <v>0</v>
      </c>
      <c r="H892" s="6">
        <v>13</v>
      </c>
      <c r="I892" s="6">
        <f>VENTAS[[#This Row],[Cantidad]]*VENTAS[[#This Row],[Precio Venta]]</f>
        <v>0</v>
      </c>
      <c r="J892" s="6">
        <f>IF(VENTAS[[#This Row],[Nombre del Gestor]]&gt;1,  VENTAS[[#This Row],[Total]]*10%, 0)</f>
        <v>0</v>
      </c>
      <c r="K892" s="6">
        <f>IFERROR(VLOOKUP(VENTAS[[#This Row],[Código del producto Vendido]],STOCK[],16,FALSE)*VENTAS[[#This Row],[Cantidad]] + VLOOKUP(VENTAS[[#This Row],[Código del producto Vendido]],STOCK[],19,FALSE)*VENTAS[[#This Row],[Cantidad]],VENTAS[[#This Row],[Total]])</f>
        <v>0</v>
      </c>
      <c r="L892" s="6">
        <f>VENTAS[[#This Row],[Total]]-VENTAS[[#This Row],[Comisión 10%]]-VENTAS[[#This Row],[Costo SIN Comision]]</f>
        <v>0</v>
      </c>
      <c r="M892" s="6"/>
    </row>
    <row r="893" spans="1:13" ht="14" x14ac:dyDescent="0.15">
      <c r="A893" s="23">
        <v>45416</v>
      </c>
      <c r="D893" s="4" t="s">
        <v>2031</v>
      </c>
      <c r="E893" s="4" t="s">
        <v>635</v>
      </c>
      <c r="F893" s="2" t="str">
        <f>IFERROR(VLOOKUP(VENTAS[[#This Row],[Código del producto Vendido]],STOCK[],5,FALSE),"-")</f>
        <v>Vestido playera oversize</v>
      </c>
      <c r="G893" s="2">
        <v>1</v>
      </c>
      <c r="H893" s="6">
        <v>20</v>
      </c>
      <c r="I893" s="6">
        <f>VENTAS[[#This Row],[Cantidad]]*VENTAS[[#This Row],[Precio Venta]]</f>
        <v>20</v>
      </c>
      <c r="J893" s="6">
        <f>IF(VENTAS[[#This Row],[Nombre del Gestor]]&gt;1,  VENTAS[[#This Row],[Total]]*10%, 0)</f>
        <v>2</v>
      </c>
      <c r="K893" s="6">
        <f>IFERROR(VLOOKUP(VENTAS[[#This Row],[Código del producto Vendido]],STOCK[],16,FALSE)*VENTAS[[#This Row],[Cantidad]] + VLOOKUP(VENTAS[[#This Row],[Código del producto Vendido]],STOCK[],19,FALSE)*VENTAS[[#This Row],[Cantidad]],VENTAS[[#This Row],[Total]])</f>
        <v>13.78888888888889</v>
      </c>
      <c r="L893" s="6">
        <f>VENTAS[[#This Row],[Total]]-VENTAS[[#This Row],[Comisión 10%]]-VENTAS[[#This Row],[Costo SIN Comision]]</f>
        <v>4.2111111111111104</v>
      </c>
      <c r="M893" s="6"/>
    </row>
    <row r="894" spans="1:13" ht="14" x14ac:dyDescent="0.15">
      <c r="A894" s="23">
        <v>45419</v>
      </c>
      <c r="D894" s="4"/>
      <c r="E894" s="4" t="s">
        <v>2230</v>
      </c>
      <c r="F894" s="2" t="str">
        <f>IFERROR(VLOOKUP(VENTAS[[#This Row],[Código del producto Vendido]],STOCK[],5,FALSE),"-")</f>
        <v>Sandalias negras acolchadas</v>
      </c>
      <c r="G894" s="2">
        <v>1</v>
      </c>
      <c r="H894" s="6">
        <v>27</v>
      </c>
      <c r="I894" s="6">
        <f>VENTAS[[#This Row],[Cantidad]]*VENTAS[[#This Row],[Precio Venta]]</f>
        <v>27</v>
      </c>
      <c r="J894" s="6">
        <f>IF(VENTAS[[#This Row],[Nombre del Gestor]]&gt;1,  VENTAS[[#This Row],[Total]]*10%, 0)</f>
        <v>0</v>
      </c>
      <c r="K894" s="6">
        <f>IFERROR(VLOOKUP(VENTAS[[#This Row],[Código del producto Vendido]],STOCK[],16,FALSE)*VENTAS[[#This Row],[Cantidad]] + VLOOKUP(VENTAS[[#This Row],[Código del producto Vendido]],STOCK[],19,FALSE)*VENTAS[[#This Row],[Cantidad]],VENTAS[[#This Row],[Total]])</f>
        <v>12.49</v>
      </c>
      <c r="L894" s="6">
        <f>VENTAS[[#This Row],[Total]]-VENTAS[[#This Row],[Comisión 10%]]-VENTAS[[#This Row],[Costo SIN Comision]]</f>
        <v>14.51</v>
      </c>
      <c r="M894" s="6"/>
    </row>
    <row r="895" spans="1:13" ht="14" x14ac:dyDescent="0.15">
      <c r="A895" s="23">
        <v>45418</v>
      </c>
      <c r="D895" s="4" t="s">
        <v>2031</v>
      </c>
      <c r="E895" s="4" t="s">
        <v>2218</v>
      </c>
      <c r="F895" s="2" t="str">
        <f>IFERROR(VLOOKUP(VENTAS[[#This Row],[Código del producto Vendido]],STOCK[],5,FALSE),"-")</f>
        <v>Botas negras de zíper</v>
      </c>
      <c r="G895" s="2">
        <v>1</v>
      </c>
      <c r="H895" s="6">
        <v>45</v>
      </c>
      <c r="I895" s="6">
        <f>VENTAS[[#This Row],[Cantidad]]*VENTAS[[#This Row],[Precio Venta]]</f>
        <v>45</v>
      </c>
      <c r="J895" s="6">
        <f>IF(VENTAS[[#This Row],[Nombre del Gestor]]&gt;1,  VENTAS[[#This Row],[Total]]*10%, 0)</f>
        <v>4.5</v>
      </c>
      <c r="K895" s="6">
        <f>IFERROR(VLOOKUP(VENTAS[[#This Row],[Código del producto Vendido]],STOCK[],16,FALSE)*VENTAS[[#This Row],[Cantidad]] + VLOOKUP(VENTAS[[#This Row],[Código del producto Vendido]],STOCK[],19,FALSE)*VENTAS[[#This Row],[Cantidad]],VENTAS[[#This Row],[Total]])</f>
        <v>30</v>
      </c>
      <c r="L895" s="6">
        <f>VENTAS[[#This Row],[Total]]-VENTAS[[#This Row],[Comisión 10%]]-VENTAS[[#This Row],[Costo SIN Comision]]</f>
        <v>10.5</v>
      </c>
      <c r="M895" s="6"/>
    </row>
    <row r="896" spans="1:13" ht="14" x14ac:dyDescent="0.15">
      <c r="A896" s="23">
        <v>45418</v>
      </c>
      <c r="D896" s="4" t="s">
        <v>2031</v>
      </c>
      <c r="E896" s="4" t="s">
        <v>555</v>
      </c>
      <c r="F896" s="2" t="str">
        <f>IFERROR(VLOOKUP(VENTAS[[#This Row],[Código del producto Vendido]],STOCK[],5,FALSE),"-")</f>
        <v xml:space="preserve">Pareo falda </v>
      </c>
      <c r="G896" s="2">
        <v>1</v>
      </c>
      <c r="H896" s="6">
        <v>8</v>
      </c>
      <c r="I896" s="6">
        <f>VENTAS[[#This Row],[Cantidad]]*VENTAS[[#This Row],[Precio Venta]]</f>
        <v>8</v>
      </c>
      <c r="J896" s="6">
        <f>IF(VENTAS[[#This Row],[Nombre del Gestor]]&gt;1,  VENTAS[[#This Row],[Total]]*10%, 0)</f>
        <v>0.8</v>
      </c>
      <c r="K896" s="6">
        <f>IFERROR(VLOOKUP(VENTAS[[#This Row],[Código del producto Vendido]],STOCK[],16,FALSE)*VENTAS[[#This Row],[Cantidad]] + VLOOKUP(VENTAS[[#This Row],[Código del producto Vendido]],STOCK[],19,FALSE)*VENTAS[[#This Row],[Cantidad]],VENTAS[[#This Row],[Total]])</f>
        <v>4.3372222222222225</v>
      </c>
      <c r="L896" s="6">
        <f>VENTAS[[#This Row],[Total]]-VENTAS[[#This Row],[Comisión 10%]]-VENTAS[[#This Row],[Costo SIN Comision]]</f>
        <v>2.8627777777777776</v>
      </c>
      <c r="M896" s="6"/>
    </row>
    <row r="897" spans="1:13" ht="14" x14ac:dyDescent="0.15">
      <c r="A897" s="23">
        <v>45435</v>
      </c>
      <c r="D897" t="s">
        <v>1497</v>
      </c>
      <c r="E897" t="s">
        <v>568</v>
      </c>
      <c r="F897" s="2" t="str">
        <f>IFERROR(VLOOKUP(VENTAS[[#This Row],[Código del producto Vendido]],STOCK[],5,FALSE),"-")</f>
        <v>Pareo pantalón de malla</v>
      </c>
      <c r="G897" s="2">
        <v>1</v>
      </c>
      <c r="H897" s="6">
        <v>15</v>
      </c>
      <c r="I897" s="6">
        <f>VENTAS[[#This Row],[Cantidad]]*VENTAS[[#This Row],[Precio Venta]]</f>
        <v>15</v>
      </c>
      <c r="J897" s="6">
        <f>IF(VENTAS[[#This Row],[Nombre del Gestor]]&gt;1,  VENTAS[[#This Row],[Total]]*10%, 0)</f>
        <v>1.5</v>
      </c>
      <c r="K897" s="6">
        <f>IFERROR(VLOOKUP(VENTAS[[#This Row],[Código del producto Vendido]],STOCK[],16,FALSE)*VENTAS[[#This Row],[Cantidad]] + VLOOKUP(VENTAS[[#This Row],[Código del producto Vendido]],STOCK[],19,FALSE)*VENTAS[[#This Row],[Cantidad]],VENTAS[[#This Row],[Total]])</f>
        <v>9.9555555555555557</v>
      </c>
      <c r="L897" s="6">
        <f>VENTAS[[#This Row],[Total]]-VENTAS[[#This Row],[Comisión 10%]]-VENTAS[[#This Row],[Costo SIN Comision]]</f>
        <v>3.5444444444444443</v>
      </c>
      <c r="M897" s="6"/>
    </row>
    <row r="898" spans="1:13" ht="14" x14ac:dyDescent="0.15">
      <c r="A898" s="23">
        <v>45418</v>
      </c>
      <c r="D898" t="s">
        <v>2031</v>
      </c>
      <c r="E898" t="s">
        <v>570</v>
      </c>
      <c r="F898" s="2" t="str">
        <f>IFERROR(VLOOKUP(VENTAS[[#This Row],[Código del producto Vendido]],STOCK[],5,FALSE),"-")</f>
        <v>Bikini elegante con herrajes color humo</v>
      </c>
      <c r="G898" s="2">
        <v>1</v>
      </c>
      <c r="H898" s="6">
        <v>18</v>
      </c>
      <c r="I898" s="6">
        <f>VENTAS[[#This Row],[Cantidad]]*VENTAS[[#This Row],[Precio Venta]]</f>
        <v>18</v>
      </c>
      <c r="J898" s="6">
        <f>IF(VENTAS[[#This Row],[Nombre del Gestor]]&gt;1,  VENTAS[[#This Row],[Total]]*10%, 0)</f>
        <v>1.8</v>
      </c>
      <c r="K898" s="6">
        <f>IFERROR(VLOOKUP(VENTAS[[#This Row],[Código del producto Vendido]],STOCK[],16,FALSE)*VENTAS[[#This Row],[Cantidad]] + VLOOKUP(VENTAS[[#This Row],[Código del producto Vendido]],STOCK[],19,FALSE)*VENTAS[[#This Row],[Cantidad]],VENTAS[[#This Row],[Total]])</f>
        <v>12.697222222222221</v>
      </c>
      <c r="L898" s="6">
        <f>VENTAS[[#This Row],[Total]]-VENTAS[[#This Row],[Comisión 10%]]-VENTAS[[#This Row],[Costo SIN Comision]]</f>
        <v>3.5027777777777782</v>
      </c>
      <c r="M898" s="6"/>
    </row>
    <row r="899" spans="1:13" ht="14" x14ac:dyDescent="0.15">
      <c r="A899" s="23">
        <v>45416</v>
      </c>
      <c r="D899" t="s">
        <v>2031</v>
      </c>
      <c r="E899" t="s">
        <v>714</v>
      </c>
      <c r="F899" s="2" t="str">
        <f>IFERROR(VLOOKUP(VENTAS[[#This Row],[Código del producto Vendido]],STOCK[],5,FALSE),"-")</f>
        <v>Set 3 piezas bikini</v>
      </c>
      <c r="G899" s="2">
        <v>1</v>
      </c>
      <c r="H899" s="6">
        <v>25</v>
      </c>
      <c r="I899" s="6">
        <f>VENTAS[[#This Row],[Cantidad]]*VENTAS[[#This Row],[Precio Venta]]</f>
        <v>25</v>
      </c>
      <c r="J899" s="6">
        <f>IF(VENTAS[[#This Row],[Nombre del Gestor]]&gt;1,  VENTAS[[#This Row],[Total]]*10%, 0)</f>
        <v>2.5</v>
      </c>
      <c r="K899" s="6">
        <f>IFERROR(VLOOKUP(VENTAS[[#This Row],[Código del producto Vendido]],STOCK[],16,FALSE)*VENTAS[[#This Row],[Cantidad]] + VLOOKUP(VENTAS[[#This Row],[Código del producto Vendido]],STOCK[],19,FALSE)*VENTAS[[#This Row],[Cantidad]],VENTAS[[#This Row],[Total]])</f>
        <v>16.044444444444444</v>
      </c>
      <c r="L899" s="6">
        <f>VENTAS[[#This Row],[Total]]-VENTAS[[#This Row],[Comisión 10%]]-VENTAS[[#This Row],[Costo SIN Comision]]</f>
        <v>6.4555555555555557</v>
      </c>
      <c r="M899" s="6"/>
    </row>
    <row r="900" spans="1:13" ht="14" x14ac:dyDescent="0.15">
      <c r="A900" s="23">
        <v>45416</v>
      </c>
      <c r="D900" t="s">
        <v>2031</v>
      </c>
      <c r="E900" t="s">
        <v>790</v>
      </c>
      <c r="F900" s="2" t="str">
        <f>IFERROR(VLOOKUP(VENTAS[[#This Row],[Código del producto Vendido]],STOCK[],5,FALSE),"-")</f>
        <v>Sandalias trenzadas</v>
      </c>
      <c r="G900" s="2">
        <v>1</v>
      </c>
      <c r="H900" s="6">
        <v>35</v>
      </c>
      <c r="I900" s="6">
        <f>VENTAS[[#This Row],[Cantidad]]*VENTAS[[#This Row],[Precio Venta]]</f>
        <v>35</v>
      </c>
      <c r="J900" s="6">
        <f>IF(VENTAS[[#This Row],[Nombre del Gestor]]&gt;1,  VENTAS[[#This Row],[Total]]*10%, 0)</f>
        <v>3.5</v>
      </c>
      <c r="K900" s="6">
        <f>IFERROR(VLOOKUP(VENTAS[[#This Row],[Código del producto Vendido]],STOCK[],16,FALSE)*VENTAS[[#This Row],[Cantidad]] + VLOOKUP(VENTAS[[#This Row],[Código del producto Vendido]],STOCK[],19,FALSE)*VENTAS[[#This Row],[Cantidad]],VENTAS[[#This Row],[Total]])</f>
        <v>27</v>
      </c>
      <c r="L900" s="6">
        <f>VENTAS[[#This Row],[Total]]-VENTAS[[#This Row],[Comisión 10%]]-VENTAS[[#This Row],[Costo SIN Comision]]</f>
        <v>4.5</v>
      </c>
      <c r="M900" s="6"/>
    </row>
    <row r="901" spans="1:13" ht="14" x14ac:dyDescent="0.15">
      <c r="A901" s="23">
        <v>45416</v>
      </c>
      <c r="C901" t="s">
        <v>2231</v>
      </c>
      <c r="E901" t="s">
        <v>797</v>
      </c>
      <c r="F901" s="2" t="str">
        <f>IFERROR(VLOOKUP(VENTAS[[#This Row],[Código del producto Vendido]],STOCK[],5,FALSE),"-")</f>
        <v>Alpargatas a cuadros</v>
      </c>
      <c r="G901" s="2">
        <v>1</v>
      </c>
      <c r="H901" s="6">
        <v>0</v>
      </c>
      <c r="I901" s="6">
        <f>VENTAS[[#This Row],[Cantidad]]*VENTAS[[#This Row],[Precio Venta]]</f>
        <v>0</v>
      </c>
      <c r="J901" s="6">
        <f>IF(VENTAS[[#This Row],[Nombre del Gestor]]&gt;1,  VENTAS[[#This Row],[Total]]*10%, 0)</f>
        <v>0</v>
      </c>
      <c r="K901" s="6">
        <f>IFERROR(VLOOKUP(VENTAS[[#This Row],[Código del producto Vendido]],STOCK[],16,FALSE)*VENTAS[[#This Row],[Cantidad]] + VLOOKUP(VENTAS[[#This Row],[Código del producto Vendido]],STOCK[],19,FALSE)*VENTAS[[#This Row],[Cantidad]],VENTAS[[#This Row],[Total]])</f>
        <v>11.888888888888889</v>
      </c>
      <c r="L901" s="6">
        <f>VENTAS[[#This Row],[Total]]-VENTAS[[#This Row],[Comisión 10%]]-VENTAS[[#This Row],[Costo SIN Comision]]</f>
        <v>-11.888888888888889</v>
      </c>
      <c r="M901" s="6"/>
    </row>
    <row r="902" spans="1:13" ht="14" x14ac:dyDescent="0.15">
      <c r="A902" s="23">
        <v>45416</v>
      </c>
      <c r="D902" t="s">
        <v>2031</v>
      </c>
      <c r="E902" t="s">
        <v>880</v>
      </c>
      <c r="F902" s="2" t="str">
        <f>IFERROR(VLOOKUP(VENTAS[[#This Row],[Código del producto Vendido]],STOCK[],5,FALSE),"-")</f>
        <v>Pantalón business básico</v>
      </c>
      <c r="G902" s="2">
        <v>1</v>
      </c>
      <c r="H902" s="6">
        <v>30</v>
      </c>
      <c r="I902" s="6">
        <f>VENTAS[[#This Row],[Cantidad]]*VENTAS[[#This Row],[Precio Venta]]</f>
        <v>30</v>
      </c>
      <c r="J902" s="6">
        <f>IF(VENTAS[[#This Row],[Nombre del Gestor]]&gt;1,  VENTAS[[#This Row],[Total]]*10%, 0)</f>
        <v>3</v>
      </c>
      <c r="K902" s="6">
        <f>IFERROR(VLOOKUP(VENTAS[[#This Row],[Código del producto Vendido]],STOCK[],16,FALSE)*VENTAS[[#This Row],[Cantidad]] + VLOOKUP(VENTAS[[#This Row],[Código del producto Vendido]],STOCK[],19,FALSE)*VENTAS[[#This Row],[Cantidad]],VENTAS[[#This Row],[Total]])</f>
        <v>21.372272727272726</v>
      </c>
      <c r="L902" s="6">
        <f>VENTAS[[#This Row],[Total]]-VENTAS[[#This Row],[Comisión 10%]]-VENTAS[[#This Row],[Costo SIN Comision]]</f>
        <v>5.6277272727272738</v>
      </c>
      <c r="M902" s="6"/>
    </row>
    <row r="903" spans="1:13" ht="14" x14ac:dyDescent="0.15">
      <c r="A903" s="23">
        <v>45435</v>
      </c>
      <c r="E903" t="s">
        <v>882</v>
      </c>
      <c r="F903" s="2" t="str">
        <f>IFERROR(VLOOKUP(VENTAS[[#This Row],[Código del producto Vendido]],STOCK[],5,FALSE),"-")</f>
        <v xml:space="preserve"> Top Básico Business</v>
      </c>
      <c r="G903" s="2">
        <v>1</v>
      </c>
      <c r="H903" s="6">
        <v>10</v>
      </c>
      <c r="I903" s="6">
        <f>VENTAS[[#This Row],[Cantidad]]*VENTAS[[#This Row],[Precio Venta]]</f>
        <v>10</v>
      </c>
      <c r="J903" s="6">
        <f>IF(VENTAS[[#This Row],[Nombre del Gestor]]&gt;1,  VENTAS[[#This Row],[Total]]*10%, 0)</f>
        <v>0</v>
      </c>
      <c r="K903" s="6">
        <f>IFERROR(VLOOKUP(VENTAS[[#This Row],[Código del producto Vendido]],STOCK[],16,FALSE)*VENTAS[[#This Row],[Cantidad]] + VLOOKUP(VENTAS[[#This Row],[Código del producto Vendido]],STOCK[],19,FALSE)*VENTAS[[#This Row],[Cantidad]],VENTAS[[#This Row],[Total]])</f>
        <v>6.7840909090909083</v>
      </c>
      <c r="L903" s="6">
        <f>VENTAS[[#This Row],[Total]]-VENTAS[[#This Row],[Comisión 10%]]-VENTAS[[#This Row],[Costo SIN Comision]]</f>
        <v>3.2159090909090917</v>
      </c>
      <c r="M903" s="6"/>
    </row>
    <row r="904" spans="1:13" ht="14" x14ac:dyDescent="0.15">
      <c r="A904" s="23">
        <v>45416</v>
      </c>
      <c r="E904" t="s">
        <v>1037</v>
      </c>
      <c r="F904" s="2" t="str">
        <f>IFERROR(VLOOKUP(VENTAS[[#This Row],[Código del producto Vendido]],STOCK[],5,FALSE),"-")</f>
        <v>Pantaloneta de zíper</v>
      </c>
      <c r="G904" s="2">
        <v>1</v>
      </c>
      <c r="H904" s="6">
        <v>20</v>
      </c>
      <c r="I904" s="6">
        <f>VENTAS[[#This Row],[Cantidad]]*VENTAS[[#This Row],[Precio Venta]]</f>
        <v>20</v>
      </c>
      <c r="J904" s="6">
        <f>IF(VENTAS[[#This Row],[Nombre del Gestor]]&gt;1,  VENTAS[[#This Row],[Total]]*10%, 0)</f>
        <v>0</v>
      </c>
      <c r="K904" s="6">
        <f>IFERROR(VLOOKUP(VENTAS[[#This Row],[Código del producto Vendido]],STOCK[],16,FALSE)*VENTAS[[#This Row],[Cantidad]] + VLOOKUP(VENTAS[[#This Row],[Código del producto Vendido]],STOCK[],19,FALSE)*VENTAS[[#This Row],[Cantidad]],VENTAS[[#This Row],[Total]])</f>
        <v>13.36</v>
      </c>
      <c r="L904" s="6">
        <f>VENTAS[[#This Row],[Total]]-VENTAS[[#This Row],[Comisión 10%]]-VENTAS[[#This Row],[Costo SIN Comision]]</f>
        <v>6.6400000000000006</v>
      </c>
      <c r="M904" s="6"/>
    </row>
    <row r="905" spans="1:13" ht="14" x14ac:dyDescent="0.15">
      <c r="A905" s="23">
        <v>45435</v>
      </c>
      <c r="D905" t="s">
        <v>2031</v>
      </c>
      <c r="E905" t="s">
        <v>1263</v>
      </c>
      <c r="F905" s="2" t="str">
        <f>IFERROR(VLOOKUP(VENTAS[[#This Row],[Código del producto Vendido]],STOCK[],5,FALSE),"-")</f>
        <v>Sandalias de velcro</v>
      </c>
      <c r="G905" s="2">
        <v>1</v>
      </c>
      <c r="H905" s="6">
        <v>30</v>
      </c>
      <c r="I905" s="6">
        <f>VENTAS[[#This Row],[Cantidad]]*VENTAS[[#This Row],[Precio Venta]]</f>
        <v>30</v>
      </c>
      <c r="J905" s="6">
        <f>IF(VENTAS[[#This Row],[Nombre del Gestor]]&gt;1,  VENTAS[[#This Row],[Total]]*10%, 0)</f>
        <v>3</v>
      </c>
      <c r="K905" s="6">
        <f>IFERROR(VLOOKUP(VENTAS[[#This Row],[Código del producto Vendido]],STOCK[],16,FALSE)*VENTAS[[#This Row],[Cantidad]] + VLOOKUP(VENTAS[[#This Row],[Código del producto Vendido]],STOCK[],19,FALSE)*VENTAS[[#This Row],[Cantidad]],VENTAS[[#This Row],[Total]])</f>
        <v>17</v>
      </c>
      <c r="L905" s="6">
        <f>VENTAS[[#This Row],[Total]]-VENTAS[[#This Row],[Comisión 10%]]-VENTAS[[#This Row],[Costo SIN Comision]]</f>
        <v>10</v>
      </c>
      <c r="M905" s="6"/>
    </row>
    <row r="906" spans="1:13" ht="14" x14ac:dyDescent="0.15">
      <c r="A906" s="23">
        <v>45434</v>
      </c>
      <c r="D906" t="s">
        <v>2031</v>
      </c>
      <c r="E906" t="s">
        <v>1727</v>
      </c>
      <c r="F906" s="2" t="str">
        <f>IFERROR(VLOOKUP(VENTAS[[#This Row],[Código del producto Vendido]],STOCK[],5,FALSE),"-")</f>
        <v>Zapatillas blanco casual</v>
      </c>
      <c r="G906" s="2">
        <v>2</v>
      </c>
      <c r="H906" s="6">
        <v>30</v>
      </c>
      <c r="I906" s="6">
        <f>VENTAS[[#This Row],[Cantidad]]*VENTAS[[#This Row],[Precio Venta]]</f>
        <v>60</v>
      </c>
      <c r="J906" s="6">
        <f>IF(VENTAS[[#This Row],[Nombre del Gestor]]&gt;1,  VENTAS[[#This Row],[Total]]*10%, 0)</f>
        <v>6</v>
      </c>
      <c r="K906" s="6">
        <f>IFERROR(VLOOKUP(VENTAS[[#This Row],[Código del producto Vendido]],STOCK[],16,FALSE)*VENTAS[[#This Row],[Cantidad]] + VLOOKUP(VENTAS[[#This Row],[Código del producto Vendido]],STOCK[],19,FALSE)*VENTAS[[#This Row],[Cantidad]],VENTAS[[#This Row],[Total]])</f>
        <v>50.941176470588232</v>
      </c>
      <c r="L906" s="6">
        <f>VENTAS[[#This Row],[Total]]-VENTAS[[#This Row],[Comisión 10%]]-VENTAS[[#This Row],[Costo SIN Comision]]</f>
        <v>3.058823529411768</v>
      </c>
      <c r="M906" s="6"/>
    </row>
    <row r="907" spans="1:13" ht="14" x14ac:dyDescent="0.15">
      <c r="A907" s="23">
        <v>45422</v>
      </c>
      <c r="D907" t="s">
        <v>2031</v>
      </c>
      <c r="E907" t="s">
        <v>1767</v>
      </c>
      <c r="F907" s="2" t="str">
        <f>IFERROR(VLOOKUP(VENTAS[[#This Row],[Código del producto Vendido]],STOCK[],5,FALSE),"-")</f>
        <v>Vestido Midi Elegante</v>
      </c>
      <c r="G907" s="2">
        <v>1</v>
      </c>
      <c r="H907" s="6">
        <v>22</v>
      </c>
      <c r="I907" s="6">
        <f>VENTAS[[#This Row],[Cantidad]]*VENTAS[[#This Row],[Precio Venta]]</f>
        <v>22</v>
      </c>
      <c r="J907" s="6">
        <f>IF(VENTAS[[#This Row],[Nombre del Gestor]]&gt;1,  VENTAS[[#This Row],[Total]]*10%, 0)</f>
        <v>2.2000000000000002</v>
      </c>
      <c r="K907" s="6">
        <f>IFERROR(VLOOKUP(VENTAS[[#This Row],[Código del producto Vendido]],STOCK[],16,FALSE)*VENTAS[[#This Row],[Cantidad]] + VLOOKUP(VENTAS[[#This Row],[Código del producto Vendido]],STOCK[],19,FALSE)*VENTAS[[#This Row],[Cantidad]],VENTAS[[#This Row],[Total]])</f>
        <v>10.790000000000001</v>
      </c>
      <c r="L907" s="6">
        <f>VENTAS[[#This Row],[Total]]-VENTAS[[#This Row],[Comisión 10%]]-VENTAS[[#This Row],[Costo SIN Comision]]</f>
        <v>9.01</v>
      </c>
      <c r="M907" s="6"/>
    </row>
    <row r="908" spans="1:13" ht="14" x14ac:dyDescent="0.15">
      <c r="C908" t="s">
        <v>1142</v>
      </c>
      <c r="E908" t="s">
        <v>1767</v>
      </c>
      <c r="F908" s="2" t="str">
        <f>IFERROR(VLOOKUP(VENTAS[[#This Row],[Código del producto Vendido]],STOCK[],5,FALSE),"-")</f>
        <v>Vestido Midi Elegante</v>
      </c>
      <c r="G908" s="2">
        <v>1</v>
      </c>
      <c r="H908" s="6">
        <v>22</v>
      </c>
      <c r="I908" s="6">
        <f>VENTAS[[#This Row],[Cantidad]]*VENTAS[[#This Row],[Precio Venta]]</f>
        <v>22</v>
      </c>
      <c r="J908" s="6">
        <f>IF(VENTAS[[#This Row],[Nombre del Gestor]]&gt;1,  VENTAS[[#This Row],[Total]]*10%, 0)</f>
        <v>0</v>
      </c>
      <c r="K908" s="6">
        <f>IFERROR(VLOOKUP(VENTAS[[#This Row],[Código del producto Vendido]],STOCK[],16,FALSE)*VENTAS[[#This Row],[Cantidad]] + VLOOKUP(VENTAS[[#This Row],[Código del producto Vendido]],STOCK[],19,FALSE)*VENTAS[[#This Row],[Cantidad]],VENTAS[[#This Row],[Total]])</f>
        <v>10.790000000000001</v>
      </c>
      <c r="L908" s="6">
        <f>VENTAS[[#This Row],[Total]]-VENTAS[[#This Row],[Comisión 10%]]-VENTAS[[#This Row],[Costo SIN Comision]]</f>
        <v>11.209999999999999</v>
      </c>
      <c r="M908" s="6"/>
    </row>
    <row r="909" spans="1:13" ht="14" x14ac:dyDescent="0.15">
      <c r="C909" t="s">
        <v>2232</v>
      </c>
      <c r="E909" t="s">
        <v>1768</v>
      </c>
      <c r="F909" s="2" t="str">
        <f>IFERROR(VLOOKUP(VENTAS[[#This Row],[Código del producto Vendido]],STOCK[],5,FALSE),"-")</f>
        <v>Vestido Midi Elegante</v>
      </c>
      <c r="G909" s="2">
        <v>1</v>
      </c>
      <c r="H909" s="6">
        <v>22</v>
      </c>
      <c r="I909" s="6">
        <f>VENTAS[[#This Row],[Cantidad]]*VENTAS[[#This Row],[Precio Venta]]</f>
        <v>22</v>
      </c>
      <c r="J909" s="6">
        <f>IF(VENTAS[[#This Row],[Nombre del Gestor]]&gt;1,  VENTAS[[#This Row],[Total]]*10%, 0)</f>
        <v>0</v>
      </c>
      <c r="K909" s="6">
        <f>IFERROR(VLOOKUP(VENTAS[[#This Row],[Código del producto Vendido]],STOCK[],16,FALSE)*VENTAS[[#This Row],[Cantidad]] + VLOOKUP(VENTAS[[#This Row],[Código del producto Vendido]],STOCK[],19,FALSE)*VENTAS[[#This Row],[Cantidad]],VENTAS[[#This Row],[Total]])</f>
        <v>10.790000000000001</v>
      </c>
      <c r="L909" s="6">
        <f>VENTAS[[#This Row],[Total]]-VENTAS[[#This Row],[Comisión 10%]]-VENTAS[[#This Row],[Costo SIN Comision]]</f>
        <v>11.209999999999999</v>
      </c>
      <c r="M909" s="6"/>
    </row>
    <row r="910" spans="1:13" ht="14" x14ac:dyDescent="0.15">
      <c r="A910" s="23">
        <v>45421</v>
      </c>
      <c r="D910" t="s">
        <v>2031</v>
      </c>
      <c r="E910" t="s">
        <v>1832</v>
      </c>
      <c r="F910" s="2" t="str">
        <f>IFERROR(VLOOKUP(VENTAS[[#This Row],[Código del producto Vendido]],STOCK[],5,FALSE),"-")</f>
        <v>Set de bolso minimalista negro</v>
      </c>
      <c r="G910" s="2">
        <v>1</v>
      </c>
      <c r="H910" s="6">
        <v>25</v>
      </c>
      <c r="I910" s="6">
        <f>VENTAS[[#This Row],[Cantidad]]*VENTAS[[#This Row],[Precio Venta]]</f>
        <v>25</v>
      </c>
      <c r="J910" s="6">
        <f>IF(VENTAS[[#This Row],[Nombre del Gestor]]&gt;1,  VENTAS[[#This Row],[Total]]*10%, 0)</f>
        <v>2.5</v>
      </c>
      <c r="K910" s="6">
        <f>IFERROR(VLOOKUP(VENTAS[[#This Row],[Código del producto Vendido]],STOCK[],16,FALSE)*VENTAS[[#This Row],[Cantidad]] + VLOOKUP(VENTAS[[#This Row],[Código del producto Vendido]],STOCK[],19,FALSE)*VENTAS[[#This Row],[Cantidad]],VENTAS[[#This Row],[Total]])</f>
        <v>12.75</v>
      </c>
      <c r="L910" s="6">
        <f>VENTAS[[#This Row],[Total]]-VENTAS[[#This Row],[Comisión 10%]]-VENTAS[[#This Row],[Costo SIN Comision]]</f>
        <v>9.75</v>
      </c>
      <c r="M910" s="6"/>
    </row>
    <row r="911" spans="1:13" ht="14" x14ac:dyDescent="0.15">
      <c r="A911" s="23">
        <v>45428</v>
      </c>
      <c r="D911" t="s">
        <v>2031</v>
      </c>
      <c r="E911" t="s">
        <v>1833</v>
      </c>
      <c r="F911" s="2" t="str">
        <f>IFERROR(VLOOKUP(VENTAS[[#This Row],[Código del producto Vendido]],STOCK[],5,FALSE),"-")</f>
        <v>Set de bolso minimalista amarillo</v>
      </c>
      <c r="G911" s="2">
        <v>1</v>
      </c>
      <c r="H911" s="6">
        <v>25</v>
      </c>
      <c r="I911" s="6">
        <f>VENTAS[[#This Row],[Cantidad]]*VENTAS[[#This Row],[Precio Venta]]</f>
        <v>25</v>
      </c>
      <c r="J911" s="6">
        <f>IF(VENTAS[[#This Row],[Nombre del Gestor]]&gt;1,  VENTAS[[#This Row],[Total]]*10%, 0)</f>
        <v>2.5</v>
      </c>
      <c r="K911" s="6">
        <f>IFERROR(VLOOKUP(VENTAS[[#This Row],[Código del producto Vendido]],STOCK[],16,FALSE)*VENTAS[[#This Row],[Cantidad]] + VLOOKUP(VENTAS[[#This Row],[Código del producto Vendido]],STOCK[],19,FALSE)*VENTAS[[#This Row],[Cantidad]],VENTAS[[#This Row],[Total]])</f>
        <v>12.75</v>
      </c>
      <c r="L911" s="6">
        <f>VENTAS[[#This Row],[Total]]-VENTAS[[#This Row],[Comisión 10%]]-VENTAS[[#This Row],[Costo SIN Comision]]</f>
        <v>9.75</v>
      </c>
      <c r="M911" s="6"/>
    </row>
    <row r="912" spans="1:13" ht="14" x14ac:dyDescent="0.15">
      <c r="A912" s="23">
        <v>45428</v>
      </c>
      <c r="D912" t="s">
        <v>2031</v>
      </c>
      <c r="E912" t="s">
        <v>1105</v>
      </c>
      <c r="F912" s="2" t="str">
        <f>IFERROR(VLOOKUP(VENTAS[[#This Row],[Código del producto Vendido]],STOCK[],5,FALSE),"-")</f>
        <v>Jean ajustado Claro</v>
      </c>
      <c r="G912" s="2">
        <v>1</v>
      </c>
      <c r="H912" s="6">
        <v>30</v>
      </c>
      <c r="I912" s="6">
        <f>VENTAS[[#This Row],[Cantidad]]*VENTAS[[#This Row],[Precio Venta]]</f>
        <v>30</v>
      </c>
      <c r="J912" s="6">
        <f>IF(VENTAS[[#This Row],[Nombre del Gestor]]&gt;1,  VENTAS[[#This Row],[Total]]*10%, 0)</f>
        <v>3</v>
      </c>
      <c r="K912" s="6">
        <f>IFERROR(VLOOKUP(VENTAS[[#This Row],[Código del producto Vendido]],STOCK[],16,FALSE)*VENTAS[[#This Row],[Cantidad]] + VLOOKUP(VENTAS[[#This Row],[Código del producto Vendido]],STOCK[],19,FALSE)*VENTAS[[#This Row],[Cantidad]],VENTAS[[#This Row],[Total]])</f>
        <v>23.79</v>
      </c>
      <c r="L912" s="6">
        <f>VENTAS[[#This Row],[Total]]-VENTAS[[#This Row],[Comisión 10%]]-VENTAS[[#This Row],[Costo SIN Comision]]</f>
        <v>3.2100000000000009</v>
      </c>
      <c r="M912" s="6"/>
    </row>
    <row r="913" spans="1:13" ht="14" x14ac:dyDescent="0.15">
      <c r="A913" s="23">
        <v>45428</v>
      </c>
      <c r="D913" t="s">
        <v>2031</v>
      </c>
      <c r="E913" t="s">
        <v>1349</v>
      </c>
      <c r="F913" s="2" t="str">
        <f>IFERROR(VLOOKUP(VENTAS[[#This Row],[Código del producto Vendido]],STOCK[],5,FALSE),"-")</f>
        <v>Sandalias Albaricoque</v>
      </c>
      <c r="G913" s="2">
        <v>1</v>
      </c>
      <c r="H913" s="6">
        <v>35</v>
      </c>
      <c r="I913" s="6">
        <f>VENTAS[[#This Row],[Cantidad]]*VENTAS[[#This Row],[Precio Venta]]</f>
        <v>35</v>
      </c>
      <c r="J913" s="6">
        <f>IF(VENTAS[[#This Row],[Nombre del Gestor]]&gt;1,  VENTAS[[#This Row],[Total]]*10%, 0)</f>
        <v>3.5</v>
      </c>
      <c r="K913" s="6">
        <f>IFERROR(VLOOKUP(VENTAS[[#This Row],[Código del producto Vendido]],STOCK[],16,FALSE)*VENTAS[[#This Row],[Cantidad]] + VLOOKUP(VENTAS[[#This Row],[Código del producto Vendido]],STOCK[],19,FALSE)*VENTAS[[#This Row],[Cantidad]],VENTAS[[#This Row],[Total]])</f>
        <v>23</v>
      </c>
      <c r="L913" s="6">
        <f>VENTAS[[#This Row],[Total]]-VENTAS[[#This Row],[Comisión 10%]]-VENTAS[[#This Row],[Costo SIN Comision]]</f>
        <v>8.5</v>
      </c>
      <c r="M913" s="6"/>
    </row>
    <row r="914" spans="1:13" ht="14" x14ac:dyDescent="0.15">
      <c r="A914" s="23">
        <v>45430</v>
      </c>
      <c r="D914" t="s">
        <v>2031</v>
      </c>
      <c r="E914" t="s">
        <v>1729</v>
      </c>
      <c r="F914" s="2" t="str">
        <f>IFERROR(VLOOKUP(VENTAS[[#This Row],[Código del producto Vendido]],STOCK[],5,FALSE),"-")</f>
        <v>Zapatillas blanco casual</v>
      </c>
      <c r="G914" s="2">
        <v>1</v>
      </c>
      <c r="H914" s="6">
        <v>30</v>
      </c>
      <c r="I914" s="6">
        <f>VENTAS[[#This Row],[Cantidad]]*VENTAS[[#This Row],[Precio Venta]]</f>
        <v>30</v>
      </c>
      <c r="J914" s="6">
        <f>IF(VENTAS[[#This Row],[Nombre del Gestor]]&gt;1,  VENTAS[[#This Row],[Total]]*10%, 0)</f>
        <v>3</v>
      </c>
      <c r="K914" s="6">
        <f>IFERROR(VLOOKUP(VENTAS[[#This Row],[Código del producto Vendido]],STOCK[],16,FALSE)*VENTAS[[#This Row],[Cantidad]] + VLOOKUP(VENTAS[[#This Row],[Código del producto Vendido]],STOCK[],19,FALSE)*VENTAS[[#This Row],[Cantidad]],VENTAS[[#This Row],[Total]])</f>
        <v>24.470588235294116</v>
      </c>
      <c r="L914" s="6">
        <f>VENTAS[[#This Row],[Total]]-VENTAS[[#This Row],[Comisión 10%]]-VENTAS[[#This Row],[Costo SIN Comision]]</f>
        <v>2.529411764705884</v>
      </c>
      <c r="M914" s="6"/>
    </row>
    <row r="915" spans="1:13" ht="14" x14ac:dyDescent="0.15">
      <c r="A915" s="23">
        <v>45430</v>
      </c>
      <c r="C915" t="s">
        <v>2233</v>
      </c>
      <c r="E915" t="s">
        <v>1441</v>
      </c>
      <c r="F915" s="2" t="str">
        <f>IFERROR(VLOOKUP(VENTAS[[#This Row],[Código del producto Vendido]],STOCK[],5,FALSE),"-")</f>
        <v>Vestido Frenchy Rojo</v>
      </c>
      <c r="G915" s="2">
        <v>1</v>
      </c>
      <c r="H915" s="6">
        <v>0</v>
      </c>
      <c r="I915" s="6">
        <f>VENTAS[[#This Row],[Cantidad]]*VENTAS[[#This Row],[Precio Venta]]</f>
        <v>0</v>
      </c>
      <c r="J915" s="6">
        <f>IF(VENTAS[[#This Row],[Nombre del Gestor]]&gt;1,  VENTAS[[#This Row],[Total]]*10%, 0)</f>
        <v>0</v>
      </c>
      <c r="K915" s="6">
        <f>IFERROR(VLOOKUP(VENTAS[[#This Row],[Código del producto Vendido]],STOCK[],16,FALSE)*VENTAS[[#This Row],[Cantidad]] + VLOOKUP(VENTAS[[#This Row],[Código del producto Vendido]],STOCK[],19,FALSE)*VENTAS[[#This Row],[Cantidad]],VENTAS[[#This Row],[Total]])</f>
        <v>11.56</v>
      </c>
      <c r="L915" s="6">
        <f>VENTAS[[#This Row],[Total]]-VENTAS[[#This Row],[Comisión 10%]]-VENTAS[[#This Row],[Costo SIN Comision]]</f>
        <v>-11.56</v>
      </c>
      <c r="M915" s="6"/>
    </row>
    <row r="916" spans="1:13" ht="14" x14ac:dyDescent="0.15">
      <c r="A916" s="23">
        <v>45430</v>
      </c>
      <c r="D916" t="s">
        <v>2031</v>
      </c>
      <c r="E916" t="s">
        <v>1717</v>
      </c>
      <c r="F916" s="2" t="str">
        <f>IFERROR(VLOOKUP(VENTAS[[#This Row],[Código del producto Vendido]],STOCK[],5,FALSE),"-")</f>
        <v>Conjunto de bikini moca</v>
      </c>
      <c r="G916" s="2">
        <v>1</v>
      </c>
      <c r="H916" s="6">
        <v>20</v>
      </c>
      <c r="I916" s="6">
        <f>VENTAS[[#This Row],[Cantidad]]*VENTAS[[#This Row],[Precio Venta]]</f>
        <v>20</v>
      </c>
      <c r="J916" s="6">
        <f>IF(VENTAS[[#This Row],[Nombre del Gestor]]&gt;1,  VENTAS[[#This Row],[Total]]*10%, 0)</f>
        <v>2</v>
      </c>
      <c r="K916" s="6">
        <f>IFERROR(VLOOKUP(VENTAS[[#This Row],[Código del producto Vendido]],STOCK[],16,FALSE)*VENTAS[[#This Row],[Cantidad]] + VLOOKUP(VENTAS[[#This Row],[Código del producto Vendido]],STOCK[],19,FALSE)*VENTAS[[#This Row],[Cantidad]],VENTAS[[#This Row],[Total]])</f>
        <v>12.352941176470589</v>
      </c>
      <c r="L916" s="6">
        <f>VENTAS[[#This Row],[Total]]-VENTAS[[#This Row],[Comisión 10%]]-VENTAS[[#This Row],[Costo SIN Comision]]</f>
        <v>5.6470588235294112</v>
      </c>
      <c r="M916" s="6"/>
    </row>
    <row r="917" spans="1:13" ht="14" x14ac:dyDescent="0.15">
      <c r="A917" s="23">
        <v>45424</v>
      </c>
      <c r="D917" t="s">
        <v>2031</v>
      </c>
      <c r="E917" t="s">
        <v>1426</v>
      </c>
      <c r="F917" s="2" t="str">
        <f>IFERROR(VLOOKUP(VENTAS[[#This Row],[Código del producto Vendido]],STOCK[],5,FALSE),"-")</f>
        <v>Vestido Tarsha</v>
      </c>
      <c r="G917" s="2">
        <v>1</v>
      </c>
      <c r="H917" s="6">
        <v>27</v>
      </c>
      <c r="I917" s="6">
        <f>VENTAS[[#This Row],[Cantidad]]*VENTAS[[#This Row],[Precio Venta]]</f>
        <v>27</v>
      </c>
      <c r="J917" s="6">
        <f>IF(VENTAS[[#This Row],[Nombre del Gestor]]&gt;1,  VENTAS[[#This Row],[Total]]*10%, 0)</f>
        <v>2.7</v>
      </c>
      <c r="K917" s="6">
        <f>IFERROR(VLOOKUP(VENTAS[[#This Row],[Código del producto Vendido]],STOCK[],16,FALSE)*VENTAS[[#This Row],[Cantidad]] + VLOOKUP(VENTAS[[#This Row],[Código del producto Vendido]],STOCK[],19,FALSE)*VENTAS[[#This Row],[Cantidad]],VENTAS[[#This Row],[Total]])</f>
        <v>13.97</v>
      </c>
      <c r="L917" s="6">
        <f>VENTAS[[#This Row],[Total]]-VENTAS[[#This Row],[Comisión 10%]]-VENTAS[[#This Row],[Costo SIN Comision]]</f>
        <v>10.33</v>
      </c>
      <c r="M917" s="6"/>
    </row>
    <row r="918" spans="1:13" ht="14" x14ac:dyDescent="0.15">
      <c r="A918" s="23">
        <v>45424</v>
      </c>
      <c r="D918" t="s">
        <v>2031</v>
      </c>
      <c r="E918" t="s">
        <v>1728</v>
      </c>
      <c r="F918" s="2" t="str">
        <f>IFERROR(VLOOKUP(VENTAS[[#This Row],[Código del producto Vendido]],STOCK[],5,FALSE),"-")</f>
        <v>Zapatillas blanco casual</v>
      </c>
      <c r="G918" s="2">
        <v>2</v>
      </c>
      <c r="H918" s="6">
        <v>30</v>
      </c>
      <c r="I918" s="6">
        <f>VENTAS[[#This Row],[Cantidad]]*VENTAS[[#This Row],[Precio Venta]]</f>
        <v>60</v>
      </c>
      <c r="J918" s="6">
        <f>IF(VENTAS[[#This Row],[Nombre del Gestor]]&gt;1,  VENTAS[[#This Row],[Total]]*10%, 0)</f>
        <v>6</v>
      </c>
      <c r="K918" s="6">
        <f>IFERROR(VLOOKUP(VENTAS[[#This Row],[Código del producto Vendido]],STOCK[],16,FALSE)*VENTAS[[#This Row],[Cantidad]] + VLOOKUP(VENTAS[[#This Row],[Código del producto Vendido]],STOCK[],19,FALSE)*VENTAS[[#This Row],[Cantidad]],VENTAS[[#This Row],[Total]])</f>
        <v>50.941176470588232</v>
      </c>
      <c r="L918" s="6">
        <f>VENTAS[[#This Row],[Total]]-VENTAS[[#This Row],[Comisión 10%]]-VENTAS[[#This Row],[Costo SIN Comision]]</f>
        <v>3.058823529411768</v>
      </c>
      <c r="M918" s="6"/>
    </row>
    <row r="919" spans="1:13" ht="14" x14ac:dyDescent="0.15">
      <c r="A919" s="23">
        <v>45424</v>
      </c>
      <c r="D919" t="s">
        <v>2031</v>
      </c>
      <c r="E919" t="s">
        <v>1401</v>
      </c>
      <c r="F919" s="2" t="str">
        <f>IFERROR(VLOOKUP(VENTAS[[#This Row],[Código del producto Vendido]],STOCK[],5,FALSE),"-")</f>
        <v>Sandalias de hebilla</v>
      </c>
      <c r="G919" s="2">
        <v>1</v>
      </c>
      <c r="H919" s="6">
        <v>18</v>
      </c>
      <c r="I919" s="6">
        <f>VENTAS[[#This Row],[Cantidad]]*VENTAS[[#This Row],[Precio Venta]]</f>
        <v>18</v>
      </c>
      <c r="J919" s="6">
        <f>IF(VENTAS[[#This Row],[Nombre del Gestor]]&gt;1,  VENTAS[[#This Row],[Total]]*10%, 0)</f>
        <v>1.8</v>
      </c>
      <c r="K919" s="6">
        <f>IFERROR(VLOOKUP(VENTAS[[#This Row],[Código del producto Vendido]],STOCK[],16,FALSE)*VENTAS[[#This Row],[Cantidad]] + VLOOKUP(VENTAS[[#This Row],[Código del producto Vendido]],STOCK[],19,FALSE)*VENTAS[[#This Row],[Cantidad]],VENTAS[[#This Row],[Total]])</f>
        <v>11</v>
      </c>
      <c r="L919" s="6">
        <f>VENTAS[[#This Row],[Total]]-VENTAS[[#This Row],[Comisión 10%]]-VENTAS[[#This Row],[Costo SIN Comision]]</f>
        <v>5.1999999999999993</v>
      </c>
      <c r="M919" s="6"/>
    </row>
    <row r="920" spans="1:13" ht="14" x14ac:dyDescent="0.15">
      <c r="A920" s="23">
        <v>45431</v>
      </c>
      <c r="D920" t="s">
        <v>2031</v>
      </c>
      <c r="E920" t="s">
        <v>1409</v>
      </c>
      <c r="F920" s="2" t="str">
        <f>IFERROR(VLOOKUP(VENTAS[[#This Row],[Código del producto Vendido]],STOCK[],5,FALSE),"-")</f>
        <v>Sandalias flip de plataforma Negro</v>
      </c>
      <c r="G920" s="2">
        <v>1</v>
      </c>
      <c r="H920" s="6">
        <v>15</v>
      </c>
      <c r="I920" s="6">
        <f>VENTAS[[#This Row],[Cantidad]]*VENTAS[[#This Row],[Precio Venta]]</f>
        <v>15</v>
      </c>
      <c r="J920" s="6">
        <f>IF(VENTAS[[#This Row],[Nombre del Gestor]]&gt;1,  VENTAS[[#This Row],[Total]]*10%, 0)</f>
        <v>1.5</v>
      </c>
      <c r="K920" s="6">
        <f>IFERROR(VLOOKUP(VENTAS[[#This Row],[Código del producto Vendido]],STOCK[],16,FALSE)*VENTAS[[#This Row],[Cantidad]] + VLOOKUP(VENTAS[[#This Row],[Código del producto Vendido]],STOCK[],19,FALSE)*VENTAS[[#This Row],[Cantidad]],VENTAS[[#This Row],[Total]])</f>
        <v>9.49</v>
      </c>
      <c r="L920" s="6">
        <f>VENTAS[[#This Row],[Total]]-VENTAS[[#This Row],[Comisión 10%]]-VENTAS[[#This Row],[Costo SIN Comision]]</f>
        <v>4.01</v>
      </c>
      <c r="M920" s="6"/>
    </row>
    <row r="921" spans="1:13" ht="14" x14ac:dyDescent="0.15">
      <c r="A921" s="23">
        <v>45431</v>
      </c>
      <c r="D921" t="s">
        <v>2031</v>
      </c>
      <c r="E921" t="s">
        <v>1412</v>
      </c>
      <c r="F921" s="2" t="str">
        <f>IFERROR(VLOOKUP(VENTAS[[#This Row],[Código del producto Vendido]],STOCK[],5,FALSE),"-")</f>
        <v>Sandalias minimalistas de tacón</v>
      </c>
      <c r="G921" s="2">
        <v>1</v>
      </c>
      <c r="H921" s="6">
        <v>35</v>
      </c>
      <c r="I921" s="6">
        <f>VENTAS[[#This Row],[Cantidad]]*VENTAS[[#This Row],[Precio Venta]]</f>
        <v>35</v>
      </c>
      <c r="J921" s="6">
        <f>IF(VENTAS[[#This Row],[Nombre del Gestor]]&gt;1,  VENTAS[[#This Row],[Total]]*10%, 0)</f>
        <v>3.5</v>
      </c>
      <c r="K921" s="6">
        <f>IFERROR(VLOOKUP(VENTAS[[#This Row],[Código del producto Vendido]],STOCK[],16,FALSE)*VENTAS[[#This Row],[Cantidad]] + VLOOKUP(VENTAS[[#This Row],[Código del producto Vendido]],STOCK[],19,FALSE)*VENTAS[[#This Row],[Cantidad]],VENTAS[[#This Row],[Total]])</f>
        <v>17.36</v>
      </c>
      <c r="L921" s="6">
        <f>VENTAS[[#This Row],[Total]]-VENTAS[[#This Row],[Comisión 10%]]-VENTAS[[#This Row],[Costo SIN Comision]]</f>
        <v>14.14</v>
      </c>
      <c r="M921" s="6"/>
    </row>
    <row r="922" spans="1:13" ht="14" x14ac:dyDescent="0.15">
      <c r="A922" s="23">
        <v>45431</v>
      </c>
      <c r="D922" t="s">
        <v>2031</v>
      </c>
      <c r="E922" t="s">
        <v>1292</v>
      </c>
      <c r="F922" s="2" t="str">
        <f>IFERROR(VLOOKUP(VENTAS[[#This Row],[Código del producto Vendido]],STOCK[],5,FALSE),"-")</f>
        <v>Sandalias minimalistas de plataforma</v>
      </c>
      <c r="G922" s="2">
        <v>1</v>
      </c>
      <c r="H922" s="6">
        <v>35</v>
      </c>
      <c r="I922" s="6">
        <f>VENTAS[[#This Row],[Cantidad]]*VENTAS[[#This Row],[Precio Venta]]</f>
        <v>35</v>
      </c>
      <c r="J922" s="6">
        <f>IF(VENTAS[[#This Row],[Nombre del Gestor]]&gt;1,  VENTAS[[#This Row],[Total]]*10%, 0)</f>
        <v>3.5</v>
      </c>
      <c r="K922" s="6">
        <f>IFERROR(VLOOKUP(VENTAS[[#This Row],[Código del producto Vendido]],STOCK[],16,FALSE)*VENTAS[[#This Row],[Cantidad]] + VLOOKUP(VENTAS[[#This Row],[Código del producto Vendido]],STOCK[],19,FALSE)*VENTAS[[#This Row],[Cantidad]],VENTAS[[#This Row],[Total]])</f>
        <v>22.490000000000002</v>
      </c>
      <c r="L922" s="6">
        <f>VENTAS[[#This Row],[Total]]-VENTAS[[#This Row],[Comisión 10%]]-VENTAS[[#This Row],[Costo SIN Comision]]</f>
        <v>9.009999999999998</v>
      </c>
      <c r="M922" s="6"/>
    </row>
    <row r="923" spans="1:13" ht="14" x14ac:dyDescent="0.15">
      <c r="A923" s="23">
        <v>45428</v>
      </c>
      <c r="D923" t="s">
        <v>2031</v>
      </c>
      <c r="E923" t="s">
        <v>1100</v>
      </c>
      <c r="F923" s="2" t="str">
        <f>IFERROR(VLOOKUP(VENTAS[[#This Row],[Código del producto Vendido]],STOCK[],5,FALSE),"-")</f>
        <v xml:space="preserve">Jean skinny oscuro </v>
      </c>
      <c r="G923" s="2">
        <v>1</v>
      </c>
      <c r="H923" s="6">
        <v>30</v>
      </c>
      <c r="I923" s="6">
        <f>VENTAS[[#This Row],[Cantidad]]*VENTAS[[#This Row],[Precio Venta]]</f>
        <v>30</v>
      </c>
      <c r="J923" s="6">
        <f>IF(VENTAS[[#This Row],[Nombre del Gestor]]&gt;1,  VENTAS[[#This Row],[Total]]*10%, 0)</f>
        <v>3</v>
      </c>
      <c r="K923" s="6">
        <f>IFERROR(VLOOKUP(VENTAS[[#This Row],[Código del producto Vendido]],STOCK[],16,FALSE)*VENTAS[[#This Row],[Cantidad]] + VLOOKUP(VENTAS[[#This Row],[Código del producto Vendido]],STOCK[],19,FALSE)*VENTAS[[#This Row],[Cantidad]],VENTAS[[#This Row],[Total]])</f>
        <v>20.79</v>
      </c>
      <c r="L923" s="6">
        <f>VENTAS[[#This Row],[Total]]-VENTAS[[#This Row],[Comisión 10%]]-VENTAS[[#This Row],[Costo SIN Comision]]</f>
        <v>6.2100000000000009</v>
      </c>
      <c r="M923" s="6"/>
    </row>
    <row r="924" spans="1:13" ht="14" x14ac:dyDescent="0.15">
      <c r="A924" s="23">
        <v>45428</v>
      </c>
      <c r="D924" t="s">
        <v>2031</v>
      </c>
      <c r="E924" t="s">
        <v>2037</v>
      </c>
      <c r="F924" s="2" t="str">
        <f>IFERROR(VLOOKUP(VENTAS[[#This Row],[Código del producto Vendido]],STOCK[],5,FALSE),"-")</f>
        <v>Botín de punta cuadrada y zíper</v>
      </c>
      <c r="G924" s="2">
        <v>1</v>
      </c>
      <c r="H924" s="6">
        <v>45</v>
      </c>
      <c r="I924" s="6">
        <f>VENTAS[[#This Row],[Cantidad]]*VENTAS[[#This Row],[Precio Venta]]</f>
        <v>45</v>
      </c>
      <c r="J924" s="6">
        <f>IF(VENTAS[[#This Row],[Nombre del Gestor]]&gt;1,  VENTAS[[#This Row],[Total]]*10%, 0)</f>
        <v>4.5</v>
      </c>
      <c r="K924" s="6">
        <f>IFERROR(VLOOKUP(VENTAS[[#This Row],[Código del producto Vendido]],STOCK[],16,FALSE)*VENTAS[[#This Row],[Cantidad]] + VLOOKUP(VENTAS[[#This Row],[Código del producto Vendido]],STOCK[],19,FALSE)*VENTAS[[#This Row],[Cantidad]],VENTAS[[#This Row],[Total]])</f>
        <v>22.42</v>
      </c>
      <c r="L924" s="6">
        <f>VENTAS[[#This Row],[Total]]-VENTAS[[#This Row],[Comisión 10%]]-VENTAS[[#This Row],[Costo SIN Comision]]</f>
        <v>18.079999999999998</v>
      </c>
      <c r="M924" s="6"/>
    </row>
    <row r="925" spans="1:13" ht="14" x14ac:dyDescent="0.15">
      <c r="A925" s="23">
        <v>45429</v>
      </c>
      <c r="D925" t="s">
        <v>2031</v>
      </c>
      <c r="E925" t="s">
        <v>1977</v>
      </c>
      <c r="F925" s="2" t="str">
        <f>IFERROR(VLOOKUP(VENTAS[[#This Row],[Código del producto Vendido]],STOCK[],5,FALSE),"-")</f>
        <v>Jogger afelpado de talle alto (Nuevo)</v>
      </c>
      <c r="G925" s="2">
        <v>1</v>
      </c>
      <c r="H925" s="6">
        <v>22</v>
      </c>
      <c r="I925" s="6">
        <f>VENTAS[[#This Row],[Cantidad]]*VENTAS[[#This Row],[Precio Venta]]</f>
        <v>22</v>
      </c>
      <c r="J925" s="6">
        <f>IF(VENTAS[[#This Row],[Nombre del Gestor]]&gt;1,  VENTAS[[#This Row],[Total]]*10%, 0)</f>
        <v>2.2000000000000002</v>
      </c>
      <c r="K925" s="6">
        <f>IFERROR(VLOOKUP(VENTAS[[#This Row],[Código del producto Vendido]],STOCK[],16,FALSE)*VENTAS[[#This Row],[Cantidad]] + VLOOKUP(VENTAS[[#This Row],[Código del producto Vendido]],STOCK[],19,FALSE)*VENTAS[[#This Row],[Cantidad]],VENTAS[[#This Row],[Total]])</f>
        <v>0</v>
      </c>
      <c r="L925" s="6">
        <f>VENTAS[[#This Row],[Total]]-VENTAS[[#This Row],[Comisión 10%]]-VENTAS[[#This Row],[Costo SIN Comision]]</f>
        <v>19.8</v>
      </c>
      <c r="M925" s="6"/>
    </row>
    <row r="926" spans="1:13" ht="14" x14ac:dyDescent="0.15">
      <c r="A926" s="23">
        <v>45430</v>
      </c>
      <c r="D926" t="s">
        <v>2031</v>
      </c>
      <c r="E926" t="s">
        <v>1401</v>
      </c>
      <c r="F926" s="2" t="str">
        <f>IFERROR(VLOOKUP(VENTAS[[#This Row],[Código del producto Vendido]],STOCK[],5,FALSE),"-")</f>
        <v>Sandalias de hebilla</v>
      </c>
      <c r="G926" s="2">
        <v>1</v>
      </c>
      <c r="H926" s="6">
        <v>18</v>
      </c>
      <c r="I926" s="6">
        <f>VENTAS[[#This Row],[Cantidad]]*VENTAS[[#This Row],[Precio Venta]]</f>
        <v>18</v>
      </c>
      <c r="J926" s="6">
        <f>IF(VENTAS[[#This Row],[Nombre del Gestor]]&gt;1,  VENTAS[[#This Row],[Total]]*10%, 0)</f>
        <v>1.8</v>
      </c>
      <c r="K926" s="6">
        <f>IFERROR(VLOOKUP(VENTAS[[#This Row],[Código del producto Vendido]],STOCK[],16,FALSE)*VENTAS[[#This Row],[Cantidad]] + VLOOKUP(VENTAS[[#This Row],[Código del producto Vendido]],STOCK[],19,FALSE)*VENTAS[[#This Row],[Cantidad]],VENTAS[[#This Row],[Total]])</f>
        <v>11</v>
      </c>
      <c r="L926" s="6">
        <f>VENTAS[[#This Row],[Total]]-VENTAS[[#This Row],[Comisión 10%]]-VENTAS[[#This Row],[Costo SIN Comision]]</f>
        <v>5.1999999999999993</v>
      </c>
      <c r="M926" s="6"/>
    </row>
    <row r="927" spans="1:13" ht="14" x14ac:dyDescent="0.15">
      <c r="A927" s="23">
        <v>45439</v>
      </c>
      <c r="D927" t="s">
        <v>2031</v>
      </c>
      <c r="E927" t="s">
        <v>1417</v>
      </c>
      <c r="F927" s="2" t="str">
        <f>IFERROR(VLOOKUP(VENTAS[[#This Row],[Código del producto Vendido]],STOCK[],5,FALSE),"-")</f>
        <v>Camisa Modely</v>
      </c>
      <c r="G927" s="2">
        <v>1</v>
      </c>
      <c r="H927" s="6">
        <v>22</v>
      </c>
      <c r="I927" s="6">
        <f>VENTAS[[#This Row],[Cantidad]]*VENTAS[[#This Row],[Precio Venta]]</f>
        <v>22</v>
      </c>
      <c r="J927" s="6">
        <f>IF(VENTAS[[#This Row],[Nombre del Gestor]]&gt;1,  VENTAS[[#This Row],[Total]]*10%, 0)</f>
        <v>2.2000000000000002</v>
      </c>
      <c r="K927" s="6">
        <f>IFERROR(VLOOKUP(VENTAS[[#This Row],[Código del producto Vendido]],STOCK[],16,FALSE)*VENTAS[[#This Row],[Cantidad]] + VLOOKUP(VENTAS[[#This Row],[Código del producto Vendido]],STOCK[],19,FALSE)*VENTAS[[#This Row],[Cantidad]],VENTAS[[#This Row],[Total]])</f>
        <v>9.74</v>
      </c>
      <c r="L927" s="6">
        <f>VENTAS[[#This Row],[Total]]-VENTAS[[#This Row],[Comisión 10%]]-VENTAS[[#This Row],[Costo SIN Comision]]</f>
        <v>10.06</v>
      </c>
      <c r="M927" s="6"/>
    </row>
    <row r="928" spans="1:13" ht="14" x14ac:dyDescent="0.15">
      <c r="A928" s="23">
        <v>45439</v>
      </c>
      <c r="E928" t="s">
        <v>1005</v>
      </c>
      <c r="F928" s="2" t="str">
        <f>IFERROR(VLOOKUP(VENTAS[[#This Row],[Código del producto Vendido]],STOCK[],5,FALSE),"-")</f>
        <v>Short de mezclilla con doblez (no elastiza)</v>
      </c>
      <c r="G928" s="2">
        <v>1</v>
      </c>
      <c r="H928" s="6">
        <v>20</v>
      </c>
      <c r="I928" s="6">
        <f>VENTAS[[#This Row],[Cantidad]]*VENTAS[[#This Row],[Precio Venta]]</f>
        <v>20</v>
      </c>
      <c r="J928" s="6">
        <f>IF(VENTAS[[#This Row],[Nombre del Gestor]]&gt;1,  VENTAS[[#This Row],[Total]]*10%, 0)</f>
        <v>0</v>
      </c>
      <c r="K928" s="6">
        <f>IFERROR(VLOOKUP(VENTAS[[#This Row],[Código del producto Vendido]],STOCK[],16,FALSE)*VENTAS[[#This Row],[Cantidad]] + VLOOKUP(VENTAS[[#This Row],[Código del producto Vendido]],STOCK[],19,FALSE)*VENTAS[[#This Row],[Cantidad]],VENTAS[[#This Row],[Total]])</f>
        <v>14.29</v>
      </c>
      <c r="L928" s="6">
        <f>VENTAS[[#This Row],[Total]]-VENTAS[[#This Row],[Comisión 10%]]-VENTAS[[#This Row],[Costo SIN Comision]]</f>
        <v>5.7100000000000009</v>
      </c>
      <c r="M928" s="6"/>
    </row>
    <row r="929" spans="1:13" ht="14" x14ac:dyDescent="0.15">
      <c r="A929" s="23">
        <v>45440</v>
      </c>
      <c r="D929" t="s">
        <v>2031</v>
      </c>
      <c r="E929" t="s">
        <v>1830</v>
      </c>
      <c r="F929" s="2" t="str">
        <f>IFERROR(VLOOKUP(VENTAS[[#This Row],[Código del producto Vendido]],STOCK[],5,FALSE),"-")</f>
        <v>Bolso Vintage Negro</v>
      </c>
      <c r="G929" s="2">
        <v>1</v>
      </c>
      <c r="H929" s="6">
        <v>35</v>
      </c>
      <c r="I929" s="6">
        <f>VENTAS[[#This Row],[Cantidad]]*VENTAS[[#This Row],[Precio Venta]]</f>
        <v>35</v>
      </c>
      <c r="J929" s="6">
        <f>IF(VENTAS[[#This Row],[Nombre del Gestor]]&gt;1,  VENTAS[[#This Row],[Total]]*10%, 0)</f>
        <v>3.5</v>
      </c>
      <c r="K929" s="6">
        <f>IFERROR(VLOOKUP(VENTAS[[#This Row],[Código del producto Vendido]],STOCK[],16,FALSE)*VENTAS[[#This Row],[Cantidad]] + VLOOKUP(VENTAS[[#This Row],[Código del producto Vendido]],STOCK[],19,FALSE)*VENTAS[[#This Row],[Cantidad]],VENTAS[[#This Row],[Total]])</f>
        <v>22.98</v>
      </c>
      <c r="L929" s="6">
        <f>VENTAS[[#This Row],[Total]]-VENTAS[[#This Row],[Comisión 10%]]-VENTAS[[#This Row],[Costo SIN Comision]]</f>
        <v>8.52</v>
      </c>
      <c r="M929" s="6"/>
    </row>
    <row r="930" spans="1:13" ht="14" x14ac:dyDescent="0.15">
      <c r="C930" t="s">
        <v>2502</v>
      </c>
      <c r="E930" t="s">
        <v>964</v>
      </c>
      <c r="F930" s="2" t="str">
        <f>IFERROR(VLOOKUP(VENTAS[[#This Row],[Código del producto Vendido]],STOCK[],5,FALSE),"-")</f>
        <v>Sandalias de tacón grueso</v>
      </c>
      <c r="G930" s="2">
        <v>1</v>
      </c>
      <c r="H930" s="6">
        <v>0</v>
      </c>
      <c r="I930" s="6">
        <f>VENTAS[[#This Row],[Cantidad]]*VENTAS[[#This Row],[Precio Venta]]</f>
        <v>0</v>
      </c>
      <c r="J930" s="6">
        <f>IF(VENTAS[[#This Row],[Nombre del Gestor]]&gt;1,  VENTAS[[#This Row],[Total]]*10%, 0)</f>
        <v>0</v>
      </c>
      <c r="K930" s="6">
        <f>IFERROR(VLOOKUP(VENTAS[[#This Row],[Código del producto Vendido]],STOCK[],16,FALSE)*VENTAS[[#This Row],[Cantidad]] + VLOOKUP(VENTAS[[#This Row],[Código del producto Vendido]],STOCK[],19,FALSE)*VENTAS[[#This Row],[Cantidad]],VENTAS[[#This Row],[Total]])</f>
        <v>32.279411764705884</v>
      </c>
      <c r="L930" s="6">
        <f>VENTAS[[#This Row],[Total]]-VENTAS[[#This Row],[Comisión 10%]]-VENTAS[[#This Row],[Costo SIN Comision]]</f>
        <v>-32.279411764705884</v>
      </c>
      <c r="M930" s="6"/>
    </row>
    <row r="931" spans="1:13" ht="14" x14ac:dyDescent="0.15">
      <c r="D931" t="s">
        <v>1497</v>
      </c>
      <c r="E931" t="s">
        <v>573</v>
      </c>
      <c r="F931" s="2" t="str">
        <f>IFERROR(VLOOKUP(VENTAS[[#This Row],[Código del producto Vendido]],STOCK[],5,FALSE),"-")</f>
        <v>Pareo pantalón de malla</v>
      </c>
      <c r="G931" s="2">
        <v>1</v>
      </c>
      <c r="H931" s="6">
        <v>15</v>
      </c>
      <c r="I931" s="6">
        <f>VENTAS[[#This Row],[Cantidad]]*VENTAS[[#This Row],[Precio Venta]]</f>
        <v>15</v>
      </c>
      <c r="J931" s="6">
        <f>IF(VENTAS[[#This Row],[Nombre del Gestor]]&gt;1,  VENTAS[[#This Row],[Total]]*10%, 0)</f>
        <v>1.5</v>
      </c>
      <c r="K931" s="6">
        <f>IFERROR(VLOOKUP(VENTAS[[#This Row],[Código del producto Vendido]],STOCK[],16,FALSE)*VENTAS[[#This Row],[Cantidad]] + VLOOKUP(VENTAS[[#This Row],[Código del producto Vendido]],STOCK[],19,FALSE)*VENTAS[[#This Row],[Cantidad]],VENTAS[[#This Row],[Total]])</f>
        <v>9.7855555555555558</v>
      </c>
      <c r="L931" s="6">
        <f>VENTAS[[#This Row],[Total]]-VENTAS[[#This Row],[Comisión 10%]]-VENTAS[[#This Row],[Costo SIN Comision]]</f>
        <v>3.7144444444444442</v>
      </c>
      <c r="M931" s="6"/>
    </row>
    <row r="932" spans="1:13" ht="14" x14ac:dyDescent="0.15">
      <c r="A932" s="23">
        <v>45440</v>
      </c>
      <c r="D932" t="s">
        <v>2031</v>
      </c>
      <c r="E932" t="s">
        <v>1103</v>
      </c>
      <c r="F932" s="2" t="str">
        <f>IFERROR(VLOOKUP(VENTAS[[#This Row],[Código del producto Vendido]],STOCK[],5,FALSE),"-")</f>
        <v>Sandalias rosadas Forever21</v>
      </c>
      <c r="G932" s="2">
        <v>1</v>
      </c>
      <c r="H932" s="6">
        <v>30</v>
      </c>
      <c r="I932" s="6">
        <f>VENTAS[[#This Row],[Cantidad]]*VENTAS[[#This Row],[Precio Venta]]</f>
        <v>30</v>
      </c>
      <c r="J932" s="6">
        <f>IF(VENTAS[[#This Row],[Nombre del Gestor]]&gt;1,  VENTAS[[#This Row],[Total]]*10%, 0)</f>
        <v>3</v>
      </c>
      <c r="K932" s="6">
        <f>IFERROR(VLOOKUP(VENTAS[[#This Row],[Código del producto Vendido]],STOCK[],16,FALSE)*VENTAS[[#This Row],[Cantidad]] + VLOOKUP(VENTAS[[#This Row],[Código del producto Vendido]],STOCK[],19,FALSE)*VENTAS[[#This Row],[Cantidad]],VENTAS[[#This Row],[Total]])</f>
        <v>19.490000000000002</v>
      </c>
      <c r="L932" s="6">
        <f>VENTAS[[#This Row],[Total]]-VENTAS[[#This Row],[Comisión 10%]]-VENTAS[[#This Row],[Costo SIN Comision]]</f>
        <v>7.509999999999998</v>
      </c>
      <c r="M932" s="6"/>
    </row>
    <row r="933" spans="1:13" ht="14" x14ac:dyDescent="0.15">
      <c r="D933" t="s">
        <v>2031</v>
      </c>
      <c r="E933" t="s">
        <v>939</v>
      </c>
      <c r="F933" s="2" t="str">
        <f>IFERROR(VLOOKUP(VENTAS[[#This Row],[Código del producto Vendido]],STOCK[],5,FALSE),"-")</f>
        <v>Sandalias crema</v>
      </c>
      <c r="G933" s="2">
        <v>1</v>
      </c>
      <c r="H933" s="6">
        <v>35</v>
      </c>
      <c r="I933" s="6">
        <f>VENTAS[[#This Row],[Cantidad]]*VENTAS[[#This Row],[Precio Venta]]</f>
        <v>35</v>
      </c>
      <c r="J933" s="6">
        <f>IF(VENTAS[[#This Row],[Nombre del Gestor]]&gt;1,  VENTAS[[#This Row],[Total]]*10%, 0)</f>
        <v>3.5</v>
      </c>
      <c r="K933" s="6">
        <f>IFERROR(VLOOKUP(VENTAS[[#This Row],[Código del producto Vendido]],STOCK[],16,FALSE)*VENTAS[[#This Row],[Cantidad]] + VLOOKUP(VENTAS[[#This Row],[Código del producto Vendido]],STOCK[],19,FALSE)*VENTAS[[#This Row],[Cantidad]],VENTAS[[#This Row],[Total]])</f>
        <v>26.852941176470587</v>
      </c>
      <c r="L933" s="6">
        <f>VENTAS[[#This Row],[Total]]-VENTAS[[#This Row],[Comisión 10%]]-VENTAS[[#This Row],[Costo SIN Comision]]</f>
        <v>4.647058823529413</v>
      </c>
      <c r="M933" s="6"/>
    </row>
    <row r="934" spans="1:13" ht="14" x14ac:dyDescent="0.15">
      <c r="A934" s="23">
        <v>45443</v>
      </c>
      <c r="E934" t="s">
        <v>723</v>
      </c>
      <c r="F934" s="2" t="str">
        <f>IFERROR(VLOOKUP(VENTAS[[#This Row],[Código del producto Vendido]],STOCK[],5,FALSE),"-")</f>
        <v>Vestido corrugado de vuelos</v>
      </c>
      <c r="G934" s="2">
        <v>1</v>
      </c>
      <c r="H934" s="6">
        <v>18</v>
      </c>
      <c r="I934" s="6">
        <f>VENTAS[[#This Row],[Cantidad]]*VENTAS[[#This Row],[Precio Venta]]</f>
        <v>18</v>
      </c>
      <c r="J934" s="6">
        <f>IF(VENTAS[[#This Row],[Nombre del Gestor]]&gt;1,  VENTAS[[#This Row],[Total]]*10%, 0)</f>
        <v>0</v>
      </c>
      <c r="K934" s="6">
        <f>IFERROR(VLOOKUP(VENTAS[[#This Row],[Código del producto Vendido]],STOCK[],16,FALSE)*VENTAS[[#This Row],[Cantidad]] + VLOOKUP(VENTAS[[#This Row],[Código del producto Vendido]],STOCK[],19,FALSE)*VENTAS[[#This Row],[Cantidad]],VENTAS[[#This Row],[Total]])</f>
        <v>14.711111111111112</v>
      </c>
      <c r="L934" s="6">
        <f>VENTAS[[#This Row],[Total]]-VENTAS[[#This Row],[Comisión 10%]]-VENTAS[[#This Row],[Costo SIN Comision]]</f>
        <v>3.2888888888888879</v>
      </c>
      <c r="M934" s="6"/>
    </row>
    <row r="935" spans="1:13" ht="14" x14ac:dyDescent="0.15">
      <c r="A935" s="23">
        <v>45443</v>
      </c>
      <c r="D935" t="s">
        <v>992</v>
      </c>
      <c r="E935" t="s">
        <v>731</v>
      </c>
      <c r="F935" s="2" t="str">
        <f>IFERROR(VLOOKUP(VENTAS[[#This Row],[Código del producto Vendido]],STOCK[],5,FALSE),"-")</f>
        <v>Top cruzado blanco</v>
      </c>
      <c r="G935" s="2">
        <v>1</v>
      </c>
      <c r="H935" s="6">
        <v>8</v>
      </c>
      <c r="I935" s="6">
        <f>VENTAS[[#This Row],[Cantidad]]*VENTAS[[#This Row],[Precio Venta]]</f>
        <v>8</v>
      </c>
      <c r="J935" s="6">
        <f>IF(VENTAS[[#This Row],[Nombre del Gestor]]&gt;1,  VENTAS[[#This Row],[Total]]*10%, 0)</f>
        <v>0.8</v>
      </c>
      <c r="K935" s="6">
        <f>IFERROR(VLOOKUP(VENTAS[[#This Row],[Código del producto Vendido]],STOCK[],16,FALSE)*VENTAS[[#This Row],[Cantidad]] + VLOOKUP(VENTAS[[#This Row],[Código del producto Vendido]],STOCK[],19,FALSE)*VENTAS[[#This Row],[Cantidad]],VENTAS[[#This Row],[Total]])</f>
        <v>5.1933333333333334</v>
      </c>
      <c r="L935" s="6">
        <f>VENTAS[[#This Row],[Total]]-VENTAS[[#This Row],[Comisión 10%]]-VENTAS[[#This Row],[Costo SIN Comision]]</f>
        <v>2.0066666666666668</v>
      </c>
      <c r="M935" s="6"/>
    </row>
    <row r="936" spans="1:13" ht="14" x14ac:dyDescent="0.15">
      <c r="A936" s="23">
        <v>45443</v>
      </c>
      <c r="D936" t="s">
        <v>992</v>
      </c>
      <c r="E936" t="s">
        <v>762</v>
      </c>
      <c r="F936" s="2" t="str">
        <f>IFERROR(VLOOKUP(VENTAS[[#This Row],[Código del producto Vendido]],STOCK[],5,FALSE),"-")</f>
        <v>Top Cruzado azul</v>
      </c>
      <c r="G936" s="2">
        <v>1</v>
      </c>
      <c r="H936" s="6">
        <v>8</v>
      </c>
      <c r="I936" s="6">
        <f>VENTAS[[#This Row],[Cantidad]]*VENTAS[[#This Row],[Precio Venta]]</f>
        <v>8</v>
      </c>
      <c r="J936" s="6">
        <f>IF(VENTAS[[#This Row],[Nombre del Gestor]]&gt;1,  VENTAS[[#This Row],[Total]]*10%, 0)</f>
        <v>0.8</v>
      </c>
      <c r="K936" s="6">
        <f>IFERROR(VLOOKUP(VENTAS[[#This Row],[Código del producto Vendido]],STOCK[],16,FALSE)*VENTAS[[#This Row],[Cantidad]] + VLOOKUP(VENTAS[[#This Row],[Código del producto Vendido]],STOCK[],19,FALSE)*VENTAS[[#This Row],[Cantidad]],VENTAS[[#This Row],[Total]])</f>
        <v>5.2683333333333335</v>
      </c>
      <c r="L936" s="6">
        <f>VENTAS[[#This Row],[Total]]-VENTAS[[#This Row],[Comisión 10%]]-VENTAS[[#This Row],[Costo SIN Comision]]</f>
        <v>1.9316666666666666</v>
      </c>
      <c r="M936" s="6"/>
    </row>
    <row r="937" spans="1:13" ht="14" x14ac:dyDescent="0.15">
      <c r="A937" s="23">
        <v>45443</v>
      </c>
      <c r="E937" t="s">
        <v>1841</v>
      </c>
      <c r="F937" s="2" t="str">
        <f>IFERROR(VLOOKUP(VENTAS[[#This Row],[Código del producto Vendido]],STOCK[],5,FALSE),"-")</f>
        <v>Gafas de Sol Retro Carey</v>
      </c>
      <c r="G937" s="2">
        <v>1</v>
      </c>
      <c r="H937" s="6">
        <v>8</v>
      </c>
      <c r="I937" s="6">
        <f>VENTAS[[#This Row],[Cantidad]]*VENTAS[[#This Row],[Precio Venta]]</f>
        <v>8</v>
      </c>
      <c r="J937" s="6">
        <f>IF(VENTAS[[#This Row],[Nombre del Gestor]]&gt;1,  VENTAS[[#This Row],[Total]]*10%, 0)</f>
        <v>0</v>
      </c>
      <c r="K937" s="6">
        <f>IFERROR(VLOOKUP(VENTAS[[#This Row],[Código del producto Vendido]],STOCK[],16,FALSE)*VENTAS[[#This Row],[Cantidad]] + VLOOKUP(VENTAS[[#This Row],[Código del producto Vendido]],STOCK[],19,FALSE)*VENTAS[[#This Row],[Cantidad]],VENTAS[[#This Row],[Total]])</f>
        <v>4.45</v>
      </c>
      <c r="L937" s="6">
        <f>VENTAS[[#This Row],[Total]]-VENTAS[[#This Row],[Comisión 10%]]-VENTAS[[#This Row],[Costo SIN Comision]]</f>
        <v>3.55</v>
      </c>
      <c r="M937" s="6"/>
    </row>
    <row r="938" spans="1:13" ht="14" x14ac:dyDescent="0.15">
      <c r="A938" s="23">
        <v>45443</v>
      </c>
      <c r="D938" t="s">
        <v>2031</v>
      </c>
      <c r="E938" t="s">
        <v>2510</v>
      </c>
      <c r="F938" s="2" t="str">
        <f>IFERROR(VLOOKUP(VENTAS[[#This Row],[Código del producto Vendido]],STOCK[],5,FALSE),"-")</f>
        <v>Sandalias crema</v>
      </c>
      <c r="G938" s="2">
        <v>1</v>
      </c>
      <c r="H938" s="6">
        <v>35</v>
      </c>
      <c r="I938" s="6">
        <f>VENTAS[[#This Row],[Cantidad]]*VENTAS[[#This Row],[Precio Venta]]</f>
        <v>35</v>
      </c>
      <c r="J938" s="6">
        <f>IF(VENTAS[[#This Row],[Nombre del Gestor]]&gt;1,  VENTAS[[#This Row],[Total]]*10%, 0)</f>
        <v>3.5</v>
      </c>
      <c r="K938" s="6">
        <f>IFERROR(VLOOKUP(VENTAS[[#This Row],[Código del producto Vendido]],STOCK[],16,FALSE)*VENTAS[[#This Row],[Cantidad]] + VLOOKUP(VENTAS[[#This Row],[Código del producto Vendido]],STOCK[],19,FALSE)*VENTAS[[#This Row],[Cantidad]],VENTAS[[#This Row],[Total]])</f>
        <v>26.852941176470587</v>
      </c>
      <c r="L938" s="6">
        <f>VENTAS[[#This Row],[Total]]-VENTAS[[#This Row],[Comisión 10%]]-VENTAS[[#This Row],[Costo SIN Comision]]</f>
        <v>4.647058823529413</v>
      </c>
      <c r="M938" s="6"/>
    </row>
    <row r="939" spans="1:13" ht="14" x14ac:dyDescent="0.15">
      <c r="A939" s="23">
        <v>45439</v>
      </c>
      <c r="D939" t="s">
        <v>2031</v>
      </c>
      <c r="E939" t="s">
        <v>1837</v>
      </c>
      <c r="F939" s="2" t="str">
        <f>IFERROR(VLOOKUP(VENTAS[[#This Row],[Código del producto Vendido]],STOCK[],5,FALSE),"-")</f>
        <v>Blusa estampada de Lunares</v>
      </c>
      <c r="G939" s="2">
        <v>1</v>
      </c>
      <c r="H939" s="6">
        <v>14</v>
      </c>
      <c r="I939" s="6">
        <f>VENTAS[[#This Row],[Cantidad]]*VENTAS[[#This Row],[Precio Venta]]</f>
        <v>14</v>
      </c>
      <c r="J939" s="6">
        <f>IF(VENTAS[[#This Row],[Nombre del Gestor]]&gt;1,  VENTAS[[#This Row],[Total]]*10%, 0)</f>
        <v>1.4000000000000001</v>
      </c>
      <c r="K939" s="6">
        <f>IFERROR(VLOOKUP(VENTAS[[#This Row],[Código del producto Vendido]],STOCK[],16,FALSE)*VENTAS[[#This Row],[Cantidad]] + VLOOKUP(VENTAS[[#This Row],[Código del producto Vendido]],STOCK[],19,FALSE)*VENTAS[[#This Row],[Cantidad]],VENTAS[[#This Row],[Total]])</f>
        <v>9.1999999999999993</v>
      </c>
      <c r="L939" s="6">
        <f>VENTAS[[#This Row],[Total]]-VENTAS[[#This Row],[Comisión 10%]]-VENTAS[[#This Row],[Costo SIN Comision]]</f>
        <v>3.4000000000000004</v>
      </c>
      <c r="M939" s="6"/>
    </row>
    <row r="940" spans="1:13" ht="14" x14ac:dyDescent="0.15">
      <c r="A940" s="23">
        <v>45439</v>
      </c>
      <c r="E940" t="s">
        <v>1251</v>
      </c>
      <c r="F940" s="2" t="str">
        <f>IFERROR(VLOOKUP(VENTAS[[#This Row],[Código del producto Vendido]],STOCK[],5,FALSE),"-")</f>
        <v>Jean MOM con rotos</v>
      </c>
      <c r="G940" s="2">
        <v>1</v>
      </c>
      <c r="H940" s="6">
        <v>32</v>
      </c>
      <c r="I940" s="6">
        <f>VENTAS[[#This Row],[Cantidad]]*VENTAS[[#This Row],[Precio Venta]]</f>
        <v>32</v>
      </c>
      <c r="J940" s="6">
        <f>IF(VENTAS[[#This Row],[Nombre del Gestor]]&gt;1,  VENTAS[[#This Row],[Total]]*10%, 0)</f>
        <v>0</v>
      </c>
      <c r="K940" s="6">
        <f>IFERROR(VLOOKUP(VENTAS[[#This Row],[Código del producto Vendido]],STOCK[],16,FALSE)*VENTAS[[#This Row],[Cantidad]] + VLOOKUP(VENTAS[[#This Row],[Código del producto Vendido]],STOCK[],19,FALSE)*VENTAS[[#This Row],[Cantidad]],VENTAS[[#This Row],[Total]])</f>
        <v>20</v>
      </c>
      <c r="L940" s="6">
        <f>VENTAS[[#This Row],[Total]]-VENTAS[[#This Row],[Comisión 10%]]-VENTAS[[#This Row],[Costo SIN Comision]]</f>
        <v>12</v>
      </c>
      <c r="M940" s="6"/>
    </row>
    <row r="941" spans="1:13" ht="14" x14ac:dyDescent="0.15">
      <c r="A941" s="23">
        <v>45436</v>
      </c>
      <c r="E941" t="s">
        <v>1832</v>
      </c>
      <c r="F941" s="2" t="str">
        <f>IFERROR(VLOOKUP(VENTAS[[#This Row],[Código del producto Vendido]],STOCK[],5,FALSE),"-")</f>
        <v>Set de bolso minimalista negro</v>
      </c>
      <c r="G941" s="2">
        <v>1</v>
      </c>
      <c r="H941" s="6">
        <v>25</v>
      </c>
      <c r="I941" s="6">
        <f>VENTAS[[#This Row],[Cantidad]]*VENTAS[[#This Row],[Precio Venta]]</f>
        <v>25</v>
      </c>
      <c r="J941" s="6">
        <f>IF(VENTAS[[#This Row],[Nombre del Gestor]]&gt;1,  VENTAS[[#This Row],[Total]]*10%, 0)</f>
        <v>0</v>
      </c>
      <c r="K941" s="6">
        <f>IFERROR(VLOOKUP(VENTAS[[#This Row],[Código del producto Vendido]],STOCK[],16,FALSE)*VENTAS[[#This Row],[Cantidad]] + VLOOKUP(VENTAS[[#This Row],[Código del producto Vendido]],STOCK[],19,FALSE)*VENTAS[[#This Row],[Cantidad]],VENTAS[[#This Row],[Total]])</f>
        <v>12.75</v>
      </c>
      <c r="L941" s="6">
        <f>VENTAS[[#This Row],[Total]]-VENTAS[[#This Row],[Comisión 10%]]-VENTAS[[#This Row],[Costo SIN Comision]]</f>
        <v>12.25</v>
      </c>
      <c r="M941" s="6"/>
    </row>
    <row r="942" spans="1:13" ht="14" x14ac:dyDescent="0.15">
      <c r="A942" s="23">
        <v>45436</v>
      </c>
      <c r="E942" t="s">
        <v>843</v>
      </c>
      <c r="F942" s="2" t="str">
        <f>IFERROR(VLOOKUP(VENTAS[[#This Row],[Código del producto Vendido]],STOCK[],5,FALSE),"-")</f>
        <v>Brasier de encaje blanco</v>
      </c>
      <c r="G942" s="2">
        <v>1</v>
      </c>
      <c r="H942" s="6">
        <v>7</v>
      </c>
      <c r="I942" s="6">
        <f>VENTAS[[#This Row],[Cantidad]]*VENTAS[[#This Row],[Precio Venta]]</f>
        <v>7</v>
      </c>
      <c r="J942" s="6">
        <f>IF(VENTAS[[#This Row],[Nombre del Gestor]]&gt;1,  VENTAS[[#This Row],[Total]]*10%, 0)</f>
        <v>0</v>
      </c>
      <c r="K942" s="6">
        <f>IFERROR(VLOOKUP(VENTAS[[#This Row],[Código del producto Vendido]],STOCK[],16,FALSE)*VENTAS[[#This Row],[Cantidad]] + VLOOKUP(VENTAS[[#This Row],[Código del producto Vendido]],STOCK[],19,FALSE)*VENTAS[[#This Row],[Cantidad]],VENTAS[[#This Row],[Total]])</f>
        <v>3.7111111111111112</v>
      </c>
      <c r="L942" s="6">
        <f>VENTAS[[#This Row],[Total]]-VENTAS[[#This Row],[Comisión 10%]]-VENTAS[[#This Row],[Costo SIN Comision]]</f>
        <v>3.2888888888888888</v>
      </c>
      <c r="M942" s="6"/>
    </row>
    <row r="943" spans="1:13" ht="14" x14ac:dyDescent="0.15">
      <c r="A943" s="23">
        <v>45436</v>
      </c>
      <c r="D943" t="s">
        <v>2031</v>
      </c>
      <c r="E943" t="s">
        <v>1729</v>
      </c>
      <c r="F943" s="2" t="str">
        <f>IFERROR(VLOOKUP(VENTAS[[#This Row],[Código del producto Vendido]],STOCK[],5,FALSE),"-")</f>
        <v>Zapatillas blanco casual</v>
      </c>
      <c r="G943" s="2">
        <v>1</v>
      </c>
      <c r="H943" s="6">
        <v>30</v>
      </c>
      <c r="I943" s="6">
        <f>VENTAS[[#This Row],[Cantidad]]*VENTAS[[#This Row],[Precio Venta]]</f>
        <v>30</v>
      </c>
      <c r="J943" s="6">
        <f>IF(VENTAS[[#This Row],[Nombre del Gestor]]&gt;1,  VENTAS[[#This Row],[Total]]*10%, 0)</f>
        <v>3</v>
      </c>
      <c r="K943" s="6">
        <f>IFERROR(VLOOKUP(VENTAS[[#This Row],[Código del producto Vendido]],STOCK[],16,FALSE)*VENTAS[[#This Row],[Cantidad]] + VLOOKUP(VENTAS[[#This Row],[Código del producto Vendido]],STOCK[],19,FALSE)*VENTAS[[#This Row],[Cantidad]],VENTAS[[#This Row],[Total]])</f>
        <v>24.470588235294116</v>
      </c>
      <c r="L943" s="6">
        <f>VENTAS[[#This Row],[Total]]-VENTAS[[#This Row],[Comisión 10%]]-VENTAS[[#This Row],[Costo SIN Comision]]</f>
        <v>2.529411764705884</v>
      </c>
      <c r="M943" s="6"/>
    </row>
    <row r="944" spans="1:13" ht="14" x14ac:dyDescent="0.15">
      <c r="A944" s="23">
        <v>45445</v>
      </c>
      <c r="D944" t="s">
        <v>2031</v>
      </c>
      <c r="E944" t="s">
        <v>2339</v>
      </c>
      <c r="F944" s="2" t="str">
        <f>IFERROR(VLOOKUP(VENTAS[[#This Row],[Código del producto Vendido]],STOCK[],5,FALSE),"-")</f>
        <v>Bolso bohemio redondo de gran capacidad</v>
      </c>
      <c r="G944" s="2">
        <v>1</v>
      </c>
      <c r="H944" s="6">
        <v>25</v>
      </c>
      <c r="I944" s="6">
        <f>VENTAS[[#This Row],[Cantidad]]*VENTAS[[#This Row],[Precio Venta]]</f>
        <v>25</v>
      </c>
      <c r="J944" s="6">
        <f>IF(VENTAS[[#This Row],[Nombre del Gestor]]&gt;1,  VENTAS[[#This Row],[Total]]*10%, 0)</f>
        <v>2.5</v>
      </c>
      <c r="K944" s="6">
        <f>IFERROR(VLOOKUP(VENTAS[[#This Row],[Código del producto Vendido]],STOCK[],16,FALSE)*VENTAS[[#This Row],[Cantidad]] + VLOOKUP(VENTAS[[#This Row],[Código del producto Vendido]],STOCK[],19,FALSE)*VENTAS[[#This Row],[Cantidad]],VENTAS[[#This Row],[Total]])</f>
        <v>11.09</v>
      </c>
      <c r="L944" s="6">
        <f>VENTAS[[#This Row],[Total]]-VENTAS[[#This Row],[Comisión 10%]]-VENTAS[[#This Row],[Costo SIN Comision]]</f>
        <v>11.41</v>
      </c>
      <c r="M944" s="6"/>
    </row>
    <row r="945" spans="1:13" ht="14" x14ac:dyDescent="0.15">
      <c r="A945" s="23">
        <v>45445</v>
      </c>
      <c r="D945" t="s">
        <v>2031</v>
      </c>
      <c r="E945" t="s">
        <v>2335</v>
      </c>
      <c r="F945" s="2" t="str">
        <f>IFERROR(VLOOKUP(VENTAS[[#This Row],[Código del producto Vendido]],STOCK[],5,FALSE),"-")</f>
        <v>Estiloso sombrero de protección solar playero</v>
      </c>
      <c r="G945" s="2">
        <v>1</v>
      </c>
      <c r="H945" s="6">
        <v>10</v>
      </c>
      <c r="I945" s="6">
        <f>VENTAS[[#This Row],[Cantidad]]*VENTAS[[#This Row],[Precio Venta]]</f>
        <v>10</v>
      </c>
      <c r="J945" s="6">
        <f>IF(VENTAS[[#This Row],[Nombre del Gestor]]&gt;1,  VENTAS[[#This Row],[Total]]*10%, 0)</f>
        <v>1</v>
      </c>
      <c r="K945" s="6">
        <f>IFERROR(VLOOKUP(VENTAS[[#This Row],[Código del producto Vendido]],STOCK[],16,FALSE)*VENTAS[[#This Row],[Cantidad]] + VLOOKUP(VENTAS[[#This Row],[Código del producto Vendido]],STOCK[],19,FALSE)*VENTAS[[#This Row],[Cantidad]],VENTAS[[#This Row],[Total]])</f>
        <v>3.2800000000000002</v>
      </c>
      <c r="L945" s="6">
        <f>VENTAS[[#This Row],[Total]]-VENTAS[[#This Row],[Comisión 10%]]-VENTAS[[#This Row],[Costo SIN Comision]]</f>
        <v>5.72</v>
      </c>
      <c r="M945" s="6"/>
    </row>
    <row r="946" spans="1:13" ht="14" x14ac:dyDescent="0.15">
      <c r="A946" s="23">
        <v>45445</v>
      </c>
      <c r="D946" t="s">
        <v>2031</v>
      </c>
      <c r="E946" t="s">
        <v>2337</v>
      </c>
      <c r="F946" s="2" t="str">
        <f>IFERROR(VLOOKUP(VENTAS[[#This Row],[Código del producto Vendido]],STOCK[],5,FALSE),"-")</f>
        <v>Vestido blanco espalda cruzada</v>
      </c>
      <c r="G946" s="2">
        <v>1</v>
      </c>
      <c r="H946" s="6">
        <v>25</v>
      </c>
      <c r="I946" s="6">
        <f>VENTAS[[#This Row],[Cantidad]]*VENTAS[[#This Row],[Precio Venta]]</f>
        <v>25</v>
      </c>
      <c r="J946" s="6">
        <f>IF(VENTAS[[#This Row],[Nombre del Gestor]]&gt;1,  VENTAS[[#This Row],[Total]]*10%, 0)</f>
        <v>2.5</v>
      </c>
      <c r="K946" s="6">
        <f>IFERROR(VLOOKUP(VENTAS[[#This Row],[Código del producto Vendido]],STOCK[],16,FALSE)*VENTAS[[#This Row],[Cantidad]] + VLOOKUP(VENTAS[[#This Row],[Código del producto Vendido]],STOCK[],19,FALSE)*VENTAS[[#This Row],[Cantidad]],VENTAS[[#This Row],[Total]])</f>
        <v>12.19</v>
      </c>
      <c r="L946" s="6">
        <f>VENTAS[[#This Row],[Total]]-VENTAS[[#This Row],[Comisión 10%]]-VENTAS[[#This Row],[Costo SIN Comision]]</f>
        <v>10.31</v>
      </c>
      <c r="M946" s="6"/>
    </row>
    <row r="947" spans="1:13" ht="14" x14ac:dyDescent="0.15">
      <c r="A947" s="23">
        <v>45445</v>
      </c>
      <c r="D947" t="s">
        <v>2031</v>
      </c>
      <c r="E947" t="s">
        <v>2299</v>
      </c>
      <c r="F947" s="2" t="str">
        <f>IFERROR(VLOOKUP(VENTAS[[#This Row],[Código del producto Vendido]],STOCK[],5,FALSE),"-")</f>
        <v>Vestido Estampado floral de moda</v>
      </c>
      <c r="G947" s="2">
        <v>1</v>
      </c>
      <c r="H947" s="6">
        <v>25</v>
      </c>
      <c r="I947" s="6">
        <f>VENTAS[[#This Row],[Cantidad]]*VENTAS[[#This Row],[Precio Venta]]</f>
        <v>25</v>
      </c>
      <c r="J947" s="6">
        <f>IF(VENTAS[[#This Row],[Nombre del Gestor]]&gt;1,  VENTAS[[#This Row],[Total]]*10%, 0)</f>
        <v>2.5</v>
      </c>
      <c r="K947" s="6">
        <f>IFERROR(VLOOKUP(VENTAS[[#This Row],[Código del producto Vendido]],STOCK[],16,FALSE)*VENTAS[[#This Row],[Cantidad]] + VLOOKUP(VENTAS[[#This Row],[Código del producto Vendido]],STOCK[],19,FALSE)*VENTAS[[#This Row],[Cantidad]],VENTAS[[#This Row],[Total]])</f>
        <v>8.83</v>
      </c>
      <c r="L947" s="6">
        <f>VENTAS[[#This Row],[Total]]-VENTAS[[#This Row],[Comisión 10%]]-VENTAS[[#This Row],[Costo SIN Comision]]</f>
        <v>13.67</v>
      </c>
      <c r="M947" s="6"/>
    </row>
    <row r="948" spans="1:13" ht="14" x14ac:dyDescent="0.15">
      <c r="A948" s="23">
        <v>45445</v>
      </c>
      <c r="D948" t="s">
        <v>2511</v>
      </c>
      <c r="E948" t="s">
        <v>2320</v>
      </c>
      <c r="F948" s="2" t="str">
        <f>IFERROR(VLOOKUP(VENTAS[[#This Row],[Código del producto Vendido]],STOCK[],5,FALSE),"-")</f>
        <v>Bikini sexy de pierna alta en tendencia</v>
      </c>
      <c r="G948" s="2">
        <v>1</v>
      </c>
      <c r="H948" s="6">
        <v>20</v>
      </c>
      <c r="I948" s="6">
        <f>VENTAS[[#This Row],[Cantidad]]*VENTAS[[#This Row],[Precio Venta]]</f>
        <v>20</v>
      </c>
      <c r="J948" s="6">
        <f>IF(VENTAS[[#This Row],[Nombre del Gestor]]&gt;1,  VENTAS[[#This Row],[Total]]*10%, 0)</f>
        <v>2</v>
      </c>
      <c r="K948" s="6">
        <f>IFERROR(VLOOKUP(VENTAS[[#This Row],[Código del producto Vendido]],STOCK[],16,FALSE)*VENTAS[[#This Row],[Cantidad]] + VLOOKUP(VENTAS[[#This Row],[Código del producto Vendido]],STOCK[],19,FALSE)*VENTAS[[#This Row],[Cantidad]],VENTAS[[#This Row],[Total]])</f>
        <v>6.6199999999999992</v>
      </c>
      <c r="L948" s="6">
        <f>VENTAS[[#This Row],[Total]]-VENTAS[[#This Row],[Comisión 10%]]-VENTAS[[#This Row],[Costo SIN Comision]]</f>
        <v>11.38</v>
      </c>
      <c r="M948" s="6"/>
    </row>
    <row r="949" spans="1:13" ht="14" x14ac:dyDescent="0.15">
      <c r="A949" s="23">
        <v>45445</v>
      </c>
      <c r="E949" t="s">
        <v>2335</v>
      </c>
      <c r="F949" s="2" t="str">
        <f>IFERROR(VLOOKUP(VENTAS[[#This Row],[Código del producto Vendido]],STOCK[],5,FALSE),"-")</f>
        <v>Estiloso sombrero de protección solar playero</v>
      </c>
      <c r="G949" s="2">
        <v>1</v>
      </c>
      <c r="H949" s="6">
        <v>10</v>
      </c>
      <c r="I949" s="6">
        <f>VENTAS[[#This Row],[Cantidad]]*VENTAS[[#This Row],[Precio Venta]]</f>
        <v>10</v>
      </c>
      <c r="J949" s="6">
        <f>IF(VENTAS[[#This Row],[Nombre del Gestor]]&gt;1,  VENTAS[[#This Row],[Total]]*10%, 0)</f>
        <v>0</v>
      </c>
      <c r="K949" s="6">
        <f>IFERROR(VLOOKUP(VENTAS[[#This Row],[Código del producto Vendido]],STOCK[],16,FALSE)*VENTAS[[#This Row],[Cantidad]] + VLOOKUP(VENTAS[[#This Row],[Código del producto Vendido]],STOCK[],19,FALSE)*VENTAS[[#This Row],[Cantidad]],VENTAS[[#This Row],[Total]])</f>
        <v>3.2800000000000002</v>
      </c>
      <c r="L949" s="6">
        <f>VENTAS[[#This Row],[Total]]-VENTAS[[#This Row],[Comisión 10%]]-VENTAS[[#This Row],[Costo SIN Comision]]</f>
        <v>6.72</v>
      </c>
      <c r="M949" s="6"/>
    </row>
    <row r="950" spans="1:13" ht="14" x14ac:dyDescent="0.15">
      <c r="A950" s="23">
        <v>45446</v>
      </c>
      <c r="E950" t="s">
        <v>2335</v>
      </c>
      <c r="F950" s="2" t="str">
        <f>IFERROR(VLOOKUP(VENTAS[[#This Row],[Código del producto Vendido]],STOCK[],5,FALSE),"-")</f>
        <v>Estiloso sombrero de protección solar playero</v>
      </c>
      <c r="G950" s="2">
        <v>1</v>
      </c>
      <c r="H950" s="6">
        <v>10</v>
      </c>
      <c r="I950" s="6">
        <f>VENTAS[[#This Row],[Cantidad]]*VENTAS[[#This Row],[Precio Venta]]</f>
        <v>10</v>
      </c>
      <c r="J950" s="6">
        <f>IF(VENTAS[[#This Row],[Nombre del Gestor]]&gt;1,  VENTAS[[#This Row],[Total]]*10%, 0)</f>
        <v>0</v>
      </c>
      <c r="K950" s="6">
        <f>IFERROR(VLOOKUP(VENTAS[[#This Row],[Código del producto Vendido]],STOCK[],16,FALSE)*VENTAS[[#This Row],[Cantidad]] + VLOOKUP(VENTAS[[#This Row],[Código del producto Vendido]],STOCK[],19,FALSE)*VENTAS[[#This Row],[Cantidad]],VENTAS[[#This Row],[Total]])</f>
        <v>3.2800000000000002</v>
      </c>
      <c r="L950" s="6">
        <f>VENTAS[[#This Row],[Total]]-VENTAS[[#This Row],[Comisión 10%]]-VENTAS[[#This Row],[Costo SIN Comision]]</f>
        <v>6.72</v>
      </c>
      <c r="M950" s="6"/>
    </row>
    <row r="951" spans="1:13" ht="14" x14ac:dyDescent="0.15">
      <c r="A951" s="23">
        <v>45446</v>
      </c>
      <c r="C951" t="s">
        <v>393</v>
      </c>
      <c r="E951" t="s">
        <v>2306</v>
      </c>
      <c r="F951" s="2" t="str">
        <f>IFERROR(VLOOKUP(VENTAS[[#This Row],[Código del producto Vendido]],STOCK[],5,FALSE),"-")</f>
        <v>Falda Bohemia de mezclilla de cintura alta con detalles de botón</v>
      </c>
      <c r="G951" s="2">
        <v>1</v>
      </c>
      <c r="H951" s="6">
        <v>30</v>
      </c>
      <c r="I951" s="6">
        <f>VENTAS[[#This Row],[Cantidad]]*VENTAS[[#This Row],[Precio Venta]]</f>
        <v>30</v>
      </c>
      <c r="J951" s="6">
        <f>IF(VENTAS[[#This Row],[Nombre del Gestor]]&gt;1,  VENTAS[[#This Row],[Total]]*10%, 0)</f>
        <v>0</v>
      </c>
      <c r="K951" s="6">
        <f>IFERROR(VLOOKUP(VENTAS[[#This Row],[Código del producto Vendido]],STOCK[],16,FALSE)*VENTAS[[#This Row],[Cantidad]] + VLOOKUP(VENTAS[[#This Row],[Código del producto Vendido]],STOCK[],19,FALSE)*VENTAS[[#This Row],[Cantidad]],VENTAS[[#This Row],[Total]])</f>
        <v>7.05</v>
      </c>
      <c r="L951" s="6">
        <f>VENTAS[[#This Row],[Total]]-VENTAS[[#This Row],[Comisión 10%]]-VENTAS[[#This Row],[Costo SIN Comision]]</f>
        <v>22.95</v>
      </c>
      <c r="M951" s="6"/>
    </row>
    <row r="952" spans="1:13" ht="14" x14ac:dyDescent="0.15">
      <c r="A952" s="23">
        <v>45446</v>
      </c>
      <c r="C952" t="s">
        <v>393</v>
      </c>
      <c r="E952" t="s">
        <v>2312</v>
      </c>
      <c r="F952" s="2" t="str">
        <f>IFERROR(VLOOKUP(VENTAS[[#This Row],[Código del producto Vendido]],STOCK[],5,FALSE),"-")</f>
        <v>Set de bikini estampado de flor de 3 piezas de cintura alta</v>
      </c>
      <c r="G952" s="2">
        <v>1</v>
      </c>
      <c r="H952" s="6">
        <v>25</v>
      </c>
      <c r="I952" s="6">
        <f>VENTAS[[#This Row],[Cantidad]]*VENTAS[[#This Row],[Precio Venta]]</f>
        <v>25</v>
      </c>
      <c r="J952" s="6">
        <f>IF(VENTAS[[#This Row],[Nombre del Gestor]]&gt;1,  VENTAS[[#This Row],[Total]]*10%, 0)</f>
        <v>0</v>
      </c>
      <c r="K952" s="6">
        <f>IFERROR(VLOOKUP(VENTAS[[#This Row],[Código del producto Vendido]],STOCK[],16,FALSE)*VENTAS[[#This Row],[Cantidad]] + VLOOKUP(VENTAS[[#This Row],[Código del producto Vendido]],STOCK[],19,FALSE)*VENTAS[[#This Row],[Cantidad]],VENTAS[[#This Row],[Total]])</f>
        <v>10.43</v>
      </c>
      <c r="L952" s="6">
        <f>VENTAS[[#This Row],[Total]]-VENTAS[[#This Row],[Comisión 10%]]-VENTAS[[#This Row],[Costo SIN Comision]]</f>
        <v>14.57</v>
      </c>
      <c r="M952" s="6"/>
    </row>
    <row r="953" spans="1:13" ht="14" x14ac:dyDescent="0.15">
      <c r="A953" s="23">
        <v>45446</v>
      </c>
      <c r="D953" t="s">
        <v>2031</v>
      </c>
      <c r="E953" t="s">
        <v>2337</v>
      </c>
      <c r="F953" s="2" t="str">
        <f>IFERROR(VLOOKUP(VENTAS[[#This Row],[Código del producto Vendido]],STOCK[],5,FALSE),"-")</f>
        <v>Vestido blanco espalda cruzada</v>
      </c>
      <c r="G953" s="2">
        <v>2</v>
      </c>
      <c r="H953" s="6">
        <v>25</v>
      </c>
      <c r="I953" s="6">
        <f>VENTAS[[#This Row],[Cantidad]]*VENTAS[[#This Row],[Precio Venta]]</f>
        <v>50</v>
      </c>
      <c r="J953" s="6">
        <f>IF(VENTAS[[#This Row],[Nombre del Gestor]]&gt;1,  VENTAS[[#This Row],[Total]]*10%, 0)</f>
        <v>5</v>
      </c>
      <c r="K953" s="6">
        <f>IFERROR(VLOOKUP(VENTAS[[#This Row],[Código del producto Vendido]],STOCK[],16,FALSE)*VENTAS[[#This Row],[Cantidad]] + VLOOKUP(VENTAS[[#This Row],[Código del producto Vendido]],STOCK[],19,FALSE)*VENTAS[[#This Row],[Cantidad]],VENTAS[[#This Row],[Total]])</f>
        <v>24.38</v>
      </c>
      <c r="L953" s="6">
        <f>VENTAS[[#This Row],[Total]]-VENTAS[[#This Row],[Comisión 10%]]-VENTAS[[#This Row],[Costo SIN Comision]]</f>
        <v>20.62</v>
      </c>
      <c r="M953" s="6"/>
    </row>
    <row r="954" spans="1:13" ht="14" x14ac:dyDescent="0.15">
      <c r="A954" s="23">
        <v>45446</v>
      </c>
      <c r="D954" t="s">
        <v>2031</v>
      </c>
      <c r="E954" t="s">
        <v>1081</v>
      </c>
      <c r="F954" s="2" t="str">
        <f>IFERROR(VLOOKUP(VENTAS[[#This Row],[Código del producto Vendido]],STOCK[],5,FALSE),"-")</f>
        <v>Maxi vestido de espalda cruzada</v>
      </c>
      <c r="G954" s="2">
        <v>1</v>
      </c>
      <c r="H954" s="6">
        <v>35</v>
      </c>
      <c r="I954" s="6">
        <f>VENTAS[[#This Row],[Cantidad]]*VENTAS[[#This Row],[Precio Venta]]</f>
        <v>35</v>
      </c>
      <c r="J954" s="6">
        <f>IF(VENTAS[[#This Row],[Nombre del Gestor]]&gt;1,  VENTAS[[#This Row],[Total]]*10%, 0)</f>
        <v>3.5</v>
      </c>
      <c r="K954" s="6">
        <f>IFERROR(VLOOKUP(VENTAS[[#This Row],[Código del producto Vendido]],STOCK[],16,FALSE)*VENTAS[[#This Row],[Cantidad]] + VLOOKUP(VENTAS[[#This Row],[Código del producto Vendido]],STOCK[],19,FALSE)*VENTAS[[#This Row],[Cantidad]],VENTAS[[#This Row],[Total]])</f>
        <v>23.95</v>
      </c>
      <c r="L954" s="6">
        <f>VENTAS[[#This Row],[Total]]-VENTAS[[#This Row],[Comisión 10%]]-VENTAS[[#This Row],[Costo SIN Comision]]</f>
        <v>7.5500000000000007</v>
      </c>
      <c r="M954" s="6"/>
    </row>
    <row r="955" spans="1:13" ht="14" x14ac:dyDescent="0.15">
      <c r="A955" s="23">
        <v>45447</v>
      </c>
      <c r="D955" t="s">
        <v>2031</v>
      </c>
      <c r="E955" t="s">
        <v>2300</v>
      </c>
      <c r="F955" s="2" t="str">
        <f>IFERROR(VLOOKUP(VENTAS[[#This Row],[Código del producto Vendido]],STOCK[],5,FALSE),"-")</f>
        <v>Vestido Estampado floral de moda</v>
      </c>
      <c r="G955" s="2">
        <v>1</v>
      </c>
      <c r="H955" s="6">
        <v>25</v>
      </c>
      <c r="I955" s="6">
        <f>VENTAS[[#This Row],[Cantidad]]*VENTAS[[#This Row],[Precio Venta]]</f>
        <v>25</v>
      </c>
      <c r="J955" s="6">
        <f>IF(VENTAS[[#This Row],[Nombre del Gestor]]&gt;1,  VENTAS[[#This Row],[Total]]*10%, 0)</f>
        <v>2.5</v>
      </c>
      <c r="K955" s="6">
        <f>IFERROR(VLOOKUP(VENTAS[[#This Row],[Código del producto Vendido]],STOCK[],16,FALSE)*VENTAS[[#This Row],[Cantidad]] + VLOOKUP(VENTAS[[#This Row],[Código del producto Vendido]],STOCK[],19,FALSE)*VENTAS[[#This Row],[Cantidad]],VENTAS[[#This Row],[Total]])</f>
        <v>8.83</v>
      </c>
      <c r="L955" s="6">
        <f>VENTAS[[#This Row],[Total]]-VENTAS[[#This Row],[Comisión 10%]]-VENTAS[[#This Row],[Costo SIN Comision]]</f>
        <v>13.67</v>
      </c>
      <c r="M955" s="6"/>
    </row>
    <row r="956" spans="1:13" ht="13" customHeight="1" x14ac:dyDescent="0.15">
      <c r="A956" s="23">
        <v>45448</v>
      </c>
      <c r="E956" t="s">
        <v>2336</v>
      </c>
      <c r="F956" s="2" t="str">
        <f>IFERROR(VLOOKUP(VENTAS[[#This Row],[Código del producto Vendido]],STOCK[],5,FALSE),"-")</f>
        <v>Vestido negro espalda cruzada</v>
      </c>
      <c r="G956" s="2">
        <v>1</v>
      </c>
      <c r="H956" s="6">
        <v>25</v>
      </c>
      <c r="I956" s="6">
        <f>VENTAS[[#This Row],[Cantidad]]*VENTAS[[#This Row],[Precio Venta]]</f>
        <v>25</v>
      </c>
      <c r="J956" s="6">
        <f>IF(VENTAS[[#This Row],[Nombre del Gestor]]&gt;1,  VENTAS[[#This Row],[Total]]*10%, 0)</f>
        <v>0</v>
      </c>
      <c r="K956" s="6">
        <f>IFERROR(VLOOKUP(VENTAS[[#This Row],[Código del producto Vendido]],STOCK[],16,FALSE)*VENTAS[[#This Row],[Cantidad]] + VLOOKUP(VENTAS[[#This Row],[Código del producto Vendido]],STOCK[],19,FALSE)*VENTAS[[#This Row],[Cantidad]],VENTAS[[#This Row],[Total]])</f>
        <v>12.19</v>
      </c>
      <c r="L956" s="6">
        <f>VENTAS[[#This Row],[Total]]-VENTAS[[#This Row],[Comisión 10%]]-VENTAS[[#This Row],[Costo SIN Comision]]</f>
        <v>12.81</v>
      </c>
      <c r="M956" s="6"/>
    </row>
    <row r="957" spans="1:13" ht="14" x14ac:dyDescent="0.15">
      <c r="A957" s="23">
        <v>45448</v>
      </c>
      <c r="D957" t="s">
        <v>2031</v>
      </c>
      <c r="E957" t="s">
        <v>1890</v>
      </c>
      <c r="F957" s="2" t="str">
        <f>IFERROR(VLOOKUP(VENTAS[[#This Row],[Código del producto Vendido]],STOCK[],5,FALSE),"-")</f>
        <v>Vestido Camisero de Rayas</v>
      </c>
      <c r="G957" s="2">
        <v>1</v>
      </c>
      <c r="H957" s="6">
        <v>35</v>
      </c>
      <c r="I957" s="6">
        <f>VENTAS[[#This Row],[Cantidad]]*VENTAS[[#This Row],[Precio Venta]]</f>
        <v>35</v>
      </c>
      <c r="J957" s="6">
        <f>IF(VENTAS[[#This Row],[Nombre del Gestor]]&gt;1,  VENTAS[[#This Row],[Total]]*10%, 0)</f>
        <v>3.5</v>
      </c>
      <c r="K957" s="6">
        <f>IFERROR(VLOOKUP(VENTAS[[#This Row],[Código del producto Vendido]],STOCK[],16,FALSE)*VENTAS[[#This Row],[Cantidad]] + VLOOKUP(VENTAS[[#This Row],[Código del producto Vendido]],STOCK[],19,FALSE)*VENTAS[[#This Row],[Cantidad]],VENTAS[[#This Row],[Total]])</f>
        <v>23.67</v>
      </c>
      <c r="L957" s="6">
        <f>VENTAS[[#This Row],[Total]]-VENTAS[[#This Row],[Comisión 10%]]-VENTAS[[#This Row],[Costo SIN Comision]]</f>
        <v>7.8299999999999983</v>
      </c>
      <c r="M957" s="6"/>
    </row>
    <row r="958" spans="1:13" ht="14" x14ac:dyDescent="0.15">
      <c r="A958" s="23">
        <v>45448</v>
      </c>
      <c r="D958" t="s">
        <v>2031</v>
      </c>
      <c r="E958" t="s">
        <v>638</v>
      </c>
      <c r="F958" s="2" t="str">
        <f>IFERROR(VLOOKUP(VENTAS[[#This Row],[Código del producto Vendido]],STOCK[],5,FALSE),"-")</f>
        <v>Conjunto cuadros</v>
      </c>
      <c r="G958" s="2">
        <v>1</v>
      </c>
      <c r="H958" s="6">
        <v>20</v>
      </c>
      <c r="I958" s="6">
        <f>VENTAS[[#This Row],[Cantidad]]*VENTAS[[#This Row],[Precio Venta]]</f>
        <v>20</v>
      </c>
      <c r="J958" s="6">
        <f>IF(VENTAS[[#This Row],[Nombre del Gestor]]&gt;1,  VENTAS[[#This Row],[Total]]*10%, 0)</f>
        <v>2</v>
      </c>
      <c r="K958" s="6">
        <f>IFERROR(VLOOKUP(VENTAS[[#This Row],[Código del producto Vendido]],STOCK[],16,FALSE)*VENTAS[[#This Row],[Cantidad]] + VLOOKUP(VENTAS[[#This Row],[Código del producto Vendido]],STOCK[],19,FALSE)*VENTAS[[#This Row],[Cantidad]],VENTAS[[#This Row],[Total]])</f>
        <v>12.202222222222222</v>
      </c>
      <c r="L958" s="6">
        <f>VENTAS[[#This Row],[Total]]-VENTAS[[#This Row],[Comisión 10%]]-VENTAS[[#This Row],[Costo SIN Comision]]</f>
        <v>5.7977777777777781</v>
      </c>
      <c r="M958" s="6"/>
    </row>
    <row r="959" spans="1:13" ht="14" x14ac:dyDescent="0.15">
      <c r="A959" s="23">
        <v>45449</v>
      </c>
      <c r="D959" t="s">
        <v>2514</v>
      </c>
      <c r="E959" t="s">
        <v>1428</v>
      </c>
      <c r="F959" s="2" t="str">
        <f>IFERROR(VLOOKUP(VENTAS[[#This Row],[Código del producto Vendido]],STOCK[],5,FALSE),"-")</f>
        <v xml:space="preserve">Vestido Burdeos </v>
      </c>
      <c r="G959" s="2">
        <v>1</v>
      </c>
      <c r="H959" s="6">
        <v>30</v>
      </c>
      <c r="I959" s="6">
        <f>VENTAS[[#This Row],[Cantidad]]*VENTAS[[#This Row],[Precio Venta]]</f>
        <v>30</v>
      </c>
      <c r="J959" s="6">
        <f>IF(VENTAS[[#This Row],[Nombre del Gestor]]&gt;1,  VENTAS[[#This Row],[Total]]*10%, 0)</f>
        <v>3</v>
      </c>
      <c r="K959" s="6">
        <f>IFERROR(VLOOKUP(VENTAS[[#This Row],[Código del producto Vendido]],STOCK[],16,FALSE)*VENTAS[[#This Row],[Cantidad]] + VLOOKUP(VENTAS[[#This Row],[Código del producto Vendido]],STOCK[],19,FALSE)*VENTAS[[#This Row],[Cantidad]],VENTAS[[#This Row],[Total]])</f>
        <v>14.33</v>
      </c>
      <c r="L959" s="6">
        <f>VENTAS[[#This Row],[Total]]-VENTAS[[#This Row],[Comisión 10%]]-VENTAS[[#This Row],[Costo SIN Comision]]</f>
        <v>12.67</v>
      </c>
      <c r="M959" s="6"/>
    </row>
    <row r="960" spans="1:13" ht="14" x14ac:dyDescent="0.15">
      <c r="A960" s="23">
        <v>45450</v>
      </c>
      <c r="C960" t="s">
        <v>2518</v>
      </c>
      <c r="E960" t="s">
        <v>1829</v>
      </c>
      <c r="F960" s="2" t="str">
        <f>IFERROR(VLOOKUP(VENTAS[[#This Row],[Código del producto Vendido]],STOCK[],5,FALSE),"-")</f>
        <v>Bolso Vintage Marrón</v>
      </c>
      <c r="G960" s="2">
        <v>1</v>
      </c>
      <c r="H960" s="6">
        <v>35</v>
      </c>
      <c r="I960" s="6">
        <f>VENTAS[[#This Row],[Cantidad]]*VENTAS[[#This Row],[Precio Venta]]</f>
        <v>35</v>
      </c>
      <c r="J960" s="6">
        <f>IF(VENTAS[[#This Row],[Nombre del Gestor]]&gt;1,  VENTAS[[#This Row],[Total]]*10%, 0)</f>
        <v>0</v>
      </c>
      <c r="K960" s="6">
        <f>IFERROR(VLOOKUP(VENTAS[[#This Row],[Código del producto Vendido]],STOCK[],16,FALSE)*VENTAS[[#This Row],[Cantidad]] + VLOOKUP(VENTAS[[#This Row],[Código del producto Vendido]],STOCK[],19,FALSE)*VENTAS[[#This Row],[Cantidad]],VENTAS[[#This Row],[Total]])</f>
        <v>22.98</v>
      </c>
      <c r="L960" s="6">
        <f>VENTAS[[#This Row],[Total]]-VENTAS[[#This Row],[Comisión 10%]]-VENTAS[[#This Row],[Costo SIN Comision]]</f>
        <v>12.02</v>
      </c>
      <c r="M960" s="6"/>
    </row>
    <row r="961" spans="1:13" ht="14" x14ac:dyDescent="0.15">
      <c r="A961" s="23">
        <v>45451</v>
      </c>
      <c r="D961" t="s">
        <v>2031</v>
      </c>
      <c r="E961" t="s">
        <v>2316</v>
      </c>
      <c r="F961" s="2" t="str">
        <f>IFERROR(VLOOKUP(VENTAS[[#This Row],[Código del producto Vendido]],STOCK[],5,FALSE),"-")</f>
        <v>Bañador clásico cuello V</v>
      </c>
      <c r="G961" s="2">
        <v>2</v>
      </c>
      <c r="H961" s="6">
        <v>18</v>
      </c>
      <c r="I961" s="6">
        <f>VENTAS[[#This Row],[Cantidad]]*VENTAS[[#This Row],[Precio Venta]]</f>
        <v>36</v>
      </c>
      <c r="J961" s="6">
        <f>IF(VENTAS[[#This Row],[Nombre del Gestor]]&gt;1,  VENTAS[[#This Row],[Total]]*10%, 0)</f>
        <v>3.6</v>
      </c>
      <c r="K961" s="6">
        <f>IFERROR(VLOOKUP(VENTAS[[#This Row],[Código del producto Vendido]],STOCK[],16,FALSE)*VENTAS[[#This Row],[Cantidad]] + VLOOKUP(VENTAS[[#This Row],[Código del producto Vendido]],STOCK[],19,FALSE)*VENTAS[[#This Row],[Cantidad]],VENTAS[[#This Row],[Total]])</f>
        <v>12.219999999999999</v>
      </c>
      <c r="L961" s="6">
        <f>VENTAS[[#This Row],[Total]]-VENTAS[[#This Row],[Comisión 10%]]-VENTAS[[#This Row],[Costo SIN Comision]]</f>
        <v>20.18</v>
      </c>
      <c r="M961" s="6"/>
    </row>
    <row r="962" spans="1:13" ht="14" x14ac:dyDescent="0.15">
      <c r="A962" s="23">
        <v>45452</v>
      </c>
      <c r="E962" t="s">
        <v>2315</v>
      </c>
      <c r="F962" s="2" t="str">
        <f>IFERROR(VLOOKUP(VENTAS[[#This Row],[Código del producto Vendido]],STOCK[],5,FALSE),"-")</f>
        <v>Bañador clásico cuello V</v>
      </c>
      <c r="G962" s="2">
        <v>1</v>
      </c>
      <c r="H962" s="6">
        <v>18</v>
      </c>
      <c r="I962" s="6">
        <f>VENTAS[[#This Row],[Cantidad]]*VENTAS[[#This Row],[Precio Venta]]</f>
        <v>18</v>
      </c>
      <c r="J962" s="6">
        <f>IF(VENTAS[[#This Row],[Nombre del Gestor]]&gt;1,  VENTAS[[#This Row],[Total]]*10%, 0)</f>
        <v>0</v>
      </c>
      <c r="K962" s="6">
        <f>IFERROR(VLOOKUP(VENTAS[[#This Row],[Código del producto Vendido]],STOCK[],16,FALSE)*VENTAS[[#This Row],[Cantidad]] + VLOOKUP(VENTAS[[#This Row],[Código del producto Vendido]],STOCK[],19,FALSE)*VENTAS[[#This Row],[Cantidad]],VENTAS[[#This Row],[Total]])</f>
        <v>6.1099999999999994</v>
      </c>
      <c r="L962" s="6">
        <f>VENTAS[[#This Row],[Total]]-VENTAS[[#This Row],[Comisión 10%]]-VENTAS[[#This Row],[Costo SIN Comision]]</f>
        <v>11.89</v>
      </c>
      <c r="M962" s="6"/>
    </row>
    <row r="963" spans="1:13" ht="14" x14ac:dyDescent="0.15">
      <c r="A963" s="23">
        <v>45453</v>
      </c>
      <c r="C963" t="s">
        <v>2518</v>
      </c>
      <c r="E963" t="s">
        <v>2494</v>
      </c>
      <c r="F963" s="2" t="str">
        <f>IFERROR(VLOOKUP(VENTAS[[#This Row],[Código del producto Vendido]],STOCK[],5,FALSE),"-")</f>
        <v xml:space="preserve">Bañador en color sólido sexy-elegante </v>
      </c>
      <c r="G963" s="2">
        <v>1</v>
      </c>
      <c r="H963" s="6">
        <v>20</v>
      </c>
      <c r="I963" s="6">
        <f>VENTAS[[#This Row],[Cantidad]]*VENTAS[[#This Row],[Precio Venta]]</f>
        <v>20</v>
      </c>
      <c r="J963" s="6">
        <f>IF(VENTAS[[#This Row],[Nombre del Gestor]]&gt;1,  VENTAS[[#This Row],[Total]]*10%, 0)</f>
        <v>0</v>
      </c>
      <c r="K963" s="6">
        <f>IFERROR(VLOOKUP(VENTAS[[#This Row],[Código del producto Vendido]],STOCK[],16,FALSE)*VENTAS[[#This Row],[Cantidad]] + VLOOKUP(VENTAS[[#This Row],[Código del producto Vendido]],STOCK[],19,FALSE)*VENTAS[[#This Row],[Cantidad]],VENTAS[[#This Row],[Total]])</f>
        <v>8.24</v>
      </c>
      <c r="L963" s="6">
        <f>VENTAS[[#This Row],[Total]]-VENTAS[[#This Row],[Comisión 10%]]-VENTAS[[#This Row],[Costo SIN Comision]]</f>
        <v>11.76</v>
      </c>
      <c r="M963" s="6"/>
    </row>
    <row r="964" spans="1:13" ht="14" x14ac:dyDescent="0.15">
      <c r="A964" s="23">
        <v>45454</v>
      </c>
      <c r="C964" t="s">
        <v>2519</v>
      </c>
      <c r="E964" t="s">
        <v>2327</v>
      </c>
      <c r="F964" s="2" t="str">
        <f>IFERROR(VLOOKUP(VENTAS[[#This Row],[Código del producto Vendido]],STOCK[],5,FALSE),"-")</f>
        <v>Set de bikini floral con aro</v>
      </c>
      <c r="G964" s="2">
        <v>1</v>
      </c>
      <c r="H964" s="6">
        <v>0</v>
      </c>
      <c r="I964" s="6">
        <f>VENTAS[[#This Row],[Cantidad]]*VENTAS[[#This Row],[Precio Venta]]</f>
        <v>0</v>
      </c>
      <c r="J964" s="6">
        <f>IF(VENTAS[[#This Row],[Nombre del Gestor]]&gt;1,  VENTAS[[#This Row],[Total]]*10%, 0)</f>
        <v>0</v>
      </c>
      <c r="K964" s="6">
        <f>IFERROR(VLOOKUP(VENTAS[[#This Row],[Código del producto Vendido]],STOCK[],16,FALSE)*VENTAS[[#This Row],[Cantidad]] + VLOOKUP(VENTAS[[#This Row],[Código del producto Vendido]],STOCK[],19,FALSE)*VENTAS[[#This Row],[Cantidad]],VENTAS[[#This Row],[Total]])</f>
        <v>8.3800000000000008</v>
      </c>
      <c r="L964" s="6">
        <f>VENTAS[[#This Row],[Total]]-VENTAS[[#This Row],[Comisión 10%]]-VENTAS[[#This Row],[Costo SIN Comision]]</f>
        <v>-8.3800000000000008</v>
      </c>
      <c r="M964" s="6"/>
    </row>
    <row r="965" spans="1:13" ht="14" x14ac:dyDescent="0.15">
      <c r="A965" s="23">
        <v>45455</v>
      </c>
      <c r="C965" t="s">
        <v>493</v>
      </c>
      <c r="E965" t="s">
        <v>2496</v>
      </c>
      <c r="F965" s="2" t="str">
        <f>IFERROR(VLOOKUP(VENTAS[[#This Row],[Código del producto Vendido]],STOCK[],5,FALSE),"-")</f>
        <v>Bolso chic estilo verano</v>
      </c>
      <c r="G965" s="2">
        <v>1</v>
      </c>
      <c r="H965" s="6">
        <v>18</v>
      </c>
      <c r="I965" s="6">
        <f>VENTAS[[#This Row],[Cantidad]]*VENTAS[[#This Row],[Precio Venta]]</f>
        <v>18</v>
      </c>
      <c r="J965" s="6">
        <f>IF(VENTAS[[#This Row],[Nombre del Gestor]]&gt;1,  VENTAS[[#This Row],[Total]]*10%, 0)</f>
        <v>0</v>
      </c>
      <c r="K965" s="6">
        <f>IFERROR(VLOOKUP(VENTAS[[#This Row],[Código del producto Vendido]],STOCK[],16,FALSE)*VENTAS[[#This Row],[Cantidad]] + VLOOKUP(VENTAS[[#This Row],[Código del producto Vendido]],STOCK[],19,FALSE)*VENTAS[[#This Row],[Cantidad]],VENTAS[[#This Row],[Total]])</f>
        <v>7.1099999999999994</v>
      </c>
      <c r="L965" s="6">
        <f>VENTAS[[#This Row],[Total]]-VENTAS[[#This Row],[Comisión 10%]]-VENTAS[[#This Row],[Costo SIN Comision]]</f>
        <v>10.89</v>
      </c>
      <c r="M965" s="6"/>
    </row>
    <row r="966" spans="1:13" ht="14" x14ac:dyDescent="0.15">
      <c r="A966" s="23">
        <v>45456</v>
      </c>
      <c r="D966" t="s">
        <v>2031</v>
      </c>
      <c r="E966" t="s">
        <v>2335</v>
      </c>
      <c r="F966" s="2" t="str">
        <f>IFERROR(VLOOKUP(VENTAS[[#This Row],[Código del producto Vendido]],STOCK[],5,FALSE),"-")</f>
        <v>Estiloso sombrero de protección solar playero</v>
      </c>
      <c r="G966" s="2">
        <v>2</v>
      </c>
      <c r="H966" s="6">
        <v>15</v>
      </c>
      <c r="I966" s="6">
        <f>VENTAS[[#This Row],[Cantidad]]*VENTAS[[#This Row],[Precio Venta]]</f>
        <v>30</v>
      </c>
      <c r="J966" s="6">
        <f>IF(VENTAS[[#This Row],[Nombre del Gestor]]&gt;1,  VENTAS[[#This Row],[Total]]*10%, 0)</f>
        <v>3</v>
      </c>
      <c r="K966" s="6">
        <f>IFERROR(VLOOKUP(VENTAS[[#This Row],[Código del producto Vendido]],STOCK[],16,FALSE)*VENTAS[[#This Row],[Cantidad]] + VLOOKUP(VENTAS[[#This Row],[Código del producto Vendido]],STOCK[],19,FALSE)*VENTAS[[#This Row],[Cantidad]],VENTAS[[#This Row],[Total]])</f>
        <v>6.5600000000000005</v>
      </c>
      <c r="L966" s="6">
        <f>VENTAS[[#This Row],[Total]]-VENTAS[[#This Row],[Comisión 10%]]-VENTAS[[#This Row],[Costo SIN Comision]]</f>
        <v>20.439999999999998</v>
      </c>
      <c r="M966" s="6"/>
    </row>
    <row r="967" spans="1:13" ht="14" x14ac:dyDescent="0.15">
      <c r="A967" s="23">
        <v>45457</v>
      </c>
      <c r="C967" t="s">
        <v>2518</v>
      </c>
      <c r="E967" t="s">
        <v>2496</v>
      </c>
      <c r="F967" s="2" t="str">
        <f>IFERROR(VLOOKUP(VENTAS[[#This Row],[Código del producto Vendido]],STOCK[],5,FALSE),"-")</f>
        <v>Bolso chic estilo verano</v>
      </c>
      <c r="G967" s="2">
        <v>1</v>
      </c>
      <c r="H967" s="6">
        <v>18</v>
      </c>
      <c r="I967" s="6">
        <f>VENTAS[[#This Row],[Cantidad]]*VENTAS[[#This Row],[Precio Venta]]</f>
        <v>18</v>
      </c>
      <c r="J967" s="6">
        <f>IF(VENTAS[[#This Row],[Nombre del Gestor]]&gt;1,  VENTAS[[#This Row],[Total]]*10%, 0)</f>
        <v>0</v>
      </c>
      <c r="K967" s="6">
        <f>IFERROR(VLOOKUP(VENTAS[[#This Row],[Código del producto Vendido]],STOCK[],16,FALSE)*VENTAS[[#This Row],[Cantidad]] + VLOOKUP(VENTAS[[#This Row],[Código del producto Vendido]],STOCK[],19,FALSE)*VENTAS[[#This Row],[Cantidad]],VENTAS[[#This Row],[Total]])</f>
        <v>7.1099999999999994</v>
      </c>
      <c r="L967" s="6">
        <f>VENTAS[[#This Row],[Total]]-VENTAS[[#This Row],[Comisión 10%]]-VENTAS[[#This Row],[Costo SIN Comision]]</f>
        <v>10.89</v>
      </c>
      <c r="M967" s="6"/>
    </row>
    <row r="968" spans="1:13" ht="14" x14ac:dyDescent="0.15">
      <c r="A968" s="23">
        <v>45458</v>
      </c>
      <c r="C968" t="s">
        <v>2520</v>
      </c>
      <c r="E968" t="s">
        <v>2357</v>
      </c>
      <c r="F968" s="2" t="str">
        <f>IFERROR(VLOOKUP(VENTAS[[#This Row],[Código del producto Vendido]],STOCK[],5,FALSE),"-")</f>
        <v>Set de bikini Vacaciones en bloque de color</v>
      </c>
      <c r="G968" s="2">
        <v>1</v>
      </c>
      <c r="H968" s="6">
        <v>0</v>
      </c>
      <c r="I968" s="6">
        <f>VENTAS[[#This Row],[Cantidad]]*VENTAS[[#This Row],[Precio Venta]]</f>
        <v>0</v>
      </c>
      <c r="J968" s="6">
        <f>IF(VENTAS[[#This Row],[Nombre del Gestor]]&gt;1,  VENTAS[[#This Row],[Total]]*10%, 0)</f>
        <v>0</v>
      </c>
      <c r="K968" s="6">
        <f>IFERROR(VLOOKUP(VENTAS[[#This Row],[Código del producto Vendido]],STOCK[],16,FALSE)*VENTAS[[#This Row],[Cantidad]] + VLOOKUP(VENTAS[[#This Row],[Código del producto Vendido]],STOCK[],19,FALSE)*VENTAS[[#This Row],[Cantidad]],VENTAS[[#This Row],[Total]])</f>
        <v>11.379999999999999</v>
      </c>
      <c r="L968" s="6">
        <f>VENTAS[[#This Row],[Total]]-VENTAS[[#This Row],[Comisión 10%]]-VENTAS[[#This Row],[Costo SIN Comision]]</f>
        <v>-11.379999999999999</v>
      </c>
      <c r="M968" s="6"/>
    </row>
    <row r="969" spans="1:13" ht="14" x14ac:dyDescent="0.15">
      <c r="A969" s="23">
        <v>45459</v>
      </c>
      <c r="D969" t="s">
        <v>1496</v>
      </c>
      <c r="E969" t="s">
        <v>1426</v>
      </c>
      <c r="F969" s="2" t="str">
        <f>IFERROR(VLOOKUP(VENTAS[[#This Row],[Código del producto Vendido]],STOCK[],5,FALSE),"-")</f>
        <v>Vestido Tarsha</v>
      </c>
      <c r="G969" s="2">
        <v>1</v>
      </c>
      <c r="H969" s="6">
        <v>27</v>
      </c>
      <c r="I969" s="6">
        <f>VENTAS[[#This Row],[Cantidad]]*VENTAS[[#This Row],[Precio Venta]]</f>
        <v>27</v>
      </c>
      <c r="J969" s="6">
        <f>IF(VENTAS[[#This Row],[Nombre del Gestor]]&gt;1,  VENTAS[[#This Row],[Total]]*10%, 0)</f>
        <v>2.7</v>
      </c>
      <c r="K969" s="6">
        <f>IFERROR(VLOOKUP(VENTAS[[#This Row],[Código del producto Vendido]],STOCK[],16,FALSE)*VENTAS[[#This Row],[Cantidad]] + VLOOKUP(VENTAS[[#This Row],[Código del producto Vendido]],STOCK[],19,FALSE)*VENTAS[[#This Row],[Cantidad]],VENTAS[[#This Row],[Total]])</f>
        <v>13.97</v>
      </c>
      <c r="L969" s="6">
        <f>VENTAS[[#This Row],[Total]]-VENTAS[[#This Row],[Comisión 10%]]-VENTAS[[#This Row],[Costo SIN Comision]]</f>
        <v>10.33</v>
      </c>
      <c r="M969" s="6"/>
    </row>
    <row r="970" spans="1:13" ht="14" x14ac:dyDescent="0.15">
      <c r="A970" s="23">
        <v>45460</v>
      </c>
      <c r="D970" t="s">
        <v>2521</v>
      </c>
      <c r="E970" t="s">
        <v>720</v>
      </c>
      <c r="F970" s="2" t="str">
        <f>IFERROR(VLOOKUP(VENTAS[[#This Row],[Código del producto Vendido]],STOCK[],5,FALSE),"-")</f>
        <v>Alisador</v>
      </c>
      <c r="G970" s="2">
        <v>1</v>
      </c>
      <c r="H970" s="6">
        <v>30</v>
      </c>
      <c r="I970" s="6">
        <f>VENTAS[[#This Row],[Cantidad]]*VENTAS[[#This Row],[Precio Venta]]</f>
        <v>30</v>
      </c>
      <c r="J970" s="6">
        <f>IF(VENTAS[[#This Row],[Nombre del Gestor]]&gt;1,  VENTAS[[#This Row],[Total]]*10%, 0)</f>
        <v>3</v>
      </c>
      <c r="K970" s="6">
        <f>IFERROR(VLOOKUP(VENTAS[[#This Row],[Código del producto Vendido]],STOCK[],16,FALSE)*VENTAS[[#This Row],[Cantidad]] + VLOOKUP(VENTAS[[#This Row],[Código del producto Vendido]],STOCK[],19,FALSE)*VENTAS[[#This Row],[Cantidad]],VENTAS[[#This Row],[Total]])</f>
        <v>16.717777777777776</v>
      </c>
      <c r="L970" s="6">
        <f>VENTAS[[#This Row],[Total]]-VENTAS[[#This Row],[Comisión 10%]]-VENTAS[[#This Row],[Costo SIN Comision]]</f>
        <v>10.282222222222224</v>
      </c>
      <c r="M970" s="6"/>
    </row>
    <row r="971" spans="1:13" ht="14" x14ac:dyDescent="0.15">
      <c r="A971" s="23">
        <v>45461</v>
      </c>
      <c r="D971" t="s">
        <v>2031</v>
      </c>
      <c r="E971" t="s">
        <v>2339</v>
      </c>
      <c r="F971" s="2" t="str">
        <f>IFERROR(VLOOKUP(VENTAS[[#This Row],[Código del producto Vendido]],STOCK[],5,FALSE),"-")</f>
        <v>Bolso bohemio redondo de gran capacidad</v>
      </c>
      <c r="G971" s="2">
        <v>4</v>
      </c>
      <c r="H971" s="6">
        <v>25</v>
      </c>
      <c r="I971" s="6">
        <f>VENTAS[[#This Row],[Cantidad]]*VENTAS[[#This Row],[Precio Venta]]</f>
        <v>100</v>
      </c>
      <c r="J971" s="6">
        <f>IF(VENTAS[[#This Row],[Nombre del Gestor]]&gt;1,  VENTAS[[#This Row],[Total]]*10%, 0)</f>
        <v>10</v>
      </c>
      <c r="K971" s="6">
        <f>IFERROR(VLOOKUP(VENTAS[[#This Row],[Código del producto Vendido]],STOCK[],16,FALSE)*VENTAS[[#This Row],[Cantidad]] + VLOOKUP(VENTAS[[#This Row],[Código del producto Vendido]],STOCK[],19,FALSE)*VENTAS[[#This Row],[Cantidad]],VENTAS[[#This Row],[Total]])</f>
        <v>44.36</v>
      </c>
      <c r="L971" s="6">
        <f>VENTAS[[#This Row],[Total]]-VENTAS[[#This Row],[Comisión 10%]]-VENTAS[[#This Row],[Costo SIN Comision]]</f>
        <v>45.64</v>
      </c>
      <c r="M971" s="6"/>
    </row>
    <row r="972" spans="1:13" ht="14" x14ac:dyDescent="0.15">
      <c r="A972" s="23">
        <v>45462</v>
      </c>
      <c r="D972" t="s">
        <v>2031</v>
      </c>
      <c r="E972" t="s">
        <v>2496</v>
      </c>
      <c r="F972" s="2" t="str">
        <f>IFERROR(VLOOKUP(VENTAS[[#This Row],[Código del producto Vendido]],STOCK[],5,FALSE),"-")</f>
        <v>Bolso chic estilo verano</v>
      </c>
      <c r="G972" s="2">
        <v>3</v>
      </c>
      <c r="H972" s="6">
        <v>18</v>
      </c>
      <c r="I972" s="6">
        <f>VENTAS[[#This Row],[Cantidad]]*VENTAS[[#This Row],[Precio Venta]]</f>
        <v>54</v>
      </c>
      <c r="J972" s="6">
        <f>IF(VENTAS[[#This Row],[Nombre del Gestor]]&gt;1,  VENTAS[[#This Row],[Total]]*10%, 0)</f>
        <v>5.4</v>
      </c>
      <c r="K972" s="6">
        <f>IFERROR(VLOOKUP(VENTAS[[#This Row],[Código del producto Vendido]],STOCK[],16,FALSE)*VENTAS[[#This Row],[Cantidad]] + VLOOKUP(VENTAS[[#This Row],[Código del producto Vendido]],STOCK[],19,FALSE)*VENTAS[[#This Row],[Cantidad]],VENTAS[[#This Row],[Total]])</f>
        <v>21.330000000000002</v>
      </c>
      <c r="L972" s="6">
        <f>VENTAS[[#This Row],[Total]]-VENTAS[[#This Row],[Comisión 10%]]-VENTAS[[#This Row],[Costo SIN Comision]]</f>
        <v>27.27</v>
      </c>
      <c r="M972" s="6"/>
    </row>
    <row r="973" spans="1:13" ht="14" x14ac:dyDescent="0.15">
      <c r="A973" s="23">
        <v>45463</v>
      </c>
      <c r="D973" t="s">
        <v>2031</v>
      </c>
      <c r="E973" t="s">
        <v>2384</v>
      </c>
      <c r="F973" s="2" t="str">
        <f>IFERROR(VLOOKUP(VENTAS[[#This Row],[Código del producto Vendido]],STOCK[],5,FALSE),"-")</f>
        <v>Sombrero de protección Verano fashionista</v>
      </c>
      <c r="G973" s="2">
        <v>1</v>
      </c>
      <c r="H973" s="6">
        <v>15</v>
      </c>
      <c r="I973" s="6">
        <f>VENTAS[[#This Row],[Cantidad]]*VENTAS[[#This Row],[Precio Venta]]</f>
        <v>15</v>
      </c>
      <c r="J973" s="6">
        <f>IF(VENTAS[[#This Row],[Nombre del Gestor]]&gt;1,  VENTAS[[#This Row],[Total]]*10%, 0)</f>
        <v>1.5</v>
      </c>
      <c r="K973" s="6">
        <f>IFERROR(VLOOKUP(VENTAS[[#This Row],[Código del producto Vendido]],STOCK[],16,FALSE)*VENTAS[[#This Row],[Cantidad]] + VLOOKUP(VENTAS[[#This Row],[Código del producto Vendido]],STOCK[],19,FALSE)*VENTAS[[#This Row],[Cantidad]],VENTAS[[#This Row],[Total]])</f>
        <v>8.551874999999999</v>
      </c>
      <c r="L973" s="6">
        <f>VENTAS[[#This Row],[Total]]-VENTAS[[#This Row],[Comisión 10%]]-VENTAS[[#This Row],[Costo SIN Comision]]</f>
        <v>4.948125000000001</v>
      </c>
      <c r="M973" s="6"/>
    </row>
    <row r="974" spans="1:13" ht="14" x14ac:dyDescent="0.15">
      <c r="A974" s="23">
        <v>45464</v>
      </c>
      <c r="D974" t="s">
        <v>2031</v>
      </c>
      <c r="E974" t="s">
        <v>2313</v>
      </c>
      <c r="F974" s="2" t="str">
        <f>IFERROR(VLOOKUP(VENTAS[[#This Row],[Código del producto Vendido]],STOCK[],5,FALSE),"-")</f>
        <v xml:space="preserve">Bañador en color sólido sexy-elegante </v>
      </c>
      <c r="G974" s="2">
        <v>1</v>
      </c>
      <c r="H974" s="6">
        <v>20</v>
      </c>
      <c r="I974" s="6">
        <f>VENTAS[[#This Row],[Cantidad]]*VENTAS[[#This Row],[Precio Venta]]</f>
        <v>20</v>
      </c>
      <c r="J974" s="6">
        <f>IF(VENTAS[[#This Row],[Nombre del Gestor]]&gt;1,  VENTAS[[#This Row],[Total]]*10%, 0)</f>
        <v>2</v>
      </c>
      <c r="K974" s="6">
        <f>IFERROR(VLOOKUP(VENTAS[[#This Row],[Código del producto Vendido]],STOCK[],16,FALSE)*VENTAS[[#This Row],[Cantidad]] + VLOOKUP(VENTAS[[#This Row],[Código del producto Vendido]],STOCK[],19,FALSE)*VENTAS[[#This Row],[Cantidad]],VENTAS[[#This Row],[Total]])</f>
        <v>8.24</v>
      </c>
      <c r="L974" s="6">
        <f>VENTAS[[#This Row],[Total]]-VENTAS[[#This Row],[Comisión 10%]]-VENTAS[[#This Row],[Costo SIN Comision]]</f>
        <v>9.76</v>
      </c>
      <c r="M974" s="6"/>
    </row>
    <row r="975" spans="1:13" ht="14" x14ac:dyDescent="0.15">
      <c r="A975" s="23">
        <v>45465</v>
      </c>
      <c r="D975" t="s">
        <v>2031</v>
      </c>
      <c r="E975" t="s">
        <v>2355</v>
      </c>
      <c r="F975" s="2" t="str">
        <f>IFERROR(VLOOKUP(VENTAS[[#This Row],[Código del producto Vendido]],STOCK[],5,FALSE),"-")</f>
        <v>Bolso de lona en bloque de color</v>
      </c>
      <c r="G975" s="2">
        <v>1</v>
      </c>
      <c r="H975" s="6">
        <v>12</v>
      </c>
      <c r="I975" s="6">
        <f>VENTAS[[#This Row],[Cantidad]]*VENTAS[[#This Row],[Precio Venta]]</f>
        <v>12</v>
      </c>
      <c r="J975" s="6">
        <f>IF(VENTAS[[#This Row],[Nombre del Gestor]]&gt;1,  VENTAS[[#This Row],[Total]]*10%, 0)</f>
        <v>1.2000000000000002</v>
      </c>
      <c r="K975" s="6">
        <f>IFERROR(VLOOKUP(VENTAS[[#This Row],[Código del producto Vendido]],STOCK[],16,FALSE)*VENTAS[[#This Row],[Cantidad]] + VLOOKUP(VENTAS[[#This Row],[Código del producto Vendido]],STOCK[],19,FALSE)*VENTAS[[#This Row],[Cantidad]],VENTAS[[#This Row],[Total]])</f>
        <v>5.54</v>
      </c>
      <c r="L975" s="6">
        <f>VENTAS[[#This Row],[Total]]-VENTAS[[#This Row],[Comisión 10%]]-VENTAS[[#This Row],[Costo SIN Comision]]</f>
        <v>5.2600000000000007</v>
      </c>
      <c r="M975" s="6"/>
    </row>
    <row r="976" spans="1:13" ht="14" x14ac:dyDescent="0.15">
      <c r="A976" s="23">
        <v>45466</v>
      </c>
      <c r="D976" t="s">
        <v>2031</v>
      </c>
      <c r="E976" t="s">
        <v>2317</v>
      </c>
      <c r="F976" s="2" t="str">
        <f>IFERROR(VLOOKUP(VENTAS[[#This Row],[Código del producto Vendido]],STOCK[],5,FALSE),"-")</f>
        <v>Bañador clásico cuello V</v>
      </c>
      <c r="G976" s="2">
        <v>1</v>
      </c>
      <c r="H976" s="6">
        <v>18</v>
      </c>
      <c r="I976" s="6">
        <f>VENTAS[[#This Row],[Cantidad]]*VENTAS[[#This Row],[Precio Venta]]</f>
        <v>18</v>
      </c>
      <c r="J976" s="6">
        <f>IF(VENTAS[[#This Row],[Nombre del Gestor]]&gt;1,  VENTAS[[#This Row],[Total]]*10%, 0)</f>
        <v>1.8</v>
      </c>
      <c r="K976" s="6">
        <f>IFERROR(VLOOKUP(VENTAS[[#This Row],[Código del producto Vendido]],STOCK[],16,FALSE)*VENTAS[[#This Row],[Cantidad]] + VLOOKUP(VENTAS[[#This Row],[Código del producto Vendido]],STOCK[],19,FALSE)*VENTAS[[#This Row],[Cantidad]],VENTAS[[#This Row],[Total]])</f>
        <v>6.1099999999999994</v>
      </c>
      <c r="L976" s="6">
        <f>VENTAS[[#This Row],[Total]]-VENTAS[[#This Row],[Comisión 10%]]-VENTAS[[#This Row],[Costo SIN Comision]]</f>
        <v>10.09</v>
      </c>
      <c r="M976" s="6"/>
    </row>
    <row r="977" spans="1:13" ht="14" x14ac:dyDescent="0.15">
      <c r="A977" s="23">
        <v>45467</v>
      </c>
      <c r="D977" t="s">
        <v>2031</v>
      </c>
      <c r="E977" t="s">
        <v>1058</v>
      </c>
      <c r="F977" s="2" t="str">
        <f>IFERROR(VLOOKUP(VENTAS[[#This Row],[Código del producto Vendido]],STOCK[],5,FALSE),"-")</f>
        <v>Pantalón Corte Recto</v>
      </c>
      <c r="G977" s="2">
        <v>1</v>
      </c>
      <c r="H977" s="6">
        <v>25</v>
      </c>
      <c r="I977" s="6">
        <f>VENTAS[[#This Row],[Cantidad]]*VENTAS[[#This Row],[Precio Venta]]</f>
        <v>25</v>
      </c>
      <c r="J977" s="6">
        <f>IF(VENTAS[[#This Row],[Nombre del Gestor]]&gt;1,  VENTAS[[#This Row],[Total]]*10%, 0)</f>
        <v>2.5</v>
      </c>
      <c r="K977" s="6">
        <f>IFERROR(VLOOKUP(VENTAS[[#This Row],[Código del producto Vendido]],STOCK[],16,FALSE)*VENTAS[[#This Row],[Cantidad]] + VLOOKUP(VENTAS[[#This Row],[Código del producto Vendido]],STOCK[],19,FALSE)*VENTAS[[#This Row],[Cantidad]],VENTAS[[#This Row],[Total]])</f>
        <v>20.78</v>
      </c>
      <c r="L977" s="6">
        <f>VENTAS[[#This Row],[Total]]-VENTAS[[#This Row],[Comisión 10%]]-VENTAS[[#This Row],[Costo SIN Comision]]</f>
        <v>1.7199999999999989</v>
      </c>
      <c r="M977" s="6"/>
    </row>
    <row r="978" spans="1:13" ht="14" x14ac:dyDescent="0.15">
      <c r="A978" s="23">
        <v>45468</v>
      </c>
      <c r="D978" t="s">
        <v>2525</v>
      </c>
      <c r="E978" t="s">
        <v>1416</v>
      </c>
      <c r="F978" s="2" t="str">
        <f>IFERROR(VLOOKUP(VENTAS[[#This Row],[Código del producto Vendido]],STOCK[],5,FALSE),"-")</f>
        <v>Camisa Modely</v>
      </c>
      <c r="G978" s="2">
        <v>1</v>
      </c>
      <c r="H978" s="6">
        <v>22</v>
      </c>
      <c r="I978" s="6">
        <f>VENTAS[[#This Row],[Cantidad]]*VENTAS[[#This Row],[Precio Venta]]</f>
        <v>22</v>
      </c>
      <c r="J978" s="6">
        <f>IF(VENTAS[[#This Row],[Nombre del Gestor]]&gt;1,  VENTAS[[#This Row],[Total]]*10%, 0)</f>
        <v>2.2000000000000002</v>
      </c>
      <c r="K978" s="6">
        <f>IFERROR(VLOOKUP(VENTAS[[#This Row],[Código del producto Vendido]],STOCK[],16,FALSE)*VENTAS[[#This Row],[Cantidad]] + VLOOKUP(VENTAS[[#This Row],[Código del producto Vendido]],STOCK[],19,FALSE)*VENTAS[[#This Row],[Cantidad]],VENTAS[[#This Row],[Total]])</f>
        <v>9.74</v>
      </c>
      <c r="L978" s="6">
        <f>VENTAS[[#This Row],[Total]]-VENTAS[[#This Row],[Comisión 10%]]-VENTAS[[#This Row],[Costo SIN Comision]]</f>
        <v>10.06</v>
      </c>
      <c r="M978" s="6"/>
    </row>
    <row r="979" spans="1:13" ht="14" x14ac:dyDescent="0.15">
      <c r="A979" s="23">
        <v>45469</v>
      </c>
      <c r="D979" t="s">
        <v>2524</v>
      </c>
      <c r="E979" t="s">
        <v>711</v>
      </c>
      <c r="F979" s="2" t="str">
        <f>IFERROR(VLOOKUP(VENTAS[[#This Row],[Código del producto Vendido]],STOCK[],5,FALSE),"-")</f>
        <v>Vestido Bohemio</v>
      </c>
      <c r="G979" s="2">
        <v>1</v>
      </c>
      <c r="H979" s="6">
        <v>20</v>
      </c>
      <c r="I979" s="6">
        <f>VENTAS[[#This Row],[Cantidad]]*VENTAS[[#This Row],[Precio Venta]]</f>
        <v>20</v>
      </c>
      <c r="J979" s="6">
        <f>IF(VENTAS[[#This Row],[Nombre del Gestor]]&gt;1,  VENTAS[[#This Row],[Total]]*10%, 0)</f>
        <v>2</v>
      </c>
      <c r="K979" s="6">
        <f>IFERROR(VLOOKUP(VENTAS[[#This Row],[Código del producto Vendido]],STOCK[],16,FALSE)*VENTAS[[#This Row],[Cantidad]] + VLOOKUP(VENTAS[[#This Row],[Código del producto Vendido]],STOCK[],19,FALSE)*VENTAS[[#This Row],[Cantidad]],VENTAS[[#This Row],[Total]])</f>
        <v>9.7894444444444453</v>
      </c>
      <c r="L979" s="6">
        <f>VENTAS[[#This Row],[Total]]-VENTAS[[#This Row],[Comisión 10%]]-VENTAS[[#This Row],[Costo SIN Comision]]</f>
        <v>8.2105555555555547</v>
      </c>
      <c r="M979" s="6"/>
    </row>
    <row r="980" spans="1:13" ht="14" x14ac:dyDescent="0.15">
      <c r="A980" s="23">
        <v>45470</v>
      </c>
      <c r="D980" t="s">
        <v>2524</v>
      </c>
      <c r="E980" t="s">
        <v>1827</v>
      </c>
      <c r="F980" s="2" t="str">
        <f>IFERROR(VLOOKUP(VENTAS[[#This Row],[Código del producto Vendido]],STOCK[],5,FALSE),"-")</f>
        <v>Vestido Chic Primavera</v>
      </c>
      <c r="G980" s="2">
        <v>1</v>
      </c>
      <c r="H980" s="6">
        <v>32</v>
      </c>
      <c r="I980" s="6">
        <f>VENTAS[[#This Row],[Cantidad]]*VENTAS[[#This Row],[Precio Venta]]</f>
        <v>32</v>
      </c>
      <c r="J980" s="6">
        <f>IF(VENTAS[[#This Row],[Nombre del Gestor]]&gt;1,  VENTAS[[#This Row],[Total]]*10%, 0)</f>
        <v>3.2</v>
      </c>
      <c r="K980" s="6">
        <f>IFERROR(VLOOKUP(VENTAS[[#This Row],[Código del producto Vendido]],STOCK[],16,FALSE)*VENTAS[[#This Row],[Cantidad]] + VLOOKUP(VENTAS[[#This Row],[Código del producto Vendido]],STOCK[],19,FALSE)*VENTAS[[#This Row],[Cantidad]],VENTAS[[#This Row],[Total]])</f>
        <v>19.38</v>
      </c>
      <c r="L980" s="6">
        <f>VENTAS[[#This Row],[Total]]-VENTAS[[#This Row],[Comisión 10%]]-VENTAS[[#This Row],[Costo SIN Comision]]</f>
        <v>9.4200000000000017</v>
      </c>
      <c r="M980" s="6"/>
    </row>
    <row r="981" spans="1:13" ht="14" x14ac:dyDescent="0.15">
      <c r="A981" s="23">
        <v>45471</v>
      </c>
      <c r="D981" t="s">
        <v>2526</v>
      </c>
      <c r="E981" t="s">
        <v>606</v>
      </c>
      <c r="F981" s="2" t="str">
        <f>IFERROR(VLOOKUP(VENTAS[[#This Row],[Código del producto Vendido]],STOCK[],5,FALSE),"-")</f>
        <v>Maxi vestido de bajo floral</v>
      </c>
      <c r="G981" s="2">
        <v>1</v>
      </c>
      <c r="H981" s="6">
        <v>25</v>
      </c>
      <c r="I981" s="6">
        <f>VENTAS[[#This Row],[Cantidad]]*VENTAS[[#This Row],[Precio Venta]]</f>
        <v>25</v>
      </c>
      <c r="J981" s="6">
        <f>IF(VENTAS[[#This Row],[Nombre del Gestor]]&gt;1,  VENTAS[[#This Row],[Total]]*10%, 0)</f>
        <v>2.5</v>
      </c>
      <c r="K981" s="6">
        <f>IFERROR(VLOOKUP(VENTAS[[#This Row],[Código del producto Vendido]],STOCK[],16,FALSE)*VENTAS[[#This Row],[Cantidad]] + VLOOKUP(VENTAS[[#This Row],[Código del producto Vendido]],STOCK[],19,FALSE)*VENTAS[[#This Row],[Cantidad]],VENTAS[[#This Row],[Total]])</f>
        <v>14.06</v>
      </c>
      <c r="L981" s="6">
        <f>VENTAS[[#This Row],[Total]]-VENTAS[[#This Row],[Comisión 10%]]-VENTAS[[#This Row],[Costo SIN Comision]]</f>
        <v>8.44</v>
      </c>
      <c r="M981" s="6"/>
    </row>
    <row r="982" spans="1:13" ht="14" x14ac:dyDescent="0.15">
      <c r="A982" s="23">
        <v>45472</v>
      </c>
      <c r="E982" t="s">
        <v>770</v>
      </c>
      <c r="F982" s="2" t="str">
        <f>IFERROR(VLOOKUP(VENTAS[[#This Row],[Código del producto Vendido]],STOCK[],5,FALSE),"-")</f>
        <v>Vestido slip cebra</v>
      </c>
      <c r="G982" s="2">
        <v>1</v>
      </c>
      <c r="H982" s="6">
        <v>10</v>
      </c>
      <c r="I982" s="6">
        <f>VENTAS[[#This Row],[Cantidad]]*VENTAS[[#This Row],[Precio Venta]]</f>
        <v>10</v>
      </c>
      <c r="J982" s="6">
        <f>IF(VENTAS[[#This Row],[Nombre del Gestor]]&gt;1,  VENTAS[[#This Row],[Total]]*10%, 0)</f>
        <v>0</v>
      </c>
      <c r="K982" s="6">
        <f>IFERROR(VLOOKUP(VENTAS[[#This Row],[Código del producto Vendido]],STOCK[],16,FALSE)*VENTAS[[#This Row],[Cantidad]] + VLOOKUP(VENTAS[[#This Row],[Código del producto Vendido]],STOCK[],19,FALSE)*VENTAS[[#This Row],[Cantidad]],VENTAS[[#This Row],[Total]])</f>
        <v>7.1055555555555552</v>
      </c>
      <c r="L982" s="6">
        <f>VENTAS[[#This Row],[Total]]-VENTAS[[#This Row],[Comisión 10%]]-VENTAS[[#This Row],[Costo SIN Comision]]</f>
        <v>2.8944444444444448</v>
      </c>
      <c r="M982" s="6"/>
    </row>
    <row r="983" spans="1:13" ht="14" x14ac:dyDescent="0.15">
      <c r="A983" s="23">
        <v>45473</v>
      </c>
      <c r="C983" t="s">
        <v>2011</v>
      </c>
      <c r="E983" t="s">
        <v>2389</v>
      </c>
      <c r="F983" s="2" t="str">
        <f>IFERROR(VLOOKUP(VENTAS[[#This Row],[Código del producto Vendido]],STOCK[],5,FALSE),"-")</f>
        <v>Vestido elegante de botones en color sólido</v>
      </c>
      <c r="G983" s="2">
        <v>1</v>
      </c>
      <c r="H983" s="6">
        <v>35</v>
      </c>
      <c r="I983" s="6">
        <f>VENTAS[[#This Row],[Cantidad]]*VENTAS[[#This Row],[Precio Venta]]</f>
        <v>35</v>
      </c>
      <c r="J983" s="6">
        <f>IF(VENTAS[[#This Row],[Nombre del Gestor]]&gt;1,  VENTAS[[#This Row],[Total]]*10%, 0)</f>
        <v>0</v>
      </c>
      <c r="K983" s="6">
        <f>IFERROR(VLOOKUP(VENTAS[[#This Row],[Código del producto Vendido]],STOCK[],16,FALSE)*VENTAS[[#This Row],[Cantidad]] + VLOOKUP(VENTAS[[#This Row],[Código del producto Vendido]],STOCK[],19,FALSE)*VENTAS[[#This Row],[Cantidad]],VENTAS[[#This Row],[Total]])</f>
        <v>24.609375</v>
      </c>
      <c r="L983" s="6">
        <f>VENTAS[[#This Row],[Total]]-VENTAS[[#This Row],[Comisión 10%]]-VENTAS[[#This Row],[Costo SIN Comision]]</f>
        <v>10.390625</v>
      </c>
      <c r="M983" s="6"/>
    </row>
    <row r="984" spans="1:13" ht="14" x14ac:dyDescent="0.15">
      <c r="A984" s="23">
        <v>45444</v>
      </c>
      <c r="E984" t="s">
        <v>605</v>
      </c>
      <c r="F984" s="2" t="str">
        <f>IFERROR(VLOOKUP(VENTAS[[#This Row],[Código del producto Vendido]],STOCK[],5,FALSE),"-")</f>
        <v>Maxi vestido de bajo floral</v>
      </c>
      <c r="G984" s="2">
        <v>1</v>
      </c>
      <c r="H984" s="6">
        <v>25</v>
      </c>
      <c r="I984" s="6">
        <f>VENTAS[[#This Row],[Cantidad]]*VENTAS[[#This Row],[Precio Venta]]</f>
        <v>25</v>
      </c>
      <c r="J984" s="6">
        <f>IF(VENTAS[[#This Row],[Nombre del Gestor]]&gt;1,  VENTAS[[#This Row],[Total]]*10%, 0)</f>
        <v>0</v>
      </c>
      <c r="K984" s="6">
        <f>IFERROR(VLOOKUP(VENTAS[[#This Row],[Código del producto Vendido]],STOCK[],16,FALSE)*VENTAS[[#This Row],[Cantidad]] + VLOOKUP(VENTAS[[#This Row],[Código del producto Vendido]],STOCK[],19,FALSE)*VENTAS[[#This Row],[Cantidad]],VENTAS[[#This Row],[Total]])</f>
        <v>14.5</v>
      </c>
      <c r="L984" s="6">
        <f>VENTAS[[#This Row],[Total]]-VENTAS[[#This Row],[Comisión 10%]]-VENTAS[[#This Row],[Costo SIN Comision]]</f>
        <v>10.5</v>
      </c>
      <c r="M984" s="6"/>
    </row>
    <row r="985" spans="1:13" ht="14" x14ac:dyDescent="0.15">
      <c r="A985" s="23">
        <v>45445</v>
      </c>
      <c r="D985" t="s">
        <v>2514</v>
      </c>
      <c r="E985" t="s">
        <v>1730</v>
      </c>
      <c r="F985" s="2" t="str">
        <f>IFERROR(VLOOKUP(VENTAS[[#This Row],[Código del producto Vendido]],STOCK[],5,FALSE),"-")</f>
        <v>Traje de baño de mangas estampadas</v>
      </c>
      <c r="G985" s="2">
        <v>1</v>
      </c>
      <c r="H985" s="6">
        <v>25</v>
      </c>
      <c r="I985" s="6">
        <f>VENTAS[[#This Row],[Cantidad]]*VENTAS[[#This Row],[Precio Venta]]</f>
        <v>25</v>
      </c>
      <c r="J985" s="6">
        <f>IF(VENTAS[[#This Row],[Nombre del Gestor]]&gt;1,  VENTAS[[#This Row],[Total]]*10%, 0)</f>
        <v>2.5</v>
      </c>
      <c r="K985" s="6">
        <f>IFERROR(VLOOKUP(VENTAS[[#This Row],[Código del producto Vendido]],STOCK[],16,FALSE)*VENTAS[[#This Row],[Cantidad]] + VLOOKUP(VENTAS[[#This Row],[Código del producto Vendido]],STOCK[],19,FALSE)*VENTAS[[#This Row],[Cantidad]],VENTAS[[#This Row],[Total]])</f>
        <v>12.411764705882353</v>
      </c>
      <c r="L985" s="6">
        <f>VENTAS[[#This Row],[Total]]-VENTAS[[#This Row],[Comisión 10%]]-VENTAS[[#This Row],[Costo SIN Comision]]</f>
        <v>10.088235294117647</v>
      </c>
      <c r="M985" s="6"/>
    </row>
    <row r="986" spans="1:13" ht="14" x14ac:dyDescent="0.15">
      <c r="A986" s="23">
        <v>45446</v>
      </c>
      <c r="D986" t="s">
        <v>493</v>
      </c>
      <c r="E986" t="s">
        <v>2311</v>
      </c>
      <c r="F986" s="2" t="str">
        <f>IFERROR(VLOOKUP(VENTAS[[#This Row],[Código del producto Vendido]],STOCK[],5,FALSE),"-")</f>
        <v>Set de bikini estampado de flor de 3 piezas de cintura alta</v>
      </c>
      <c r="G986" s="2">
        <v>1</v>
      </c>
      <c r="H986" s="6">
        <v>25</v>
      </c>
      <c r="I986" s="6">
        <f>VENTAS[[#This Row],[Cantidad]]*VENTAS[[#This Row],[Precio Venta]]</f>
        <v>25</v>
      </c>
      <c r="J986" s="6">
        <f>IF(VENTAS[[#This Row],[Nombre del Gestor]]&gt;1,  VENTAS[[#This Row],[Total]]*10%, 0)</f>
        <v>2.5</v>
      </c>
      <c r="K986" s="6">
        <f>IFERROR(VLOOKUP(VENTAS[[#This Row],[Código del producto Vendido]],STOCK[],16,FALSE)*VENTAS[[#This Row],[Cantidad]] + VLOOKUP(VENTAS[[#This Row],[Código del producto Vendido]],STOCK[],19,FALSE)*VENTAS[[#This Row],[Cantidad]],VENTAS[[#This Row],[Total]])</f>
        <v>10.43</v>
      </c>
      <c r="L986" s="6">
        <f>VENTAS[[#This Row],[Total]]-VENTAS[[#This Row],[Comisión 10%]]-VENTAS[[#This Row],[Costo SIN Comision]]</f>
        <v>12.07</v>
      </c>
      <c r="M986" s="6"/>
    </row>
    <row r="987" spans="1:13" ht="14" x14ac:dyDescent="0.15">
      <c r="A987" s="23">
        <v>45447</v>
      </c>
      <c r="D987" t="s">
        <v>2524</v>
      </c>
      <c r="E987" t="s">
        <v>2355</v>
      </c>
      <c r="F987" s="2" t="str">
        <f>IFERROR(VLOOKUP(VENTAS[[#This Row],[Código del producto Vendido]],STOCK[],5,FALSE),"-")</f>
        <v>Bolso de lona en bloque de color</v>
      </c>
      <c r="G987" s="2">
        <v>1</v>
      </c>
      <c r="H987" s="6">
        <v>12</v>
      </c>
      <c r="I987" s="6">
        <f>VENTAS[[#This Row],[Cantidad]]*VENTAS[[#This Row],[Precio Venta]]</f>
        <v>12</v>
      </c>
      <c r="J987" s="6">
        <f>IF(VENTAS[[#This Row],[Nombre del Gestor]]&gt;1,  VENTAS[[#This Row],[Total]]*10%, 0)</f>
        <v>1.2000000000000002</v>
      </c>
      <c r="K987" s="6">
        <f>IFERROR(VLOOKUP(VENTAS[[#This Row],[Código del producto Vendido]],STOCK[],16,FALSE)*VENTAS[[#This Row],[Cantidad]] + VLOOKUP(VENTAS[[#This Row],[Código del producto Vendido]],STOCK[],19,FALSE)*VENTAS[[#This Row],[Cantidad]],VENTAS[[#This Row],[Total]])</f>
        <v>5.54</v>
      </c>
      <c r="L987" s="6">
        <f>VENTAS[[#This Row],[Total]]-VENTAS[[#This Row],[Comisión 10%]]-VENTAS[[#This Row],[Costo SIN Comision]]</f>
        <v>5.2600000000000007</v>
      </c>
      <c r="M987" s="6"/>
    </row>
    <row r="988" spans="1:13" ht="14" x14ac:dyDescent="0.15">
      <c r="A988" s="23">
        <v>45448</v>
      </c>
      <c r="C988" t="s">
        <v>2011</v>
      </c>
      <c r="E988" t="s">
        <v>2377</v>
      </c>
      <c r="F988" s="2" t="str">
        <f>IFERROR(VLOOKUP(VENTAS[[#This Row],[Código del producto Vendido]],STOCK[],5,FALSE),"-")</f>
        <v>Pantalón palazzo estiloso</v>
      </c>
      <c r="G988" s="2">
        <v>1</v>
      </c>
      <c r="H988" s="6">
        <v>20</v>
      </c>
      <c r="I988" s="6">
        <f>VENTAS[[#This Row],[Cantidad]]*VENTAS[[#This Row],[Precio Venta]]</f>
        <v>20</v>
      </c>
      <c r="J988" s="6">
        <f>IF(VENTAS[[#This Row],[Nombre del Gestor]]&gt;1,  VENTAS[[#This Row],[Total]]*10%, 0)</f>
        <v>0</v>
      </c>
      <c r="K988" s="6">
        <f>IFERROR(VLOOKUP(VENTAS[[#This Row],[Código del producto Vendido]],STOCK[],16,FALSE)*VENTAS[[#This Row],[Cantidad]] + VLOOKUP(VENTAS[[#This Row],[Código del producto Vendido]],STOCK[],19,FALSE)*VENTAS[[#This Row],[Cantidad]],VENTAS[[#This Row],[Total]])</f>
        <v>10.914375</v>
      </c>
      <c r="L988" s="6">
        <f>VENTAS[[#This Row],[Total]]-VENTAS[[#This Row],[Comisión 10%]]-VENTAS[[#This Row],[Costo SIN Comision]]</f>
        <v>9.0856250000000003</v>
      </c>
      <c r="M988" s="6"/>
    </row>
    <row r="989" spans="1:13" ht="14" x14ac:dyDescent="0.15">
      <c r="A989" s="23">
        <v>45449</v>
      </c>
      <c r="C989" t="s">
        <v>2011</v>
      </c>
      <c r="E989" t="s">
        <v>2386</v>
      </c>
      <c r="F989" s="2" t="str">
        <f>IFERROR(VLOOKUP(VENTAS[[#This Row],[Código del producto Vendido]],STOCK[],5,FALSE),"-")</f>
        <v>Blusa atada al frente de estilo casual</v>
      </c>
      <c r="G989" s="2">
        <v>1</v>
      </c>
      <c r="H989" s="6">
        <v>17</v>
      </c>
      <c r="I989" s="6">
        <f>VENTAS[[#This Row],[Cantidad]]*VENTAS[[#This Row],[Precio Venta]]</f>
        <v>17</v>
      </c>
      <c r="J989" s="6">
        <f>IF(VENTAS[[#This Row],[Nombre del Gestor]]&gt;1,  VENTAS[[#This Row],[Total]]*10%, 0)</f>
        <v>0</v>
      </c>
      <c r="K989" s="6">
        <f>IFERROR(VLOOKUP(VENTAS[[#This Row],[Código del producto Vendido]],STOCK[],16,FALSE)*VENTAS[[#This Row],[Cantidad]] + VLOOKUP(VENTAS[[#This Row],[Código del producto Vendido]],STOCK[],19,FALSE)*VENTAS[[#This Row],[Cantidad]],VENTAS[[#This Row],[Total]])</f>
        <v>10.821875</v>
      </c>
      <c r="L989" s="6">
        <f>VENTAS[[#This Row],[Total]]-VENTAS[[#This Row],[Comisión 10%]]-VENTAS[[#This Row],[Costo SIN Comision]]</f>
        <v>6.1781249999999996</v>
      </c>
      <c r="M989" s="6"/>
    </row>
    <row r="990" spans="1:13" ht="14" x14ac:dyDescent="0.15">
      <c r="A990" s="23">
        <v>45450</v>
      </c>
      <c r="C990" t="s">
        <v>2527</v>
      </c>
      <c r="D990" t="s">
        <v>2524</v>
      </c>
      <c r="E990" t="s">
        <v>2368</v>
      </c>
      <c r="F990" s="2" t="str">
        <f>IFERROR(VLOOKUP(VENTAS[[#This Row],[Código del producto Vendido]],STOCK[],5,FALSE),"-")</f>
        <v>Pantalón palazzo estiloso</v>
      </c>
      <c r="G990" s="2">
        <v>1</v>
      </c>
      <c r="H990" s="6">
        <v>20</v>
      </c>
      <c r="I990" s="6">
        <f>VENTAS[[#This Row],[Cantidad]]*VENTAS[[#This Row],[Precio Venta]]</f>
        <v>20</v>
      </c>
      <c r="J990" s="6">
        <f>IF(VENTAS[[#This Row],[Nombre del Gestor]]&gt;1,  VENTAS[[#This Row],[Total]]*10%, 0)</f>
        <v>2</v>
      </c>
      <c r="K990" s="6">
        <f>IFERROR(VLOOKUP(VENTAS[[#This Row],[Código del producto Vendido]],STOCK[],16,FALSE)*VENTAS[[#This Row],[Cantidad]] + VLOOKUP(VENTAS[[#This Row],[Código del producto Vendido]],STOCK[],19,FALSE)*VENTAS[[#This Row],[Cantidad]],VENTAS[[#This Row],[Total]])</f>
        <v>10.914375</v>
      </c>
      <c r="L990" s="6">
        <f>VENTAS[[#This Row],[Total]]-VENTAS[[#This Row],[Comisión 10%]]-VENTAS[[#This Row],[Costo SIN Comision]]</f>
        <v>7.0856250000000003</v>
      </c>
      <c r="M990" s="6"/>
    </row>
    <row r="991" spans="1:13" ht="14" x14ac:dyDescent="0.15">
      <c r="A991" s="23">
        <v>45451</v>
      </c>
      <c r="C991" t="s">
        <v>2528</v>
      </c>
      <c r="D991" t="s">
        <v>1496</v>
      </c>
      <c r="E991" t="s">
        <v>2388</v>
      </c>
      <c r="F991" s="2" t="str">
        <f>IFERROR(VLOOKUP(VENTAS[[#This Row],[Código del producto Vendido]],STOCK[],5,FALSE),"-")</f>
        <v>Vestido elegante de botones en color sólido</v>
      </c>
      <c r="G991" s="2">
        <v>1</v>
      </c>
      <c r="H991" s="6">
        <v>35</v>
      </c>
      <c r="I991" s="6">
        <f>VENTAS[[#This Row],[Cantidad]]*VENTAS[[#This Row],[Precio Venta]]</f>
        <v>35</v>
      </c>
      <c r="J991" s="6">
        <f>IF(VENTAS[[#This Row],[Nombre del Gestor]]&gt;1,  VENTAS[[#This Row],[Total]]*10%, 0)</f>
        <v>3.5</v>
      </c>
      <c r="K991" s="6">
        <f>IFERROR(VLOOKUP(VENTAS[[#This Row],[Código del producto Vendido]],STOCK[],16,FALSE)*VENTAS[[#This Row],[Cantidad]] + VLOOKUP(VENTAS[[#This Row],[Código del producto Vendido]],STOCK[],19,FALSE)*VENTAS[[#This Row],[Cantidad]],VENTAS[[#This Row],[Total]])</f>
        <v>24.609375</v>
      </c>
      <c r="L991" s="6">
        <f>VENTAS[[#This Row],[Total]]-VENTAS[[#This Row],[Comisión 10%]]-VENTAS[[#This Row],[Costo SIN Comision]]</f>
        <v>6.890625</v>
      </c>
      <c r="M991" s="6"/>
    </row>
    <row r="992" spans="1:13" ht="14" x14ac:dyDescent="0.15">
      <c r="A992" s="23">
        <v>45452</v>
      </c>
      <c r="C992" t="s">
        <v>2529</v>
      </c>
      <c r="D992" t="s">
        <v>2521</v>
      </c>
      <c r="E992" t="s">
        <v>1453</v>
      </c>
      <c r="F992" s="2" t="str">
        <f>IFERROR(VLOOKUP(VENTAS[[#This Row],[Código del producto Vendido]],STOCK[],5,FALSE),"-")</f>
        <v>Conjunto Beis satinado</v>
      </c>
      <c r="G992" s="2">
        <v>1</v>
      </c>
      <c r="H992" s="6">
        <v>28</v>
      </c>
      <c r="I992" s="6">
        <f>VENTAS[[#This Row],[Cantidad]]*VENTAS[[#This Row],[Precio Venta]]</f>
        <v>28</v>
      </c>
      <c r="J992" s="6">
        <f>IF(VENTAS[[#This Row],[Nombre del Gestor]]&gt;1,  VENTAS[[#This Row],[Total]]*10%, 0)</f>
        <v>2.8000000000000003</v>
      </c>
      <c r="K992" s="6">
        <f>IFERROR(VLOOKUP(VENTAS[[#This Row],[Código del producto Vendido]],STOCK[],16,FALSE)*VENTAS[[#This Row],[Cantidad]] + VLOOKUP(VENTAS[[#This Row],[Código del producto Vendido]],STOCK[],19,FALSE)*VENTAS[[#This Row],[Cantidad]],VENTAS[[#This Row],[Total]])</f>
        <v>16.7</v>
      </c>
      <c r="L992" s="6">
        <f>VENTAS[[#This Row],[Total]]-VENTAS[[#This Row],[Comisión 10%]]-VENTAS[[#This Row],[Costo SIN Comision]]</f>
        <v>8.5</v>
      </c>
      <c r="M992" s="6"/>
    </row>
    <row r="993" spans="1:13" ht="14" x14ac:dyDescent="0.15">
      <c r="A993" s="23">
        <v>45453</v>
      </c>
      <c r="C993" t="s">
        <v>2529</v>
      </c>
      <c r="D993" t="s">
        <v>2521</v>
      </c>
      <c r="E993" t="s">
        <v>1501</v>
      </c>
      <c r="F993" s="2" t="str">
        <f>IFERROR(VLOOKUP(VENTAS[[#This Row],[Código del producto Vendido]],STOCK[],5,FALSE),"-")</f>
        <v>Conjunto Skort &amp; top Floreado</v>
      </c>
      <c r="G993" s="2">
        <v>1</v>
      </c>
      <c r="H993" s="6">
        <v>25</v>
      </c>
      <c r="I993" s="6">
        <f>VENTAS[[#This Row],[Cantidad]]*VENTAS[[#This Row],[Precio Venta]]</f>
        <v>25</v>
      </c>
      <c r="J993" s="6">
        <f>IF(VENTAS[[#This Row],[Nombre del Gestor]]&gt;1,  VENTAS[[#This Row],[Total]]*10%, 0)</f>
        <v>2.5</v>
      </c>
      <c r="K993" s="6">
        <f>IFERROR(VLOOKUP(VENTAS[[#This Row],[Código del producto Vendido]],STOCK[],16,FALSE)*VENTAS[[#This Row],[Cantidad]] + VLOOKUP(VENTAS[[#This Row],[Código del producto Vendido]],STOCK[],19,FALSE)*VENTAS[[#This Row],[Cantidad]],VENTAS[[#This Row],[Total]])</f>
        <v>15</v>
      </c>
      <c r="L993" s="6">
        <f>VENTAS[[#This Row],[Total]]-VENTAS[[#This Row],[Comisión 10%]]-VENTAS[[#This Row],[Costo SIN Comision]]</f>
        <v>7.5</v>
      </c>
      <c r="M993" s="6"/>
    </row>
    <row r="994" spans="1:13" ht="14" x14ac:dyDescent="0.15">
      <c r="A994" s="23">
        <v>45454</v>
      </c>
      <c r="C994" t="s">
        <v>2530</v>
      </c>
      <c r="D994" t="s">
        <v>2031</v>
      </c>
      <c r="E994" t="s">
        <v>2297</v>
      </c>
      <c r="F994" s="2" t="str">
        <f>IFERROR(VLOOKUP(VENTAS[[#This Row],[Código del producto Vendido]],STOCK[],5,FALSE),"-")</f>
        <v xml:space="preserve">The Cat TOTE bag tamaño de Gran Capacidad </v>
      </c>
      <c r="G994" s="2">
        <v>1</v>
      </c>
      <c r="H994" s="6">
        <v>12</v>
      </c>
      <c r="I994" s="6">
        <f>VENTAS[[#This Row],[Cantidad]]*VENTAS[[#This Row],[Precio Venta]]</f>
        <v>12</v>
      </c>
      <c r="J994" s="6">
        <f>IF(VENTAS[[#This Row],[Nombre del Gestor]]&gt;1,  VENTAS[[#This Row],[Total]]*10%, 0)</f>
        <v>1.2000000000000002</v>
      </c>
      <c r="K994" s="6">
        <f>IFERROR(VLOOKUP(VENTAS[[#This Row],[Código del producto Vendido]],STOCK[],16,FALSE)*VENTAS[[#This Row],[Cantidad]] + VLOOKUP(VENTAS[[#This Row],[Código del producto Vendido]],STOCK[],19,FALSE)*VENTAS[[#This Row],[Cantidad]],VENTAS[[#This Row],[Total]])</f>
        <v>5.58</v>
      </c>
      <c r="L994" s="6">
        <f>VENTAS[[#This Row],[Total]]-VENTAS[[#This Row],[Comisión 10%]]-VENTAS[[#This Row],[Costo SIN Comision]]</f>
        <v>5.2200000000000006</v>
      </c>
      <c r="M994" s="6"/>
    </row>
    <row r="995" spans="1:13" ht="14" x14ac:dyDescent="0.15">
      <c r="A995" s="23">
        <v>45455</v>
      </c>
      <c r="C995" t="s">
        <v>2531</v>
      </c>
      <c r="D995" t="s">
        <v>2524</v>
      </c>
      <c r="E995" t="s">
        <v>1431</v>
      </c>
      <c r="F995" s="2" t="str">
        <f>IFERROR(VLOOKUP(VENTAS[[#This Row],[Código del producto Vendido]],STOCK[],5,FALSE),"-")</f>
        <v xml:space="preserve">Vestido Privé  </v>
      </c>
      <c r="G995" s="2">
        <v>1</v>
      </c>
      <c r="H995" s="6">
        <v>25</v>
      </c>
      <c r="I995" s="6">
        <f>VENTAS[[#This Row],[Cantidad]]*VENTAS[[#This Row],[Precio Venta]]</f>
        <v>25</v>
      </c>
      <c r="J995" s="6">
        <f>IF(VENTAS[[#This Row],[Nombre del Gestor]]&gt;1,  VENTAS[[#This Row],[Total]]*10%, 0)</f>
        <v>2.5</v>
      </c>
      <c r="K995" s="6">
        <f>IFERROR(VLOOKUP(VENTAS[[#This Row],[Código del producto Vendido]],STOCK[],16,FALSE)*VENTAS[[#This Row],[Cantidad]] + VLOOKUP(VENTAS[[#This Row],[Código del producto Vendido]],STOCK[],19,FALSE)*VENTAS[[#This Row],[Cantidad]],VENTAS[[#This Row],[Total]])</f>
        <v>11.1</v>
      </c>
      <c r="L995" s="6">
        <f>VENTAS[[#This Row],[Total]]-VENTAS[[#This Row],[Comisión 10%]]-VENTAS[[#This Row],[Costo SIN Comision]]</f>
        <v>11.4</v>
      </c>
      <c r="M995" s="6"/>
    </row>
    <row r="996" spans="1:13" ht="14" x14ac:dyDescent="0.15">
      <c r="A996" s="23">
        <v>45456</v>
      </c>
      <c r="C996" t="s">
        <v>2532</v>
      </c>
      <c r="D996" t="s">
        <v>2031</v>
      </c>
      <c r="E996" t="s">
        <v>2387</v>
      </c>
      <c r="F996" s="2" t="str">
        <f>IFERROR(VLOOKUP(VENTAS[[#This Row],[Código del producto Vendido]],STOCK[],5,FALSE),"-")</f>
        <v>Vestido elegante de botones en color sólido</v>
      </c>
      <c r="G996" s="2">
        <v>1</v>
      </c>
      <c r="H996" s="6">
        <v>35</v>
      </c>
      <c r="I996" s="6">
        <f>VENTAS[[#This Row],[Cantidad]]*VENTAS[[#This Row],[Precio Venta]]</f>
        <v>35</v>
      </c>
      <c r="J996" s="6">
        <f>IF(VENTAS[[#This Row],[Nombre del Gestor]]&gt;1,  VENTAS[[#This Row],[Total]]*10%, 0)</f>
        <v>3.5</v>
      </c>
      <c r="K996" s="6">
        <f>IFERROR(VLOOKUP(VENTAS[[#This Row],[Código del producto Vendido]],STOCK[],16,FALSE)*VENTAS[[#This Row],[Cantidad]] + VLOOKUP(VENTAS[[#This Row],[Código del producto Vendido]],STOCK[],19,FALSE)*VENTAS[[#This Row],[Cantidad]],VENTAS[[#This Row],[Total]])</f>
        <v>24.609375</v>
      </c>
      <c r="L996" s="6">
        <f>VENTAS[[#This Row],[Total]]-VENTAS[[#This Row],[Comisión 10%]]-VENTAS[[#This Row],[Costo SIN Comision]]</f>
        <v>6.890625</v>
      </c>
      <c r="M996" s="6"/>
    </row>
    <row r="997" spans="1:13" ht="14" x14ac:dyDescent="0.15">
      <c r="A997" s="23">
        <v>45457</v>
      </c>
      <c r="C997" t="s">
        <v>2532</v>
      </c>
      <c r="D997" t="s">
        <v>2031</v>
      </c>
      <c r="E997" t="s">
        <v>1415</v>
      </c>
      <c r="F997" s="2" t="str">
        <f>IFERROR(VLOOKUP(VENTAS[[#This Row],[Código del producto Vendido]],STOCK[],5,FALSE),"-")</f>
        <v xml:space="preserve">Vestido camisero con estampado floral </v>
      </c>
      <c r="G997" s="2">
        <v>1</v>
      </c>
      <c r="H997" s="6">
        <v>35</v>
      </c>
      <c r="I997" s="6">
        <f>VENTAS[[#This Row],[Cantidad]]*VENTAS[[#This Row],[Precio Venta]]</f>
        <v>35</v>
      </c>
      <c r="J997" s="6">
        <f>IF(VENTAS[[#This Row],[Nombre del Gestor]]&gt;1,  VENTAS[[#This Row],[Total]]*10%, 0)</f>
        <v>3.5</v>
      </c>
      <c r="K997" s="6">
        <f>IFERROR(VLOOKUP(VENTAS[[#This Row],[Código del producto Vendido]],STOCK[],16,FALSE)*VENTAS[[#This Row],[Cantidad]] + VLOOKUP(VENTAS[[#This Row],[Código del producto Vendido]],STOCK[],19,FALSE)*VENTAS[[#This Row],[Cantidad]],VENTAS[[#This Row],[Total]])</f>
        <v>14.84</v>
      </c>
      <c r="L997" s="6">
        <f>VENTAS[[#This Row],[Total]]-VENTAS[[#This Row],[Comisión 10%]]-VENTAS[[#This Row],[Costo SIN Comision]]</f>
        <v>16.66</v>
      </c>
      <c r="M997" s="6"/>
    </row>
    <row r="998" spans="1:13" ht="14" x14ac:dyDescent="0.15">
      <c r="A998" s="23">
        <v>45458</v>
      </c>
      <c r="C998" t="s">
        <v>2533</v>
      </c>
      <c r="D998" t="s">
        <v>2031</v>
      </c>
      <c r="E998" t="s">
        <v>1006</v>
      </c>
      <c r="F998" s="2" t="str">
        <f>IFERROR(VLOOKUP(VENTAS[[#This Row],[Código del producto Vendido]],STOCK[],5,FALSE),"-")</f>
        <v>Short de mezclilla clara (no elastiza)</v>
      </c>
      <c r="G998" s="2">
        <v>1</v>
      </c>
      <c r="H998" s="6">
        <v>20</v>
      </c>
      <c r="I998" s="6">
        <f>VENTAS[[#This Row],[Cantidad]]*VENTAS[[#This Row],[Precio Venta]]</f>
        <v>20</v>
      </c>
      <c r="J998" s="6">
        <f>IF(VENTAS[[#This Row],[Nombre del Gestor]]&gt;1,  VENTAS[[#This Row],[Total]]*10%, 0)</f>
        <v>2</v>
      </c>
      <c r="K998" s="6">
        <f>IFERROR(VLOOKUP(VENTAS[[#This Row],[Código del producto Vendido]],STOCK[],16,FALSE)*VENTAS[[#This Row],[Cantidad]] + VLOOKUP(VENTAS[[#This Row],[Código del producto Vendido]],STOCK[],19,FALSE)*VENTAS[[#This Row],[Cantidad]],VENTAS[[#This Row],[Total]])</f>
        <v>14.29</v>
      </c>
      <c r="L998" s="6">
        <f>VENTAS[[#This Row],[Total]]-VENTAS[[#This Row],[Comisión 10%]]-VENTAS[[#This Row],[Costo SIN Comision]]</f>
        <v>3.7100000000000009</v>
      </c>
      <c r="M998" s="6"/>
    </row>
    <row r="999" spans="1:13" ht="14" x14ac:dyDescent="0.15">
      <c r="A999" s="23">
        <v>45459</v>
      </c>
      <c r="C999" t="s">
        <v>2534</v>
      </c>
      <c r="D999" t="s">
        <v>2031</v>
      </c>
      <c r="E999" t="s">
        <v>2314</v>
      </c>
      <c r="F999" s="2" t="str">
        <f>IFERROR(VLOOKUP(VENTAS[[#This Row],[Código del producto Vendido]],STOCK[],5,FALSE),"-")</f>
        <v xml:space="preserve">Bañador en color sólido sexy-elegante </v>
      </c>
      <c r="G999" s="2">
        <v>1</v>
      </c>
      <c r="H999" s="6">
        <v>20</v>
      </c>
      <c r="I999" s="6">
        <f>VENTAS[[#This Row],[Cantidad]]*VENTAS[[#This Row],[Precio Venta]]</f>
        <v>20</v>
      </c>
      <c r="J999" s="6">
        <f>IF(VENTAS[[#This Row],[Nombre del Gestor]]&gt;1,  VENTAS[[#This Row],[Total]]*10%, 0)</f>
        <v>2</v>
      </c>
      <c r="K999" s="6">
        <f>IFERROR(VLOOKUP(VENTAS[[#This Row],[Código del producto Vendido]],STOCK[],16,FALSE)*VENTAS[[#This Row],[Cantidad]] + VLOOKUP(VENTAS[[#This Row],[Código del producto Vendido]],STOCK[],19,FALSE)*VENTAS[[#This Row],[Cantidad]],VENTAS[[#This Row],[Total]])</f>
        <v>8.24</v>
      </c>
      <c r="L999" s="6">
        <f>VENTAS[[#This Row],[Total]]-VENTAS[[#This Row],[Comisión 10%]]-VENTAS[[#This Row],[Costo SIN Comision]]</f>
        <v>9.76</v>
      </c>
      <c r="M999" s="6"/>
    </row>
    <row r="1000" spans="1:13" ht="14" x14ac:dyDescent="0.15">
      <c r="A1000" s="23">
        <v>45460</v>
      </c>
      <c r="C1000" t="s">
        <v>2535</v>
      </c>
      <c r="D1000" t="s">
        <v>2524</v>
      </c>
      <c r="E1000" t="s">
        <v>2493</v>
      </c>
      <c r="F1000" s="2" t="str">
        <f>IFERROR(VLOOKUP(VENTAS[[#This Row],[Código del producto Vendido]],STOCK[],5,FALSE),"-")</f>
        <v>Falda Bohemia de mezclilla de cintura alta con detalles de botón</v>
      </c>
      <c r="G1000" s="2">
        <v>1</v>
      </c>
      <c r="H1000" s="6">
        <v>30</v>
      </c>
      <c r="I1000" s="6">
        <f>VENTAS[[#This Row],[Cantidad]]*VENTAS[[#This Row],[Precio Venta]]</f>
        <v>30</v>
      </c>
      <c r="J1000" s="6">
        <f>IF(VENTAS[[#This Row],[Nombre del Gestor]]&gt;1,  VENTAS[[#This Row],[Total]]*10%, 0)</f>
        <v>3</v>
      </c>
      <c r="K1000" s="6">
        <f>IFERROR(VLOOKUP(VENTAS[[#This Row],[Código del producto Vendido]],STOCK[],16,FALSE)*VENTAS[[#This Row],[Cantidad]] + VLOOKUP(VENTAS[[#This Row],[Código del producto Vendido]],STOCK[],19,FALSE)*VENTAS[[#This Row],[Cantidad]],VENTAS[[#This Row],[Total]])</f>
        <v>7.05</v>
      </c>
      <c r="L1000" s="6">
        <f>VENTAS[[#This Row],[Total]]-VENTAS[[#This Row],[Comisión 10%]]-VENTAS[[#This Row],[Costo SIN Comision]]</f>
        <v>19.95</v>
      </c>
      <c r="M1000" s="6"/>
    </row>
    <row r="1001" spans="1:13" ht="14" x14ac:dyDescent="0.15">
      <c r="A1001" s="23">
        <v>45461</v>
      </c>
      <c r="C1001" t="s">
        <v>2536</v>
      </c>
      <c r="D1001" t="s">
        <v>992</v>
      </c>
      <c r="E1001" t="s">
        <v>2329</v>
      </c>
      <c r="F1001" s="2" t="str">
        <f>IFERROR(VLOOKUP(VENTAS[[#This Row],[Código del producto Vendido]],STOCK[],5,FALSE),"-")</f>
        <v>Vestido floral verano con abertura</v>
      </c>
      <c r="G1001" s="2">
        <v>1</v>
      </c>
      <c r="H1001" s="6">
        <v>25</v>
      </c>
      <c r="I1001" s="6">
        <f>VENTAS[[#This Row],[Cantidad]]*VENTAS[[#This Row],[Precio Venta]]</f>
        <v>25</v>
      </c>
      <c r="J1001" s="6">
        <f>IF(VENTAS[[#This Row],[Nombre del Gestor]]&gt;1,  VENTAS[[#This Row],[Total]]*10%, 0)</f>
        <v>2.5</v>
      </c>
      <c r="K1001" s="6">
        <f>IFERROR(VLOOKUP(VENTAS[[#This Row],[Código del producto Vendido]],STOCK[],16,FALSE)*VENTAS[[#This Row],[Cantidad]] + VLOOKUP(VENTAS[[#This Row],[Código del producto Vendido]],STOCK[],19,FALSE)*VENTAS[[#This Row],[Cantidad]],VENTAS[[#This Row],[Total]])</f>
        <v>14.59</v>
      </c>
      <c r="L1001" s="6">
        <f>VENTAS[[#This Row],[Total]]-VENTAS[[#This Row],[Comisión 10%]]-VENTAS[[#This Row],[Costo SIN Comision]]</f>
        <v>7.91</v>
      </c>
      <c r="M1001" s="6"/>
    </row>
    <row r="1002" spans="1:13" ht="14" x14ac:dyDescent="0.15">
      <c r="A1002" s="23">
        <v>45462</v>
      </c>
      <c r="C1002" t="s">
        <v>187</v>
      </c>
      <c r="D1002" t="s">
        <v>2537</v>
      </c>
      <c r="E1002" t="s">
        <v>883</v>
      </c>
      <c r="F1002" s="2" t="str">
        <f>IFERROR(VLOOKUP(VENTAS[[#This Row],[Código del producto Vendido]],STOCK[],5,FALSE),"-")</f>
        <v xml:space="preserve"> Top Básico Business</v>
      </c>
      <c r="G1002" s="2">
        <v>1</v>
      </c>
      <c r="H1002" s="6">
        <v>10</v>
      </c>
      <c r="I1002" s="6">
        <f>VENTAS[[#This Row],[Cantidad]]*VENTAS[[#This Row],[Precio Venta]]</f>
        <v>10</v>
      </c>
      <c r="J1002" s="6">
        <f>IF(VENTAS[[#This Row],[Nombre del Gestor]]&gt;1,  VENTAS[[#This Row],[Total]]*10%, 0)</f>
        <v>1</v>
      </c>
      <c r="K1002" s="6">
        <f>IFERROR(VLOOKUP(VENTAS[[#This Row],[Código del producto Vendido]],STOCK[],16,FALSE)*VENTAS[[#This Row],[Cantidad]] + VLOOKUP(VENTAS[[#This Row],[Código del producto Vendido]],STOCK[],19,FALSE)*VENTAS[[#This Row],[Cantidad]],VENTAS[[#This Row],[Total]])</f>
        <v>6.7840909090909083</v>
      </c>
      <c r="L1002" s="6">
        <f>VENTAS[[#This Row],[Total]]-VENTAS[[#This Row],[Comisión 10%]]-VENTAS[[#This Row],[Costo SIN Comision]]</f>
        <v>2.2159090909090917</v>
      </c>
      <c r="M1002" s="6"/>
    </row>
    <row r="1003" spans="1:13" ht="14" x14ac:dyDescent="0.15">
      <c r="A1003" s="23">
        <v>45463</v>
      </c>
      <c r="C1003" t="s">
        <v>187</v>
      </c>
      <c r="D1003" t="s">
        <v>2537</v>
      </c>
      <c r="E1003" t="s">
        <v>892</v>
      </c>
      <c r="F1003" s="2" t="str">
        <f>IFERROR(VLOOKUP(VENTAS[[#This Row],[Código del producto Vendido]],STOCK[],5,FALSE),"-")</f>
        <v xml:space="preserve"> Top Básico Business </v>
      </c>
      <c r="G1003" s="2">
        <v>1</v>
      </c>
      <c r="H1003" s="6">
        <v>10</v>
      </c>
      <c r="I1003" s="6">
        <f>VENTAS[[#This Row],[Cantidad]]*VENTAS[[#This Row],[Precio Venta]]</f>
        <v>10</v>
      </c>
      <c r="J1003" s="6">
        <f>IF(VENTAS[[#This Row],[Nombre del Gestor]]&gt;1,  VENTAS[[#This Row],[Total]]*10%, 0)</f>
        <v>1</v>
      </c>
      <c r="K1003" s="6">
        <f>IFERROR(VLOOKUP(VENTAS[[#This Row],[Código del producto Vendido]],STOCK[],16,FALSE)*VENTAS[[#This Row],[Cantidad]] + VLOOKUP(VENTAS[[#This Row],[Código del producto Vendido]],STOCK[],19,FALSE)*VENTAS[[#This Row],[Cantidad]],VENTAS[[#This Row],[Total]])</f>
        <v>7.379545454545454</v>
      </c>
      <c r="L1003" s="6">
        <f>VENTAS[[#This Row],[Total]]-VENTAS[[#This Row],[Comisión 10%]]-VENTAS[[#This Row],[Costo SIN Comision]]</f>
        <v>1.620454545454546</v>
      </c>
      <c r="M1003" s="6"/>
    </row>
    <row r="1004" spans="1:13" ht="14" x14ac:dyDescent="0.15">
      <c r="A1004" s="23">
        <v>45464</v>
      </c>
      <c r="C1004" t="s">
        <v>187</v>
      </c>
      <c r="D1004" t="s">
        <v>2537</v>
      </c>
      <c r="E1004" t="s">
        <v>2494</v>
      </c>
      <c r="F1004" s="2" t="str">
        <f>IFERROR(VLOOKUP(VENTAS[[#This Row],[Código del producto Vendido]],STOCK[],5,FALSE),"-")</f>
        <v xml:space="preserve">Bañador en color sólido sexy-elegante </v>
      </c>
      <c r="G1004" s="2">
        <v>1</v>
      </c>
      <c r="H1004" s="6">
        <v>20</v>
      </c>
      <c r="I1004" s="6">
        <f>VENTAS[[#This Row],[Cantidad]]*VENTAS[[#This Row],[Precio Venta]]</f>
        <v>20</v>
      </c>
      <c r="J1004" s="6">
        <f>IF(VENTAS[[#This Row],[Nombre del Gestor]]&gt;1,  VENTAS[[#This Row],[Total]]*10%, 0)</f>
        <v>2</v>
      </c>
      <c r="K1004" s="6">
        <f>IFERROR(VLOOKUP(VENTAS[[#This Row],[Código del producto Vendido]],STOCK[],16,FALSE)*VENTAS[[#This Row],[Cantidad]] + VLOOKUP(VENTAS[[#This Row],[Código del producto Vendido]],STOCK[],19,FALSE)*VENTAS[[#This Row],[Cantidad]],VENTAS[[#This Row],[Total]])</f>
        <v>8.24</v>
      </c>
      <c r="L1004" s="6">
        <f>VENTAS[[#This Row],[Total]]-VENTAS[[#This Row],[Comisión 10%]]-VENTAS[[#This Row],[Costo SIN Comision]]</f>
        <v>9.76</v>
      </c>
      <c r="M1004" s="6"/>
    </row>
    <row r="1005" spans="1:13" ht="14" x14ac:dyDescent="0.15">
      <c r="A1005" s="23">
        <v>45465</v>
      </c>
      <c r="C1005" t="s">
        <v>237</v>
      </c>
      <c r="D1005" t="s">
        <v>2537</v>
      </c>
      <c r="E1005" t="s">
        <v>2343</v>
      </c>
      <c r="F1005" s="2" t="str">
        <f>IFERROR(VLOOKUP(VENTAS[[#This Row],[Código del producto Vendido]],STOCK[],5,FALSE),"-")</f>
        <v>Bikini de cintura alta estampado clásico</v>
      </c>
      <c r="G1005" s="2">
        <v>1</v>
      </c>
      <c r="H1005" s="6">
        <v>20</v>
      </c>
      <c r="I1005" s="6">
        <f>VENTAS[[#This Row],[Cantidad]]*VENTAS[[#This Row],[Precio Venta]]</f>
        <v>20</v>
      </c>
      <c r="J1005" s="6">
        <f>IF(VENTAS[[#This Row],[Nombre del Gestor]]&gt;1,  VENTAS[[#This Row],[Total]]*10%, 0)</f>
        <v>2</v>
      </c>
      <c r="K1005" s="6">
        <f>IFERROR(VLOOKUP(VENTAS[[#This Row],[Código del producto Vendido]],STOCK[],16,FALSE)*VENTAS[[#This Row],[Cantidad]] + VLOOKUP(VENTAS[[#This Row],[Código del producto Vendido]],STOCK[],19,FALSE)*VENTAS[[#This Row],[Cantidad]],VENTAS[[#This Row],[Total]])</f>
        <v>8.66</v>
      </c>
      <c r="L1005" s="6">
        <f>VENTAS[[#This Row],[Total]]-VENTAS[[#This Row],[Comisión 10%]]-VENTAS[[#This Row],[Costo SIN Comision]]</f>
        <v>9.34</v>
      </c>
      <c r="M1005" s="6"/>
    </row>
    <row r="1006" spans="1:13" ht="14" x14ac:dyDescent="0.15">
      <c r="A1006" s="23">
        <v>45473</v>
      </c>
      <c r="C1006" t="s">
        <v>2539</v>
      </c>
      <c r="D1006" t="s">
        <v>2540</v>
      </c>
      <c r="E1006" t="s">
        <v>1842</v>
      </c>
      <c r="F1006" s="2" t="str">
        <f>IFERROR(VLOOKUP(VENTAS[[#This Row],[Código del producto Vendido]],STOCK[],5,FALSE),"-")</f>
        <v>Gafas de Sol Retro Negro</v>
      </c>
      <c r="G1006" s="2">
        <v>1</v>
      </c>
      <c r="H1006" s="6">
        <v>8</v>
      </c>
      <c r="I1006" s="6">
        <f>VENTAS[[#This Row],[Cantidad]]*VENTAS[[#This Row],[Precio Venta]]</f>
        <v>8</v>
      </c>
      <c r="J1006" s="6">
        <f>IF(VENTAS[[#This Row],[Nombre del Gestor]]&gt;1,  VENTAS[[#This Row],[Total]]*10%, 0)</f>
        <v>0.8</v>
      </c>
      <c r="K1006" s="6">
        <f>IFERROR(VLOOKUP(VENTAS[[#This Row],[Código del producto Vendido]],STOCK[],16,FALSE)*VENTAS[[#This Row],[Cantidad]] + VLOOKUP(VENTAS[[#This Row],[Código del producto Vendido]],STOCK[],19,FALSE)*VENTAS[[#This Row],[Cantidad]],VENTAS[[#This Row],[Total]])</f>
        <v>4.8600000000000003</v>
      </c>
      <c r="L1006" s="6">
        <f>VENTAS[[#This Row],[Total]]-VENTAS[[#This Row],[Comisión 10%]]-VENTAS[[#This Row],[Costo SIN Comision]]</f>
        <v>2.34</v>
      </c>
      <c r="M1006" s="6"/>
    </row>
    <row r="1007" spans="1:13" ht="14" x14ac:dyDescent="0.15">
      <c r="A1007" s="23">
        <v>45473</v>
      </c>
      <c r="C1007" t="s">
        <v>2541</v>
      </c>
      <c r="D1007" t="s">
        <v>2542</v>
      </c>
      <c r="E1007" t="s">
        <v>1767</v>
      </c>
      <c r="F1007" s="2" t="str">
        <f>IFERROR(VLOOKUP(VENTAS[[#This Row],[Código del producto Vendido]],STOCK[],5,FALSE),"-")</f>
        <v>Vestido Midi Elegante</v>
      </c>
      <c r="G1007" s="2">
        <v>1</v>
      </c>
      <c r="H1007" s="6">
        <v>22</v>
      </c>
      <c r="I1007" s="6">
        <f>VENTAS[[#This Row],[Cantidad]]*VENTAS[[#This Row],[Precio Venta]]</f>
        <v>22</v>
      </c>
      <c r="J1007" s="6">
        <f>IF(VENTAS[[#This Row],[Nombre del Gestor]]&gt;1,  VENTAS[[#This Row],[Total]]*10%, 0)</f>
        <v>2.2000000000000002</v>
      </c>
      <c r="K1007" s="6">
        <f>IFERROR(VLOOKUP(VENTAS[[#This Row],[Código del producto Vendido]],STOCK[],16,FALSE)*VENTAS[[#This Row],[Cantidad]] + VLOOKUP(VENTAS[[#This Row],[Código del producto Vendido]],STOCK[],19,FALSE)*VENTAS[[#This Row],[Cantidad]],VENTAS[[#This Row],[Total]])</f>
        <v>10.790000000000001</v>
      </c>
      <c r="L1007" s="6">
        <f>VENTAS[[#This Row],[Total]]-VENTAS[[#This Row],[Comisión 10%]]-VENTAS[[#This Row],[Costo SIN Comision]]</f>
        <v>9.01</v>
      </c>
      <c r="M1007" s="6"/>
    </row>
    <row r="1008" spans="1:13" ht="14" x14ac:dyDescent="0.15">
      <c r="A1008" s="23">
        <v>45473</v>
      </c>
      <c r="C1008" t="s">
        <v>2541</v>
      </c>
      <c r="D1008" t="s">
        <v>2542</v>
      </c>
      <c r="E1008" t="s">
        <v>1813</v>
      </c>
      <c r="F1008" s="2" t="str">
        <f>IFERROR(VLOOKUP(VENTAS[[#This Row],[Código del producto Vendido]],STOCK[],5,FALSE),"-")</f>
        <v>Crossbody Bag con hebilla</v>
      </c>
      <c r="G1008" s="2">
        <v>1</v>
      </c>
      <c r="H1008" s="6">
        <v>25</v>
      </c>
      <c r="I1008" s="6">
        <f>VENTAS[[#This Row],[Cantidad]]*VENTAS[[#This Row],[Precio Venta]]</f>
        <v>25</v>
      </c>
      <c r="J1008" s="6">
        <f>IF(VENTAS[[#This Row],[Nombre del Gestor]]&gt;1,  VENTAS[[#This Row],[Total]]*10%, 0)</f>
        <v>2.5</v>
      </c>
      <c r="K1008" s="6">
        <f>IFERROR(VLOOKUP(VENTAS[[#This Row],[Código del producto Vendido]],STOCK[],16,FALSE)*VENTAS[[#This Row],[Cantidad]] + VLOOKUP(VENTAS[[#This Row],[Código del producto Vendido]],STOCK[],19,FALSE)*VENTAS[[#This Row],[Cantidad]],VENTAS[[#This Row],[Total]])</f>
        <v>13.290000000000001</v>
      </c>
      <c r="L1008" s="6">
        <f>VENTAS[[#This Row],[Total]]-VENTAS[[#This Row],[Comisión 10%]]-VENTAS[[#This Row],[Costo SIN Comision]]</f>
        <v>9.2099999999999991</v>
      </c>
      <c r="M1008" s="6"/>
    </row>
    <row r="1009" spans="1:13" ht="14" x14ac:dyDescent="0.15">
      <c r="A1009" s="23">
        <v>45444</v>
      </c>
      <c r="C1009" t="s">
        <v>2543</v>
      </c>
      <c r="D1009" t="s">
        <v>1126</v>
      </c>
      <c r="E1009" t="s">
        <v>1422</v>
      </c>
      <c r="F1009" s="2" t="str">
        <f>IFERROR(VLOOKUP(VENTAS[[#This Row],[Código del producto Vendido]],STOCK[],5,FALSE),"-")</f>
        <v>Vestido Becka</v>
      </c>
      <c r="G1009" s="2">
        <v>1</v>
      </c>
      <c r="H1009" s="6">
        <v>25</v>
      </c>
      <c r="I1009" s="6">
        <f>VENTAS[[#This Row],[Cantidad]]*VENTAS[[#This Row],[Precio Venta]]</f>
        <v>25</v>
      </c>
      <c r="J1009" s="6">
        <f>IF(VENTAS[[#This Row],[Nombre del Gestor]]&gt;1,  VENTAS[[#This Row],[Total]]*10%, 0)</f>
        <v>2.5</v>
      </c>
      <c r="K1009" s="6">
        <f>IFERROR(VLOOKUP(VENTAS[[#This Row],[Código del producto Vendido]],STOCK[],16,FALSE)*VENTAS[[#This Row],[Cantidad]] + VLOOKUP(VENTAS[[#This Row],[Código del producto Vendido]],STOCK[],19,FALSE)*VENTAS[[#This Row],[Cantidad]],VENTAS[[#This Row],[Total]])</f>
        <v>12.4</v>
      </c>
      <c r="L1009" s="6">
        <f>VENTAS[[#This Row],[Total]]-VENTAS[[#This Row],[Comisión 10%]]-VENTAS[[#This Row],[Costo SIN Comision]]</f>
        <v>10.1</v>
      </c>
      <c r="M1009" s="6"/>
    </row>
    <row r="1010" spans="1:13" ht="14" x14ac:dyDescent="0.15">
      <c r="A1010" s="23">
        <v>45474</v>
      </c>
      <c r="C1010" t="s">
        <v>2544</v>
      </c>
      <c r="D1010" t="s">
        <v>2524</v>
      </c>
      <c r="E1010" t="s">
        <v>2369</v>
      </c>
      <c r="F1010" s="2" t="str">
        <f>IFERROR(VLOOKUP(VENTAS[[#This Row],[Código del producto Vendido]],STOCK[],5,FALSE),"-")</f>
        <v>Pantalón palazzo estiloso</v>
      </c>
      <c r="G1010" s="2">
        <v>1</v>
      </c>
      <c r="H1010" s="6">
        <v>20</v>
      </c>
      <c r="I1010" s="6">
        <f>VENTAS[[#This Row],[Cantidad]]*VENTAS[[#This Row],[Precio Venta]]</f>
        <v>20</v>
      </c>
      <c r="J1010" s="6">
        <f>IF(VENTAS[[#This Row],[Nombre del Gestor]]&gt;1,  VENTAS[[#This Row],[Total]]*10%, 0)</f>
        <v>2</v>
      </c>
      <c r="K1010" s="6">
        <f>IFERROR(VLOOKUP(VENTAS[[#This Row],[Código del producto Vendido]],STOCK[],16,FALSE)*VENTAS[[#This Row],[Cantidad]] + VLOOKUP(VENTAS[[#This Row],[Código del producto Vendido]],STOCK[],19,FALSE)*VENTAS[[#This Row],[Cantidad]],VENTAS[[#This Row],[Total]])</f>
        <v>10.914375</v>
      </c>
      <c r="L1010" s="6">
        <f>VENTAS[[#This Row],[Total]]-VENTAS[[#This Row],[Comisión 10%]]-VENTAS[[#This Row],[Costo SIN Comision]]</f>
        <v>7.0856250000000003</v>
      </c>
      <c r="M1010" s="6"/>
    </row>
    <row r="1011" spans="1:13" ht="14" x14ac:dyDescent="0.15">
      <c r="A1011" s="23">
        <v>45474</v>
      </c>
      <c r="C1011" t="s">
        <v>2545</v>
      </c>
      <c r="D1011" t="s">
        <v>2524</v>
      </c>
      <c r="E1011" t="s">
        <v>889</v>
      </c>
      <c r="F1011" s="2" t="str">
        <f>IFERROR(VLOOKUP(VENTAS[[#This Row],[Código del producto Vendido]],STOCK[],5,FALSE),"-")</f>
        <v>Vestido con doble abertura</v>
      </c>
      <c r="G1011" s="2">
        <v>1</v>
      </c>
      <c r="H1011" s="6">
        <v>20</v>
      </c>
      <c r="I1011" s="6">
        <f>VENTAS[[#This Row],[Cantidad]]*VENTAS[[#This Row],[Precio Venta]]</f>
        <v>20</v>
      </c>
      <c r="J1011" s="6">
        <f>IF(VENTAS[[#This Row],[Nombre del Gestor]]&gt;1,  VENTAS[[#This Row],[Total]]*10%, 0)</f>
        <v>2</v>
      </c>
      <c r="K1011" s="6">
        <f>IFERROR(VLOOKUP(VENTAS[[#This Row],[Código del producto Vendido]],STOCK[],16,FALSE)*VENTAS[[#This Row],[Cantidad]] + VLOOKUP(VENTAS[[#This Row],[Código del producto Vendido]],STOCK[],19,FALSE)*VENTAS[[#This Row],[Cantidad]],VENTAS[[#This Row],[Total]])</f>
        <v>15.527727272727272</v>
      </c>
      <c r="L1011" s="6">
        <f>VENTAS[[#This Row],[Total]]-VENTAS[[#This Row],[Comisión 10%]]-VENTAS[[#This Row],[Costo SIN Comision]]</f>
        <v>2.4722727272727276</v>
      </c>
      <c r="M1011" s="6"/>
    </row>
    <row r="1012" spans="1:13" ht="14" x14ac:dyDescent="0.15">
      <c r="A1012" s="23">
        <v>45475</v>
      </c>
      <c r="D1012" t="s">
        <v>2511</v>
      </c>
      <c r="E1012" s="4" t="s">
        <v>1009</v>
      </c>
      <c r="F1012" s="2" t="str">
        <f>IFERROR(VLOOKUP(VENTAS[[#This Row],[Código del producto Vendido]],STOCK[],5,FALSE),"-")</f>
        <v>Vestido camisero con estampado y cinturón </v>
      </c>
      <c r="G1012" s="2">
        <v>1</v>
      </c>
      <c r="H1012" s="6">
        <v>28</v>
      </c>
      <c r="I1012" s="6">
        <f>VENTAS[[#This Row],[Cantidad]]*VENTAS[[#This Row],[Precio Venta]]</f>
        <v>28</v>
      </c>
      <c r="J1012" s="6">
        <f>IF(VENTAS[[#This Row],[Nombre del Gestor]]&gt;1,  VENTAS[[#This Row],[Total]]*10%, 0)</f>
        <v>2.8000000000000003</v>
      </c>
      <c r="K1012" s="6">
        <f>IFERROR(VLOOKUP(VENTAS[[#This Row],[Código del producto Vendido]],STOCK[],16,FALSE)*VENTAS[[#This Row],[Cantidad]] + VLOOKUP(VENTAS[[#This Row],[Código del producto Vendido]],STOCK[],19,FALSE)*VENTAS[[#This Row],[Cantidad]],VENTAS[[#This Row],[Total]])</f>
        <v>17.649999999999999</v>
      </c>
      <c r="L1012" s="6">
        <f>VENTAS[[#This Row],[Total]]-VENTAS[[#This Row],[Comisión 10%]]-VENTAS[[#This Row],[Costo SIN Comision]]</f>
        <v>7.5500000000000007</v>
      </c>
      <c r="M1012" s="6"/>
    </row>
    <row r="1013" spans="1:13" ht="14" x14ac:dyDescent="0.15">
      <c r="A1013" s="23">
        <v>45475</v>
      </c>
      <c r="C1013" s="4" t="s">
        <v>2550</v>
      </c>
      <c r="D1013" t="s">
        <v>493</v>
      </c>
      <c r="E1013" s="4" t="s">
        <v>1053</v>
      </c>
      <c r="F1013" s="2" t="str">
        <f>IFERROR(VLOOKUP(VENTAS[[#This Row],[Código del producto Vendido]],STOCK[],5,FALSE),"-")</f>
        <v xml:space="preserve">Short elegante de pierna ancha con doblez </v>
      </c>
      <c r="G1013" s="2">
        <v>1</v>
      </c>
      <c r="H1013" s="6">
        <v>22</v>
      </c>
      <c r="I1013" s="6">
        <f>VENTAS[[#This Row],[Cantidad]]*VENTAS[[#This Row],[Precio Venta]]</f>
        <v>22</v>
      </c>
      <c r="J1013" s="6">
        <f>IF(VENTAS[[#This Row],[Nombre del Gestor]]&gt;1,  VENTAS[[#This Row],[Total]]*10%, 0)</f>
        <v>2.2000000000000002</v>
      </c>
      <c r="K1013" s="6">
        <f>IFERROR(VLOOKUP(VENTAS[[#This Row],[Código del producto Vendido]],STOCK[],16,FALSE)*VENTAS[[#This Row],[Cantidad]] + VLOOKUP(VENTAS[[#This Row],[Código del producto Vendido]],STOCK[],19,FALSE)*VENTAS[[#This Row],[Cantidad]],VENTAS[[#This Row],[Total]])</f>
        <v>14.37</v>
      </c>
      <c r="L1013" s="6">
        <f>VENTAS[[#This Row],[Total]]-VENTAS[[#This Row],[Comisión 10%]]-VENTAS[[#This Row],[Costo SIN Comision]]</f>
        <v>5.4300000000000015</v>
      </c>
      <c r="M1013" s="6"/>
    </row>
    <row r="1014" spans="1:13" ht="14" x14ac:dyDescent="0.15">
      <c r="A1014" s="23">
        <v>45475</v>
      </c>
      <c r="C1014" s="4" t="s">
        <v>2550</v>
      </c>
      <c r="D1014" t="s">
        <v>493</v>
      </c>
      <c r="E1014" s="4" t="s">
        <v>1734</v>
      </c>
      <c r="F1014" s="2" t="str">
        <f>IFERROR(VLOOKUP(VENTAS[[#This Row],[Código del producto Vendido]],STOCK[],5,FALSE),"-")</f>
        <v>Kimono Dazy Elegante</v>
      </c>
      <c r="G1014" s="2">
        <v>1</v>
      </c>
      <c r="H1014" s="6">
        <v>22</v>
      </c>
      <c r="I1014" s="6">
        <f>VENTAS[[#This Row],[Cantidad]]*VENTAS[[#This Row],[Precio Venta]]</f>
        <v>22</v>
      </c>
      <c r="J1014" s="6">
        <f>IF(VENTAS[[#This Row],[Nombre del Gestor]]&gt;1,  VENTAS[[#This Row],[Total]]*10%, 0)</f>
        <v>2.2000000000000002</v>
      </c>
      <c r="K1014" s="6">
        <f>IFERROR(VLOOKUP(VENTAS[[#This Row],[Código del producto Vendido]],STOCK[],16,FALSE)*VENTAS[[#This Row],[Cantidad]] + VLOOKUP(VENTAS[[#This Row],[Código del producto Vendido]],STOCK[],19,FALSE)*VENTAS[[#This Row],[Cantidad]],VENTAS[[#This Row],[Total]])</f>
        <v>13.352941176470589</v>
      </c>
      <c r="L1014" s="6">
        <f>VENTAS[[#This Row],[Total]]-VENTAS[[#This Row],[Comisión 10%]]-VENTAS[[#This Row],[Costo SIN Comision]]</f>
        <v>6.447058823529412</v>
      </c>
      <c r="M1014" s="6"/>
    </row>
    <row r="1015" spans="1:13" ht="14" x14ac:dyDescent="0.15">
      <c r="A1015" s="23">
        <v>45475</v>
      </c>
      <c r="D1015" t="s">
        <v>2031</v>
      </c>
      <c r="E1015" s="4" t="s">
        <v>897</v>
      </c>
      <c r="F1015" s="2" t="str">
        <f>IFERROR(VLOOKUP(VENTAS[[#This Row],[Código del producto Vendido]],STOCK[],5,FALSE),"-")</f>
        <v>Vestido frenchy de puntos</v>
      </c>
      <c r="G1015" s="2">
        <v>1</v>
      </c>
      <c r="H1015" s="6">
        <v>25</v>
      </c>
      <c r="I1015" s="6">
        <f>VENTAS[[#This Row],[Cantidad]]*VENTAS[[#This Row],[Precio Venta]]</f>
        <v>25</v>
      </c>
      <c r="J1015" s="6">
        <f>IF(VENTAS[[#This Row],[Nombre del Gestor]]&gt;1,  VENTAS[[#This Row],[Total]]*10%, 0)</f>
        <v>2.5</v>
      </c>
      <c r="K1015" s="6">
        <f>IFERROR(VLOOKUP(VENTAS[[#This Row],[Código del producto Vendido]],STOCK[],16,FALSE)*VENTAS[[#This Row],[Cantidad]] + VLOOKUP(VENTAS[[#This Row],[Código del producto Vendido]],STOCK[],19,FALSE)*VENTAS[[#This Row],[Cantidad]],VENTAS[[#This Row],[Total]])</f>
        <v>15.327272727272726</v>
      </c>
      <c r="L1015" s="6">
        <f>VENTAS[[#This Row],[Total]]-VENTAS[[#This Row],[Comisión 10%]]-VENTAS[[#This Row],[Costo SIN Comision]]</f>
        <v>7.1727272727272737</v>
      </c>
      <c r="M1015" s="6"/>
    </row>
    <row r="1016" spans="1:13" ht="14" x14ac:dyDescent="0.15">
      <c r="A1016" s="23">
        <v>45475</v>
      </c>
      <c r="D1016" t="s">
        <v>2031</v>
      </c>
      <c r="E1016" s="4" t="s">
        <v>1043</v>
      </c>
      <c r="F1016" s="2" t="str">
        <f>IFERROR(VLOOKUP(VENTAS[[#This Row],[Código del producto Vendido]],STOCK[],5,FALSE),"-")</f>
        <v>Falda negra con flores y abertura</v>
      </c>
      <c r="G1016" s="2">
        <v>1</v>
      </c>
      <c r="H1016" s="6">
        <v>18</v>
      </c>
      <c r="I1016" s="6">
        <f>VENTAS[[#This Row],[Cantidad]]*VENTAS[[#This Row],[Precio Venta]]</f>
        <v>18</v>
      </c>
      <c r="J1016" s="6">
        <f>IF(VENTAS[[#This Row],[Nombre del Gestor]]&gt;1,  VENTAS[[#This Row],[Total]]*10%, 0)</f>
        <v>1.8</v>
      </c>
      <c r="K1016" s="6">
        <f>IFERROR(VLOOKUP(VENTAS[[#This Row],[Código del producto Vendido]],STOCK[],16,FALSE)*VENTAS[[#This Row],[Cantidad]] + VLOOKUP(VENTAS[[#This Row],[Código del producto Vendido]],STOCK[],19,FALSE)*VENTAS[[#This Row],[Cantidad]],VENTAS[[#This Row],[Total]])</f>
        <v>10.77</v>
      </c>
      <c r="L1016" s="6">
        <f>VENTAS[[#This Row],[Total]]-VENTAS[[#This Row],[Comisión 10%]]-VENTAS[[#This Row],[Costo SIN Comision]]</f>
        <v>5.43</v>
      </c>
      <c r="M1016" s="6"/>
    </row>
    <row r="1017" spans="1:13" ht="14" x14ac:dyDescent="0.15">
      <c r="A1017" s="23">
        <v>45475</v>
      </c>
      <c r="D1017" t="s">
        <v>2031</v>
      </c>
      <c r="E1017" s="4" t="s">
        <v>1007</v>
      </c>
      <c r="F1017" s="2" t="str">
        <f>IFERROR(VLOOKUP(VENTAS[[#This Row],[Código del producto Vendido]],STOCK[],5,FALSE),"-")</f>
        <v>Pullover Dazy cuello redondo Blanco</v>
      </c>
      <c r="G1017" s="2">
        <v>1</v>
      </c>
      <c r="H1017" s="6">
        <v>13</v>
      </c>
      <c r="I1017" s="6">
        <f>VENTAS[[#This Row],[Cantidad]]*VENTAS[[#This Row],[Precio Venta]]</f>
        <v>13</v>
      </c>
      <c r="J1017" s="6">
        <f>IF(VENTAS[[#This Row],[Nombre del Gestor]]&gt;1,  VENTAS[[#This Row],[Total]]*10%, 0)</f>
        <v>1.3</v>
      </c>
      <c r="K1017" s="6">
        <f>IFERROR(VLOOKUP(VENTAS[[#This Row],[Código del producto Vendido]],STOCK[],16,FALSE)*VENTAS[[#This Row],[Cantidad]] + VLOOKUP(VENTAS[[#This Row],[Código del producto Vendido]],STOCK[],19,FALSE)*VENTAS[[#This Row],[Cantidad]],VENTAS[[#This Row],[Total]])</f>
        <v>8.61</v>
      </c>
      <c r="L1017" s="6">
        <f>VENTAS[[#This Row],[Total]]-VENTAS[[#This Row],[Comisión 10%]]-VENTAS[[#This Row],[Costo SIN Comision]]</f>
        <v>3.09</v>
      </c>
      <c r="M1017" s="6"/>
    </row>
    <row r="1018" spans="1:13" ht="14" x14ac:dyDescent="0.15">
      <c r="A1018" s="23">
        <v>45474</v>
      </c>
      <c r="D1018" s="4" t="s">
        <v>2521</v>
      </c>
      <c r="E1018" s="4" t="s">
        <v>1006</v>
      </c>
      <c r="F1018" s="2" t="str">
        <f>IFERROR(VLOOKUP(VENTAS[[#This Row],[Código del producto Vendido]],STOCK[],5,FALSE),"-")</f>
        <v>Short de mezclilla clara (no elastiza)</v>
      </c>
      <c r="G1018" s="2">
        <v>1</v>
      </c>
      <c r="H1018" s="6">
        <v>20</v>
      </c>
      <c r="I1018" s="6">
        <f>VENTAS[[#This Row],[Cantidad]]*VENTAS[[#This Row],[Precio Venta]]</f>
        <v>20</v>
      </c>
      <c r="J1018" s="6">
        <f>IF(VENTAS[[#This Row],[Nombre del Gestor]]&gt;1,  VENTAS[[#This Row],[Total]]*10%, 0)</f>
        <v>2</v>
      </c>
      <c r="K1018" s="6">
        <f>IFERROR(VLOOKUP(VENTAS[[#This Row],[Código del producto Vendido]],STOCK[],16,FALSE)*VENTAS[[#This Row],[Cantidad]] + VLOOKUP(VENTAS[[#This Row],[Código del producto Vendido]],STOCK[],19,FALSE)*VENTAS[[#This Row],[Cantidad]],VENTAS[[#This Row],[Total]])</f>
        <v>14.29</v>
      </c>
      <c r="L1018" s="6">
        <f>VENTAS[[#This Row],[Total]]-VENTAS[[#This Row],[Comisión 10%]]-VENTAS[[#This Row],[Costo SIN Comision]]</f>
        <v>3.7100000000000009</v>
      </c>
      <c r="M1018" s="6"/>
    </row>
    <row r="1019" spans="1:13" ht="14" x14ac:dyDescent="0.15">
      <c r="A1019" s="23">
        <v>45459</v>
      </c>
      <c r="D1019" s="4" t="s">
        <v>2031</v>
      </c>
      <c r="E1019" s="4" t="s">
        <v>1769</v>
      </c>
      <c r="F1019" s="2" t="str">
        <f>IFERROR(VLOOKUP(VENTAS[[#This Row],[Código del producto Vendido]],STOCK[],5,FALSE),"-")</f>
        <v>Vestido Midi Elegante</v>
      </c>
      <c r="G1019" s="2">
        <v>1</v>
      </c>
      <c r="H1019" s="6">
        <v>22</v>
      </c>
      <c r="I1019" s="6">
        <f>VENTAS[[#This Row],[Cantidad]]*VENTAS[[#This Row],[Precio Venta]]</f>
        <v>22</v>
      </c>
      <c r="J1019" s="6">
        <f>IF(VENTAS[[#This Row],[Nombre del Gestor]]&gt;1,  VENTAS[[#This Row],[Total]]*10%, 0)</f>
        <v>2.2000000000000002</v>
      </c>
      <c r="K1019" s="6">
        <f>IFERROR(VLOOKUP(VENTAS[[#This Row],[Código del producto Vendido]],STOCK[],16,FALSE)*VENTAS[[#This Row],[Cantidad]] + VLOOKUP(VENTAS[[#This Row],[Código del producto Vendido]],STOCK[],19,FALSE)*VENTAS[[#This Row],[Cantidad]],VENTAS[[#This Row],[Total]])</f>
        <v>10.790000000000001</v>
      </c>
      <c r="L1019" s="6">
        <f>VENTAS[[#This Row],[Total]]-VENTAS[[#This Row],[Comisión 10%]]-VENTAS[[#This Row],[Costo SIN Comision]]</f>
        <v>9.01</v>
      </c>
      <c r="M1019" s="6"/>
    </row>
    <row r="1020" spans="1:13" ht="14" x14ac:dyDescent="0.15">
      <c r="A1020" s="23">
        <v>45450</v>
      </c>
      <c r="D1020" s="4" t="s">
        <v>2031</v>
      </c>
      <c r="E1020" s="4" t="s">
        <v>1409</v>
      </c>
      <c r="F1020" s="2" t="str">
        <f>IFERROR(VLOOKUP(VENTAS[[#This Row],[Código del producto Vendido]],STOCK[],5,FALSE),"-")</f>
        <v>Sandalias flip de plataforma Negro</v>
      </c>
      <c r="G1020" s="2">
        <v>1</v>
      </c>
      <c r="H1020" s="6">
        <v>15</v>
      </c>
      <c r="I1020" s="6">
        <f>VENTAS[[#This Row],[Cantidad]]*VENTAS[[#This Row],[Precio Venta]]</f>
        <v>15</v>
      </c>
      <c r="J1020" s="6">
        <f>IF(VENTAS[[#This Row],[Nombre del Gestor]]&gt;1,  VENTAS[[#This Row],[Total]]*10%, 0)</f>
        <v>1.5</v>
      </c>
      <c r="K1020" s="6">
        <f>IFERROR(VLOOKUP(VENTAS[[#This Row],[Código del producto Vendido]],STOCK[],16,FALSE)*VENTAS[[#This Row],[Cantidad]] + VLOOKUP(VENTAS[[#This Row],[Código del producto Vendido]],STOCK[],19,FALSE)*VENTAS[[#This Row],[Cantidad]],VENTAS[[#This Row],[Total]])</f>
        <v>9.49</v>
      </c>
      <c r="L1020" s="6">
        <f>VENTAS[[#This Row],[Total]]-VENTAS[[#This Row],[Comisión 10%]]-VENTAS[[#This Row],[Costo SIN Comision]]</f>
        <v>4.01</v>
      </c>
      <c r="M1020" s="6"/>
    </row>
    <row r="1021" spans="1:13" ht="14" x14ac:dyDescent="0.15">
      <c r="A1021" s="23">
        <v>45479</v>
      </c>
      <c r="D1021" s="4" t="s">
        <v>2031</v>
      </c>
      <c r="E1021" s="4" t="s">
        <v>2331</v>
      </c>
      <c r="F1021" s="2" t="str">
        <f>IFERROR(VLOOKUP(VENTAS[[#This Row],[Código del producto Vendido]],STOCK[],5,FALSE),"-")</f>
        <v>Vestido Resorte estampado bohemio</v>
      </c>
      <c r="G1021" s="2">
        <v>1</v>
      </c>
      <c r="H1021" s="6">
        <v>35</v>
      </c>
      <c r="I1021" s="6">
        <f>VENTAS[[#This Row],[Cantidad]]*VENTAS[[#This Row],[Precio Venta]]</f>
        <v>35</v>
      </c>
      <c r="J1021" s="6">
        <f>IF(VENTAS[[#This Row],[Nombre del Gestor]]&gt;1,  VENTAS[[#This Row],[Total]]*10%, 0)</f>
        <v>3.5</v>
      </c>
      <c r="K1021" s="6">
        <f>IFERROR(VLOOKUP(VENTAS[[#This Row],[Código del producto Vendido]],STOCK[],16,FALSE)*VENTAS[[#This Row],[Cantidad]] + VLOOKUP(VENTAS[[#This Row],[Código del producto Vendido]],STOCK[],19,FALSE)*VENTAS[[#This Row],[Cantidad]],VENTAS[[#This Row],[Total]])</f>
        <v>15.389999999999999</v>
      </c>
      <c r="L1021" s="6">
        <f>VENTAS[[#This Row],[Total]]-VENTAS[[#This Row],[Comisión 10%]]-VENTAS[[#This Row],[Costo SIN Comision]]</f>
        <v>16.11</v>
      </c>
      <c r="M1021" s="6"/>
    </row>
    <row r="1022" spans="1:13" ht="14" x14ac:dyDescent="0.15">
      <c r="A1022" s="23">
        <v>45479</v>
      </c>
      <c r="D1022" s="4" t="s">
        <v>2031</v>
      </c>
      <c r="E1022" s="4" t="s">
        <v>2344</v>
      </c>
      <c r="F1022" s="2" t="str">
        <f>IFERROR(VLOOKUP(VENTAS[[#This Row],[Código del producto Vendido]],STOCK[],5,FALSE),"-")</f>
        <v>Vestido Resorte estampado bohemio</v>
      </c>
      <c r="G1022" s="2">
        <v>1</v>
      </c>
      <c r="H1022" s="6">
        <v>35</v>
      </c>
      <c r="I1022" s="6">
        <f>VENTAS[[#This Row],[Cantidad]]*VENTAS[[#This Row],[Precio Venta]]</f>
        <v>35</v>
      </c>
      <c r="J1022" s="6">
        <f>IF(VENTAS[[#This Row],[Nombre del Gestor]]&gt;1,  VENTAS[[#This Row],[Total]]*10%, 0)</f>
        <v>3.5</v>
      </c>
      <c r="K1022" s="6">
        <f>IFERROR(VLOOKUP(VENTAS[[#This Row],[Código del producto Vendido]],STOCK[],16,FALSE)*VENTAS[[#This Row],[Cantidad]] + VLOOKUP(VENTAS[[#This Row],[Código del producto Vendido]],STOCK[],19,FALSE)*VENTAS[[#This Row],[Cantidad]],VENTAS[[#This Row],[Total]])</f>
        <v>15.389999999999999</v>
      </c>
      <c r="L1022" s="6">
        <f>VENTAS[[#This Row],[Total]]-VENTAS[[#This Row],[Comisión 10%]]-VENTAS[[#This Row],[Costo SIN Comision]]</f>
        <v>16.11</v>
      </c>
      <c r="M1022" s="6"/>
    </row>
    <row r="1023" spans="1:13" ht="14" x14ac:dyDescent="0.15">
      <c r="A1023" s="23">
        <v>45479</v>
      </c>
      <c r="D1023" s="4" t="s">
        <v>2031</v>
      </c>
      <c r="E1023" s="4" t="s">
        <v>2356</v>
      </c>
      <c r="F1023" s="2" t="str">
        <f>IFERROR(VLOOKUP(VENTAS[[#This Row],[Código del producto Vendido]],STOCK[],5,FALSE),"-")</f>
        <v>Maxi vestido de cuello healter de Lunares</v>
      </c>
      <c r="G1023" s="2">
        <v>1</v>
      </c>
      <c r="H1023" s="6">
        <v>35</v>
      </c>
      <c r="I1023" s="6">
        <f>VENTAS[[#This Row],[Cantidad]]*VENTAS[[#This Row],[Precio Venta]]</f>
        <v>35</v>
      </c>
      <c r="J1023" s="6">
        <f>IF(VENTAS[[#This Row],[Nombre del Gestor]]&gt;1,  VENTAS[[#This Row],[Total]]*10%, 0)</f>
        <v>3.5</v>
      </c>
      <c r="K1023" s="6">
        <f>IFERROR(VLOOKUP(VENTAS[[#This Row],[Código del producto Vendido]],STOCK[],16,FALSE)*VENTAS[[#This Row],[Cantidad]] + VLOOKUP(VENTAS[[#This Row],[Código del producto Vendido]],STOCK[],19,FALSE)*VENTAS[[#This Row],[Cantidad]],VENTAS[[#This Row],[Total]])</f>
        <v>12.69</v>
      </c>
      <c r="L1023" s="6">
        <f>VENTAS[[#This Row],[Total]]-VENTAS[[#This Row],[Comisión 10%]]-VENTAS[[#This Row],[Costo SIN Comision]]</f>
        <v>18.810000000000002</v>
      </c>
      <c r="M1023" s="6"/>
    </row>
    <row r="1024" spans="1:13" ht="14" x14ac:dyDescent="0.15">
      <c r="A1024" s="23">
        <v>45479</v>
      </c>
      <c r="D1024" s="4" t="s">
        <v>2031</v>
      </c>
      <c r="E1024" s="4" t="s">
        <v>2366</v>
      </c>
      <c r="F1024" s="2" t="str">
        <f>IFERROR(VLOOKUP(VENTAS[[#This Row],[Código del producto Vendido]],STOCK[],5,FALSE),"-")</f>
        <v>Vestido color block de bajo asimétrico</v>
      </c>
      <c r="G1024" s="2">
        <v>1</v>
      </c>
      <c r="H1024" s="6">
        <v>30</v>
      </c>
      <c r="I1024" s="6">
        <f>VENTAS[[#This Row],[Cantidad]]*VENTAS[[#This Row],[Precio Venta]]</f>
        <v>30</v>
      </c>
      <c r="J1024" s="6">
        <f>IF(VENTAS[[#This Row],[Nombre del Gestor]]&gt;1,  VENTAS[[#This Row],[Total]]*10%, 0)</f>
        <v>3</v>
      </c>
      <c r="K1024" s="6">
        <f>IFERROR(VLOOKUP(VENTAS[[#This Row],[Código del producto Vendido]],STOCK[],16,FALSE)*VENTAS[[#This Row],[Cantidad]] + VLOOKUP(VENTAS[[#This Row],[Código del producto Vendido]],STOCK[],19,FALSE)*VENTAS[[#This Row],[Cantidad]],VENTAS[[#This Row],[Total]])</f>
        <v>17.214375</v>
      </c>
      <c r="L1024" s="6">
        <f>VENTAS[[#This Row],[Total]]-VENTAS[[#This Row],[Comisión 10%]]-VENTAS[[#This Row],[Costo SIN Comision]]</f>
        <v>9.7856249999999996</v>
      </c>
      <c r="M1024" s="6"/>
    </row>
    <row r="1025" spans="1:13" ht="14" x14ac:dyDescent="0.15">
      <c r="A1025" s="23">
        <v>45479</v>
      </c>
      <c r="D1025" s="4" t="s">
        <v>2031</v>
      </c>
      <c r="E1025" s="4" t="s">
        <v>1420</v>
      </c>
      <c r="F1025" s="2" t="str">
        <f>IFERROR(VLOOKUP(VENTAS[[#This Row],[Código del producto Vendido]],STOCK[],5,FALSE),"-")</f>
        <v>Vestido largo estampado</v>
      </c>
      <c r="G1025" s="2">
        <v>1</v>
      </c>
      <c r="H1025" s="6">
        <v>30</v>
      </c>
      <c r="I1025" s="6">
        <f>VENTAS[[#This Row],[Cantidad]]*VENTAS[[#This Row],[Precio Venta]]</f>
        <v>30</v>
      </c>
      <c r="J1025" s="6">
        <f>IF(VENTAS[[#This Row],[Nombre del Gestor]]&gt;1,  VENTAS[[#This Row],[Total]]*10%, 0)</f>
        <v>3</v>
      </c>
      <c r="K1025" s="6">
        <f>IFERROR(VLOOKUP(VENTAS[[#This Row],[Código del producto Vendido]],STOCK[],16,FALSE)*VENTAS[[#This Row],[Cantidad]] + VLOOKUP(VENTAS[[#This Row],[Código del producto Vendido]],STOCK[],19,FALSE)*VENTAS[[#This Row],[Cantidad]],VENTAS[[#This Row],[Total]])</f>
        <v>15.09</v>
      </c>
      <c r="L1025" s="6">
        <f>VENTAS[[#This Row],[Total]]-VENTAS[[#This Row],[Comisión 10%]]-VENTAS[[#This Row],[Costo SIN Comision]]</f>
        <v>11.91</v>
      </c>
      <c r="M1025" s="6"/>
    </row>
    <row r="1026" spans="1:13" ht="14" x14ac:dyDescent="0.15">
      <c r="A1026" s="23">
        <v>45479</v>
      </c>
      <c r="D1026" s="4" t="s">
        <v>2031</v>
      </c>
      <c r="E1026" s="4" t="s">
        <v>954</v>
      </c>
      <c r="F1026" s="2" t="str">
        <f>IFERROR(VLOOKUP(VENTAS[[#This Row],[Código del producto Vendido]],STOCK[],5,FALSE),"-")</f>
        <v>Maxi vestido floreado con abertura</v>
      </c>
      <c r="G1026" s="2">
        <v>1</v>
      </c>
      <c r="H1026" s="6">
        <v>35</v>
      </c>
      <c r="I1026" s="6">
        <f>VENTAS[[#This Row],[Cantidad]]*VENTAS[[#This Row],[Precio Venta]]</f>
        <v>35</v>
      </c>
      <c r="J1026" s="6">
        <f>IF(VENTAS[[#This Row],[Nombre del Gestor]]&gt;1,  VENTAS[[#This Row],[Total]]*10%, 0)</f>
        <v>3.5</v>
      </c>
      <c r="K1026" s="6">
        <f>IFERROR(VLOOKUP(VENTAS[[#This Row],[Código del producto Vendido]],STOCK[],16,FALSE)*VENTAS[[#This Row],[Cantidad]] + VLOOKUP(VENTAS[[#This Row],[Código del producto Vendido]],STOCK[],19,FALSE)*VENTAS[[#This Row],[Cantidad]],VENTAS[[#This Row],[Total]])</f>
        <v>23.654411764705884</v>
      </c>
      <c r="L1026" s="6">
        <f>VENTAS[[#This Row],[Total]]-VENTAS[[#This Row],[Comisión 10%]]-VENTAS[[#This Row],[Costo SIN Comision]]</f>
        <v>7.845588235294116</v>
      </c>
      <c r="M1026" s="6"/>
    </row>
    <row r="1027" spans="1:13" ht="14" x14ac:dyDescent="0.15">
      <c r="A1027" s="23">
        <v>45476</v>
      </c>
      <c r="D1027" s="4" t="s">
        <v>2514</v>
      </c>
      <c r="E1027" s="4" t="s">
        <v>942</v>
      </c>
      <c r="F1027" s="2" t="str">
        <f>IFERROR(VLOOKUP(VENTAS[[#This Row],[Código del producto Vendido]],STOCK[],5,FALSE),"-")</f>
        <v>Jumpsuit Palazzo Oliva</v>
      </c>
      <c r="G1027" s="2">
        <v>1</v>
      </c>
      <c r="H1027" s="6">
        <v>28</v>
      </c>
      <c r="I1027" s="6">
        <f>VENTAS[[#This Row],[Cantidad]]*VENTAS[[#This Row],[Precio Venta]]</f>
        <v>28</v>
      </c>
      <c r="J1027" s="6">
        <f>IF(VENTAS[[#This Row],[Nombre del Gestor]]&gt;1,  VENTAS[[#This Row],[Total]]*10%, 0)</f>
        <v>2.8000000000000003</v>
      </c>
      <c r="K1027" s="6">
        <f>IFERROR(VLOOKUP(VENTAS[[#This Row],[Código del producto Vendido]],STOCK[],16,FALSE)*VENTAS[[#This Row],[Cantidad]] + VLOOKUP(VENTAS[[#This Row],[Código del producto Vendido]],STOCK[],19,FALSE)*VENTAS[[#This Row],[Cantidad]],VENTAS[[#This Row],[Total]])</f>
        <v>18.42794117647059</v>
      </c>
      <c r="L1027" s="6">
        <f>VENTAS[[#This Row],[Total]]-VENTAS[[#This Row],[Comisión 10%]]-VENTAS[[#This Row],[Costo SIN Comision]]</f>
        <v>6.7720588235294095</v>
      </c>
      <c r="M1027" s="6"/>
    </row>
    <row r="1028" spans="1:13" ht="14" x14ac:dyDescent="0.15">
      <c r="A1028" s="23">
        <v>45479</v>
      </c>
      <c r="D1028" s="4" t="s">
        <v>2031</v>
      </c>
      <c r="E1028" s="4" t="s">
        <v>778</v>
      </c>
      <c r="F1028" s="2" t="str">
        <f>IFERROR(VLOOKUP(VENTAS[[#This Row],[Código del producto Vendido]],STOCK[],5,FALSE),"-")</f>
        <v>Vestido con cordón de ajuste H&amp;M</v>
      </c>
      <c r="G1028" s="2">
        <v>1</v>
      </c>
      <c r="H1028" s="6">
        <v>19</v>
      </c>
      <c r="I1028" s="6">
        <f>VENTAS[[#This Row],[Cantidad]]*VENTAS[[#This Row],[Precio Venta]]</f>
        <v>19</v>
      </c>
      <c r="J1028" s="6">
        <f>IF(VENTAS[[#This Row],[Nombre del Gestor]]&gt;1,  VENTAS[[#This Row],[Total]]*10%, 0)</f>
        <v>1.9000000000000001</v>
      </c>
      <c r="K1028" s="6">
        <f>IFERROR(VLOOKUP(VENTAS[[#This Row],[Código del producto Vendido]],STOCK[],16,FALSE)*VENTAS[[#This Row],[Cantidad]] + VLOOKUP(VENTAS[[#This Row],[Código del producto Vendido]],STOCK[],19,FALSE)*VENTAS[[#This Row],[Cantidad]],VENTAS[[#This Row],[Total]])</f>
        <v>12.944444444444445</v>
      </c>
      <c r="L1028" s="6">
        <f>VENTAS[[#This Row],[Total]]-VENTAS[[#This Row],[Comisión 10%]]-VENTAS[[#This Row],[Costo SIN Comision]]</f>
        <v>4.1555555555555568</v>
      </c>
      <c r="M1028" s="6"/>
    </row>
    <row r="1029" spans="1:13" ht="14" x14ac:dyDescent="0.15">
      <c r="A1029" s="23">
        <v>45482</v>
      </c>
      <c r="D1029" s="4" t="s">
        <v>2521</v>
      </c>
      <c r="E1029" s="4" t="s">
        <v>661</v>
      </c>
      <c r="F1029" s="2" t="str">
        <f>IFERROR(VLOOKUP(VENTAS[[#This Row],[Código del producto Vendido]],STOCK[],5,FALSE),"-")</f>
        <v xml:space="preserve"> Body de encaje</v>
      </c>
      <c r="G1029" s="2">
        <v>1</v>
      </c>
      <c r="H1029" s="6">
        <v>8</v>
      </c>
      <c r="I1029" s="6">
        <f>VENTAS[[#This Row],[Cantidad]]*VENTAS[[#This Row],[Precio Venta]]</f>
        <v>8</v>
      </c>
      <c r="J1029" s="6">
        <f>IF(VENTAS[[#This Row],[Nombre del Gestor]]&gt;1,  VENTAS[[#This Row],[Total]]*10%, 0)</f>
        <v>0.8</v>
      </c>
      <c r="K1029" s="6">
        <f>IFERROR(VLOOKUP(VENTAS[[#This Row],[Código del producto Vendido]],STOCK[],16,FALSE)*VENTAS[[#This Row],[Cantidad]] + VLOOKUP(VENTAS[[#This Row],[Código del producto Vendido]],STOCK[],19,FALSE)*VENTAS[[#This Row],[Cantidad]],VENTAS[[#This Row],[Total]])</f>
        <v>4.7666666666666666</v>
      </c>
      <c r="L1029" s="6">
        <f>VENTAS[[#This Row],[Total]]-VENTAS[[#This Row],[Comisión 10%]]-VENTAS[[#This Row],[Costo SIN Comision]]</f>
        <v>2.4333333333333336</v>
      </c>
      <c r="M1029" s="6"/>
    </row>
    <row r="1030" spans="1:13" ht="14" x14ac:dyDescent="0.15">
      <c r="A1030" s="23">
        <v>45479</v>
      </c>
      <c r="D1030" s="4" t="s">
        <v>2031</v>
      </c>
      <c r="E1030" s="4" t="s">
        <v>649</v>
      </c>
      <c r="F1030" s="2" t="str">
        <f>IFERROR(VLOOKUP(VENTAS[[#This Row],[Código del producto Vendido]],STOCK[],5,FALSE),"-")</f>
        <v>Vestido ajustado de titrantes finos</v>
      </c>
      <c r="G1030" s="2">
        <v>1</v>
      </c>
      <c r="H1030" s="6">
        <v>22</v>
      </c>
      <c r="I1030" s="6">
        <f>VENTAS[[#This Row],[Cantidad]]*VENTAS[[#This Row],[Precio Venta]]</f>
        <v>22</v>
      </c>
      <c r="J1030" s="6">
        <f>IF(VENTAS[[#This Row],[Nombre del Gestor]]&gt;1,  VENTAS[[#This Row],[Total]]*10%, 0)</f>
        <v>2.2000000000000002</v>
      </c>
      <c r="K1030" s="6">
        <f>IFERROR(VLOOKUP(VENTAS[[#This Row],[Código del producto Vendido]],STOCK[],16,FALSE)*VENTAS[[#This Row],[Cantidad]] + VLOOKUP(VENTAS[[#This Row],[Código del producto Vendido]],STOCK[],19,FALSE)*VENTAS[[#This Row],[Cantidad]],VENTAS[[#This Row],[Total]])</f>
        <v>13.111111111111111</v>
      </c>
      <c r="L1030" s="6">
        <f>VENTAS[[#This Row],[Total]]-VENTAS[[#This Row],[Comisión 10%]]-VENTAS[[#This Row],[Costo SIN Comision]]</f>
        <v>6.68888888888889</v>
      </c>
      <c r="M1030" s="6"/>
    </row>
    <row r="1031" spans="1:13" ht="14" x14ac:dyDescent="0.15">
      <c r="A1031" s="23">
        <v>45479</v>
      </c>
      <c r="D1031" s="4" t="s">
        <v>2031</v>
      </c>
      <c r="E1031" s="4" t="s">
        <v>1816</v>
      </c>
      <c r="F1031" s="2" t="str">
        <f>IFERROR(VLOOKUP(VENTAS[[#This Row],[Código del producto Vendido]],STOCK[],5,FALSE),"-")</f>
        <v>Crossbody Bag Negro Lacado</v>
      </c>
      <c r="G1031" s="2">
        <v>1</v>
      </c>
      <c r="H1031" s="5">
        <v>20</v>
      </c>
      <c r="I1031" s="6">
        <f>VENTAS[[#This Row],[Cantidad]]*VENTAS[[#This Row],[Precio Venta]]</f>
        <v>20</v>
      </c>
      <c r="J1031" s="6">
        <f>IF(VENTAS[[#This Row],[Nombre del Gestor]]&gt;1,  VENTAS[[#This Row],[Total]]*10%, 0)</f>
        <v>2</v>
      </c>
      <c r="K1031" s="6">
        <f>IFERROR(VLOOKUP(VENTAS[[#This Row],[Código del producto Vendido]],STOCK[],16,FALSE)*VENTAS[[#This Row],[Cantidad]] + VLOOKUP(VENTAS[[#This Row],[Código del producto Vendido]],STOCK[],19,FALSE)*VENTAS[[#This Row],[Cantidad]],VENTAS[[#This Row],[Total]])</f>
        <v>10.790000000000001</v>
      </c>
      <c r="L1031" s="6">
        <f>VENTAS[[#This Row],[Total]]-VENTAS[[#This Row],[Comisión 10%]]-VENTAS[[#This Row],[Costo SIN Comision]]</f>
        <v>7.2099999999999991</v>
      </c>
      <c r="M1031" s="6"/>
    </row>
    <row r="1032" spans="1:13" ht="14" x14ac:dyDescent="0.15">
      <c r="A1032" s="23">
        <v>45478</v>
      </c>
      <c r="D1032" s="4" t="s">
        <v>2031</v>
      </c>
      <c r="E1032" s="4" t="s">
        <v>575</v>
      </c>
      <c r="F1032" s="2" t="str">
        <f>IFERROR(VLOOKUP(VENTAS[[#This Row],[Código del producto Vendido]],STOCK[],5,FALSE),"-")</f>
        <v>Bikini elegante con herrajes color negro</v>
      </c>
      <c r="G1032" s="2">
        <v>1</v>
      </c>
      <c r="H1032" s="6">
        <v>18</v>
      </c>
      <c r="I1032" s="6">
        <f>VENTAS[[#This Row],[Cantidad]]*VENTAS[[#This Row],[Precio Venta]]</f>
        <v>18</v>
      </c>
      <c r="J1032" s="6">
        <f>IF(VENTAS[[#This Row],[Nombre del Gestor]]&gt;1,  VENTAS[[#This Row],[Total]]*10%, 0)</f>
        <v>1.8</v>
      </c>
      <c r="K1032" s="6">
        <f>IFERROR(VLOOKUP(VENTAS[[#This Row],[Código del producto Vendido]],STOCK[],16,FALSE)*VENTAS[[#This Row],[Cantidad]] + VLOOKUP(VENTAS[[#This Row],[Código del producto Vendido]],STOCK[],19,FALSE)*VENTAS[[#This Row],[Cantidad]],VENTAS[[#This Row],[Total]])</f>
        <v>12.419444444444444</v>
      </c>
      <c r="L1032" s="6">
        <f>VENTAS[[#This Row],[Total]]-VENTAS[[#This Row],[Comisión 10%]]-VENTAS[[#This Row],[Costo SIN Comision]]</f>
        <v>3.780555555555555</v>
      </c>
      <c r="M1032" s="6"/>
    </row>
    <row r="1033" spans="1:13" ht="14" x14ac:dyDescent="0.15">
      <c r="A1033" s="23">
        <v>45477</v>
      </c>
      <c r="D1033" s="4" t="s">
        <v>2031</v>
      </c>
      <c r="E1033" s="4" t="s">
        <v>803</v>
      </c>
      <c r="F1033" s="2" t="str">
        <f>IFERROR(VLOOKUP(VENTAS[[#This Row],[Código del producto Vendido]],STOCK[],5,FALSE),"-")</f>
        <v>Top Negro en tela de algodón</v>
      </c>
      <c r="G1033" s="2">
        <v>1</v>
      </c>
      <c r="H1033" s="6">
        <v>10</v>
      </c>
      <c r="I1033" s="6">
        <f>VENTAS[[#This Row],[Cantidad]]*VENTAS[[#This Row],[Precio Venta]]</f>
        <v>10</v>
      </c>
      <c r="J1033" s="6">
        <f>IF(VENTAS[[#This Row],[Nombre del Gestor]]&gt;1,  VENTAS[[#This Row],[Total]]*10%, 0)</f>
        <v>1</v>
      </c>
      <c r="K1033" s="6">
        <f>IFERROR(VLOOKUP(VENTAS[[#This Row],[Código del producto Vendido]],STOCK[],16,FALSE)*VENTAS[[#This Row],[Cantidad]] + VLOOKUP(VENTAS[[#This Row],[Código del producto Vendido]],STOCK[],19,FALSE)*VENTAS[[#This Row],[Cantidad]],VENTAS[[#This Row],[Total]])</f>
        <v>6.0555555555555554</v>
      </c>
      <c r="L1033" s="6">
        <f>VENTAS[[#This Row],[Total]]-VENTAS[[#This Row],[Comisión 10%]]-VENTAS[[#This Row],[Costo SIN Comision]]</f>
        <v>2.9444444444444446</v>
      </c>
      <c r="M1033" s="6"/>
    </row>
    <row r="1034" spans="1:13" ht="14" x14ac:dyDescent="0.15">
      <c r="A1034" s="23">
        <v>45477</v>
      </c>
      <c r="D1034" s="4" t="s">
        <v>2031</v>
      </c>
      <c r="E1034" s="4" t="s">
        <v>1249</v>
      </c>
      <c r="F1034" s="2" t="str">
        <f>IFERROR(VLOOKUP(VENTAS[[#This Row],[Código del producto Vendido]],STOCK[],5,FALSE),"-")</f>
        <v>Pantaloneta con abertura y bolsillos</v>
      </c>
      <c r="G1034" s="2">
        <v>1</v>
      </c>
      <c r="H1034" s="6">
        <v>23</v>
      </c>
      <c r="I1034" s="6">
        <f>VENTAS[[#This Row],[Cantidad]]*VENTAS[[#This Row],[Precio Venta]]</f>
        <v>23</v>
      </c>
      <c r="J1034" s="6">
        <f>IF(VENTAS[[#This Row],[Nombre del Gestor]]&gt;1,  VENTAS[[#This Row],[Total]]*10%, 0)</f>
        <v>2.3000000000000003</v>
      </c>
      <c r="K1034" s="6">
        <f>IFERROR(VLOOKUP(VENTAS[[#This Row],[Código del producto Vendido]],STOCK[],16,FALSE)*VENTAS[[#This Row],[Cantidad]] + VLOOKUP(VENTAS[[#This Row],[Código del producto Vendido]],STOCK[],19,FALSE)*VENTAS[[#This Row],[Cantidad]],VENTAS[[#This Row],[Total]])</f>
        <v>14.22</v>
      </c>
      <c r="L1034" s="6">
        <f>VENTAS[[#This Row],[Total]]-VENTAS[[#This Row],[Comisión 10%]]-VENTAS[[#This Row],[Costo SIN Comision]]</f>
        <v>6.4799999999999986</v>
      </c>
      <c r="M1034" s="6"/>
    </row>
    <row r="1035" spans="1:13" ht="14" x14ac:dyDescent="0.15">
      <c r="A1035" s="23">
        <v>45477</v>
      </c>
      <c r="D1035" s="4" t="s">
        <v>2031</v>
      </c>
      <c r="E1035" s="4" t="s">
        <v>2515</v>
      </c>
      <c r="F1035" s="2" t="str">
        <f>IFERROR(VLOOKUP(VENTAS[[#This Row],[Código del producto Vendido]],STOCK[],5,FALSE),"-")</f>
        <v>Pullover Dazy cuello redondo Blanco</v>
      </c>
      <c r="G1035" s="2">
        <v>1</v>
      </c>
      <c r="H1035" s="6">
        <v>13</v>
      </c>
      <c r="I1035" s="6">
        <f>VENTAS[[#This Row],[Cantidad]]*VENTAS[[#This Row],[Precio Venta]]</f>
        <v>13</v>
      </c>
      <c r="J1035" s="6">
        <f>IF(VENTAS[[#This Row],[Nombre del Gestor]]&gt;1,  VENTAS[[#This Row],[Total]]*10%, 0)</f>
        <v>1.3</v>
      </c>
      <c r="K1035" s="6">
        <f>IFERROR(VLOOKUP(VENTAS[[#This Row],[Código del producto Vendido]],STOCK[],16,FALSE)*VENTAS[[#This Row],[Cantidad]] + VLOOKUP(VENTAS[[#This Row],[Código del producto Vendido]],STOCK[],19,FALSE)*VENTAS[[#This Row],[Cantidad]],VENTAS[[#This Row],[Total]])</f>
        <v>8.61</v>
      </c>
      <c r="L1035" s="6">
        <f>VENTAS[[#This Row],[Total]]-VENTAS[[#This Row],[Comisión 10%]]-VENTAS[[#This Row],[Costo SIN Comision]]</f>
        <v>3.09</v>
      </c>
      <c r="M1035" s="6"/>
    </row>
    <row r="1036" spans="1:13" ht="14" x14ac:dyDescent="0.15">
      <c r="A1036" s="23">
        <v>45477</v>
      </c>
      <c r="D1036" s="4" t="s">
        <v>2031</v>
      </c>
      <c r="E1036" s="4" t="s">
        <v>1011</v>
      </c>
      <c r="F1036" s="2" t="str">
        <f>IFERROR(VLOOKUP(VENTAS[[#This Row],[Código del producto Vendido]],STOCK[],5,FALSE),"-")</f>
        <v>Vestido camisero con estampado y cinturón </v>
      </c>
      <c r="G1036" s="2">
        <v>1</v>
      </c>
      <c r="H1036" s="6">
        <v>28</v>
      </c>
      <c r="I1036" s="6">
        <f>VENTAS[[#This Row],[Cantidad]]*VENTAS[[#This Row],[Precio Venta]]</f>
        <v>28</v>
      </c>
      <c r="J1036" s="6">
        <f>IF(VENTAS[[#This Row],[Nombre del Gestor]]&gt;1,  VENTAS[[#This Row],[Total]]*10%, 0)</f>
        <v>2.8000000000000003</v>
      </c>
      <c r="K1036" s="6">
        <f>IFERROR(VLOOKUP(VENTAS[[#This Row],[Código del producto Vendido]],STOCK[],16,FALSE)*VENTAS[[#This Row],[Cantidad]] + VLOOKUP(VENTAS[[#This Row],[Código del producto Vendido]],STOCK[],19,FALSE)*VENTAS[[#This Row],[Cantidad]],VENTAS[[#This Row],[Total]])</f>
        <v>17.649999999999999</v>
      </c>
      <c r="L1036" s="6">
        <f>VENTAS[[#This Row],[Total]]-VENTAS[[#This Row],[Comisión 10%]]-VENTAS[[#This Row],[Costo SIN Comision]]</f>
        <v>7.5500000000000007</v>
      </c>
      <c r="M1036" s="6"/>
    </row>
    <row r="1037" spans="1:13" ht="14" x14ac:dyDescent="0.15">
      <c r="A1037" s="23">
        <v>45476</v>
      </c>
      <c r="D1037" s="4" t="s">
        <v>2031</v>
      </c>
      <c r="E1037" s="4" t="s">
        <v>2515</v>
      </c>
      <c r="F1037" s="2" t="str">
        <f>IFERROR(VLOOKUP(VENTAS[[#This Row],[Código del producto Vendido]],STOCK[],5,FALSE),"-")</f>
        <v>Pullover Dazy cuello redondo Blanco</v>
      </c>
      <c r="G1037" s="2">
        <v>1</v>
      </c>
      <c r="H1037" s="6">
        <v>13</v>
      </c>
      <c r="I1037" s="6">
        <f>VENTAS[[#This Row],[Cantidad]]*VENTAS[[#This Row],[Precio Venta]]</f>
        <v>13</v>
      </c>
      <c r="J1037" s="6">
        <f>IF(VENTAS[[#This Row],[Nombre del Gestor]]&gt;1,  VENTAS[[#This Row],[Total]]*10%, 0)</f>
        <v>1.3</v>
      </c>
      <c r="K1037" s="6">
        <f>IFERROR(VLOOKUP(VENTAS[[#This Row],[Código del producto Vendido]],STOCK[],16,FALSE)*VENTAS[[#This Row],[Cantidad]] + VLOOKUP(VENTAS[[#This Row],[Código del producto Vendido]],STOCK[],19,FALSE)*VENTAS[[#This Row],[Cantidad]],VENTAS[[#This Row],[Total]])</f>
        <v>8.61</v>
      </c>
      <c r="L1037" s="6">
        <f>VENTAS[[#This Row],[Total]]-VENTAS[[#This Row],[Comisión 10%]]-VENTAS[[#This Row],[Costo SIN Comision]]</f>
        <v>3.09</v>
      </c>
      <c r="M1037" s="6"/>
    </row>
    <row r="1038" spans="1:13" ht="14" x14ac:dyDescent="0.15">
      <c r="A1038" s="23">
        <v>45476</v>
      </c>
      <c r="D1038" s="4" t="s">
        <v>2031</v>
      </c>
      <c r="E1038" s="4" t="s">
        <v>1046</v>
      </c>
      <c r="F1038" s="2" t="str">
        <f>IFERROR(VLOOKUP(VENTAS[[#This Row],[Código del producto Vendido]],STOCK[],5,FALSE),"-")</f>
        <v>Pullover negro cuello redondo</v>
      </c>
      <c r="G1038" s="2">
        <v>1</v>
      </c>
      <c r="H1038" s="6">
        <v>13</v>
      </c>
      <c r="I1038" s="6">
        <f>VENTAS[[#This Row],[Cantidad]]*VENTAS[[#This Row],[Precio Venta]]</f>
        <v>13</v>
      </c>
      <c r="J1038" s="6">
        <f>IF(VENTAS[[#This Row],[Nombre del Gestor]]&gt;1,  VENTAS[[#This Row],[Total]]*10%, 0)</f>
        <v>1.3</v>
      </c>
      <c r="K1038" s="6">
        <f>IFERROR(VLOOKUP(VENTAS[[#This Row],[Código del producto Vendido]],STOCK[],16,FALSE)*VENTAS[[#This Row],[Cantidad]] + VLOOKUP(VENTAS[[#This Row],[Código del producto Vendido]],STOCK[],19,FALSE)*VENTAS[[#This Row],[Cantidad]],VENTAS[[#This Row],[Total]])</f>
        <v>8.5300000000000011</v>
      </c>
      <c r="L1038" s="6">
        <f>VENTAS[[#This Row],[Total]]-VENTAS[[#This Row],[Comisión 10%]]-VENTAS[[#This Row],[Costo SIN Comision]]</f>
        <v>3.1699999999999982</v>
      </c>
      <c r="M1038" s="6"/>
    </row>
    <row r="1039" spans="1:13" ht="14" x14ac:dyDescent="0.15">
      <c r="A1039" s="23">
        <v>45476</v>
      </c>
      <c r="D1039" s="4" t="s">
        <v>2031</v>
      </c>
      <c r="E1039" s="4" t="s">
        <v>2305</v>
      </c>
      <c r="F1039" s="2" t="str">
        <f>IFERROR(VLOOKUP(VENTAS[[#This Row],[Código del producto Vendido]],STOCK[],5,FALSE),"-")</f>
        <v>Falda Bohemia de mezclilla de cintura alta con detalles de botón</v>
      </c>
      <c r="G1039" s="2">
        <v>1</v>
      </c>
      <c r="H1039" s="6">
        <v>30</v>
      </c>
      <c r="I1039" s="6">
        <f>VENTAS[[#This Row],[Cantidad]]*VENTAS[[#This Row],[Precio Venta]]</f>
        <v>30</v>
      </c>
      <c r="J1039" s="6">
        <f>IF(VENTAS[[#This Row],[Nombre del Gestor]]&gt;1,  VENTAS[[#This Row],[Total]]*10%, 0)</f>
        <v>3</v>
      </c>
      <c r="K1039" s="6">
        <f>IFERROR(VLOOKUP(VENTAS[[#This Row],[Código del producto Vendido]],STOCK[],16,FALSE)*VENTAS[[#This Row],[Cantidad]] + VLOOKUP(VENTAS[[#This Row],[Código del producto Vendido]],STOCK[],19,FALSE)*VENTAS[[#This Row],[Cantidad]],VENTAS[[#This Row],[Total]])</f>
        <v>7.05</v>
      </c>
      <c r="L1039" s="6">
        <f>VENTAS[[#This Row],[Total]]-VENTAS[[#This Row],[Comisión 10%]]-VENTAS[[#This Row],[Costo SIN Comision]]</f>
        <v>19.95</v>
      </c>
      <c r="M1039" s="6"/>
    </row>
    <row r="1040" spans="1:13" ht="14" x14ac:dyDescent="0.15">
      <c r="A1040" s="23">
        <v>45476</v>
      </c>
      <c r="C1040" s="4" t="s">
        <v>237</v>
      </c>
      <c r="D1040" s="4" t="s">
        <v>2514</v>
      </c>
      <c r="E1040" s="4" t="s">
        <v>1459</v>
      </c>
      <c r="F1040" s="2" t="str">
        <f>IFERROR(VLOOKUP(VENTAS[[#This Row],[Código del producto Vendido]],STOCK[],5,FALSE),"-")</f>
        <v>Mono elegante con mangas de vuelo</v>
      </c>
      <c r="G1040" s="2">
        <v>1</v>
      </c>
      <c r="H1040" s="6">
        <v>30</v>
      </c>
      <c r="I1040" s="6">
        <f>VENTAS[[#This Row],[Cantidad]]*VENTAS[[#This Row],[Precio Venta]]</f>
        <v>30</v>
      </c>
      <c r="J1040" s="6">
        <f>IF(VENTAS[[#This Row],[Nombre del Gestor]]&gt;1,  VENTAS[[#This Row],[Total]]*10%, 0)</f>
        <v>3</v>
      </c>
      <c r="K1040" s="6">
        <f>IFERROR(VLOOKUP(VENTAS[[#This Row],[Código del producto Vendido]],STOCK[],16,FALSE)*VENTAS[[#This Row],[Cantidad]] + VLOOKUP(VENTAS[[#This Row],[Código del producto Vendido]],STOCK[],19,FALSE)*VENTAS[[#This Row],[Cantidad]],VENTAS[[#This Row],[Total]])</f>
        <v>17.8</v>
      </c>
      <c r="L1040" s="6">
        <f>VENTAS[[#This Row],[Total]]-VENTAS[[#This Row],[Comisión 10%]]-VENTAS[[#This Row],[Costo SIN Comision]]</f>
        <v>9.1999999999999993</v>
      </c>
      <c r="M1040" s="6"/>
    </row>
    <row r="1041" spans="1:13" ht="14" x14ac:dyDescent="0.15">
      <c r="A1041" s="23">
        <v>45476</v>
      </c>
      <c r="C1041" s="4" t="s">
        <v>2549</v>
      </c>
      <c r="D1041" s="4" t="s">
        <v>2514</v>
      </c>
      <c r="E1041" s="4" t="s">
        <v>2501</v>
      </c>
      <c r="F1041" s="2" t="str">
        <f>IFERROR(VLOOKUP(VENTAS[[#This Row],[Código del producto Vendido]],STOCK[],5,FALSE),"-")</f>
        <v>Cinturón básico grueso Camel</v>
      </c>
      <c r="G1041" s="2">
        <v>1</v>
      </c>
      <c r="H1041" s="6">
        <v>10</v>
      </c>
      <c r="I1041" s="6">
        <f>VENTAS[[#This Row],[Cantidad]]*VENTAS[[#This Row],[Precio Venta]]</f>
        <v>10</v>
      </c>
      <c r="J1041" s="6">
        <f>IF(VENTAS[[#This Row],[Nombre del Gestor]]&gt;1,  VENTAS[[#This Row],[Total]]*10%, 0)</f>
        <v>1</v>
      </c>
      <c r="K1041" s="6">
        <f>IFERROR(VLOOKUP(VENTAS[[#This Row],[Código del producto Vendido]],STOCK[],16,FALSE)*VENTAS[[#This Row],[Cantidad]] + VLOOKUP(VENTAS[[#This Row],[Código del producto Vendido]],STOCK[],19,FALSE)*VENTAS[[#This Row],[Cantidad]],VENTAS[[#This Row],[Total]])</f>
        <v>3.7647058823529411</v>
      </c>
      <c r="L1041" s="6">
        <f>VENTAS[[#This Row],[Total]]-VENTAS[[#This Row],[Comisión 10%]]-VENTAS[[#This Row],[Costo SIN Comision]]</f>
        <v>5.2352941176470589</v>
      </c>
      <c r="M1041" s="6"/>
    </row>
    <row r="1042" spans="1:13" ht="14" x14ac:dyDescent="0.15">
      <c r="A1042" s="23">
        <v>45480</v>
      </c>
      <c r="D1042" s="4" t="s">
        <v>2031</v>
      </c>
      <c r="E1042" s="4" t="s">
        <v>1113</v>
      </c>
      <c r="F1042" s="2" t="str">
        <f>IFERROR(VLOOKUP(VENTAS[[#This Row],[Código del producto Vendido]],STOCK[],5,FALSE),"-")</f>
        <v>Blazer Carmelita oscuro (hacer foto)</v>
      </c>
      <c r="G1042" s="2">
        <v>1</v>
      </c>
      <c r="H1042" s="6">
        <v>40</v>
      </c>
      <c r="I1042" s="6">
        <f>VENTAS[[#This Row],[Cantidad]]*VENTAS[[#This Row],[Precio Venta]]</f>
        <v>40</v>
      </c>
      <c r="J1042" s="6">
        <f>IF(VENTAS[[#This Row],[Nombre del Gestor]]&gt;1,  VENTAS[[#This Row],[Total]]*10%, 0)</f>
        <v>4</v>
      </c>
      <c r="K1042" s="6">
        <f>IFERROR(VLOOKUP(VENTAS[[#This Row],[Código del producto Vendido]],STOCK[],16,FALSE)*VENTAS[[#This Row],[Cantidad]] + VLOOKUP(VENTAS[[#This Row],[Código del producto Vendido]],STOCK[],19,FALSE)*VENTAS[[#This Row],[Cantidad]],VENTAS[[#This Row],[Total]])</f>
        <v>24.75</v>
      </c>
      <c r="L1042" s="6">
        <f>VENTAS[[#This Row],[Total]]-VENTAS[[#This Row],[Comisión 10%]]-VENTAS[[#This Row],[Costo SIN Comision]]</f>
        <v>11.25</v>
      </c>
      <c r="M1042" s="6"/>
    </row>
    <row r="1043" spans="1:13" ht="14" x14ac:dyDescent="0.15">
      <c r="A1043" s="23">
        <v>45480</v>
      </c>
      <c r="D1043" s="4" t="s">
        <v>2031</v>
      </c>
      <c r="E1043" s="4" t="s">
        <v>1823</v>
      </c>
      <c r="F1043" s="2" t="str">
        <f>IFERROR(VLOOKUP(VENTAS[[#This Row],[Código del producto Vendido]],STOCK[],5,FALSE),"-")</f>
        <v>Blazer entallado</v>
      </c>
      <c r="G1043" s="2">
        <v>1</v>
      </c>
      <c r="H1043" s="6">
        <v>40</v>
      </c>
      <c r="I1043" s="6">
        <f>VENTAS[[#This Row],[Cantidad]]*VENTAS[[#This Row],[Precio Venta]]</f>
        <v>40</v>
      </c>
      <c r="J1043" s="6">
        <f>IF(VENTAS[[#This Row],[Nombre del Gestor]]&gt;1,  VENTAS[[#This Row],[Total]]*10%, 0)</f>
        <v>4</v>
      </c>
      <c r="K1043" s="6">
        <f>IFERROR(VLOOKUP(VENTAS[[#This Row],[Código del producto Vendido]],STOCK[],16,FALSE)*VENTAS[[#This Row],[Cantidad]] + VLOOKUP(VENTAS[[#This Row],[Código del producto Vendido]],STOCK[],19,FALSE)*VENTAS[[#This Row],[Cantidad]],VENTAS[[#This Row],[Total]])</f>
        <v>24.29</v>
      </c>
      <c r="L1043" s="6">
        <f>VENTAS[[#This Row],[Total]]-VENTAS[[#This Row],[Comisión 10%]]-VENTAS[[#This Row],[Costo SIN Comision]]</f>
        <v>11.71</v>
      </c>
      <c r="M1043" s="6"/>
    </row>
    <row r="1044" spans="1:13" ht="14" x14ac:dyDescent="0.15">
      <c r="A1044" s="23">
        <v>45480</v>
      </c>
      <c r="D1044" s="4" t="s">
        <v>2031</v>
      </c>
      <c r="E1044" s="4" t="s">
        <v>748</v>
      </c>
      <c r="F1044" s="2" t="str">
        <f>IFERROR(VLOOKUP(VENTAS[[#This Row],[Código del producto Vendido]],STOCK[],5,FALSE),"-")</f>
        <v>Vestido vaporoso</v>
      </c>
      <c r="G1044" s="2">
        <v>1</v>
      </c>
      <c r="H1044" s="6">
        <v>17</v>
      </c>
      <c r="I1044" s="6">
        <f>VENTAS[[#This Row],[Cantidad]]*VENTAS[[#This Row],[Precio Venta]]</f>
        <v>17</v>
      </c>
      <c r="J1044" s="6">
        <f>IF(VENTAS[[#This Row],[Nombre del Gestor]]&gt;1,  VENTAS[[#This Row],[Total]]*10%, 0)</f>
        <v>1.7000000000000002</v>
      </c>
      <c r="K1044" s="6">
        <f>IFERROR(VLOOKUP(VENTAS[[#This Row],[Código del producto Vendido]],STOCK[],16,FALSE)*VENTAS[[#This Row],[Cantidad]] + VLOOKUP(VENTAS[[#This Row],[Código del producto Vendido]],STOCK[],19,FALSE)*VENTAS[[#This Row],[Cantidad]],VENTAS[[#This Row],[Total]])</f>
        <v>10.722222222222221</v>
      </c>
      <c r="L1044" s="6">
        <f>VENTAS[[#This Row],[Total]]-VENTAS[[#This Row],[Comisión 10%]]-VENTAS[[#This Row],[Costo SIN Comision]]</f>
        <v>4.5777777777777793</v>
      </c>
      <c r="M1044" s="6"/>
    </row>
    <row r="1045" spans="1:13" ht="14" x14ac:dyDescent="0.15">
      <c r="A1045" s="23">
        <v>45476</v>
      </c>
      <c r="D1045" s="4" t="s">
        <v>2514</v>
      </c>
      <c r="E1045" s="4" t="s">
        <v>2381</v>
      </c>
      <c r="F1045" s="2" t="str">
        <f>IFERROR(VLOOKUP(VENTAS[[#This Row],[Código del producto Vendido]],STOCK[],5,FALSE),"-")</f>
        <v>Espejuelos rectangulares unisex</v>
      </c>
      <c r="G1045" s="2">
        <v>1</v>
      </c>
      <c r="H1045" s="6">
        <v>10</v>
      </c>
      <c r="I1045" s="6">
        <f>VENTAS[[#This Row],[Cantidad]]*VENTAS[[#This Row],[Precio Venta]]</f>
        <v>10</v>
      </c>
      <c r="J1045" s="6">
        <f>IF(VENTAS[[#This Row],[Nombre del Gestor]]&gt;1,  VENTAS[[#This Row],[Total]]*10%, 0)</f>
        <v>1</v>
      </c>
      <c r="K1045" s="6">
        <f>IFERROR(VLOOKUP(VENTAS[[#This Row],[Código del producto Vendido]],STOCK[],16,FALSE)*VENTAS[[#This Row],[Cantidad]] + VLOOKUP(VENTAS[[#This Row],[Código del producto Vendido]],STOCK[],19,FALSE)*VENTAS[[#This Row],[Cantidad]],VENTAS[[#This Row],[Total]])</f>
        <v>6.3312499999999998</v>
      </c>
      <c r="L1045" s="6">
        <f>VENTAS[[#This Row],[Total]]-VENTAS[[#This Row],[Comisión 10%]]-VENTAS[[#This Row],[Costo SIN Comision]]</f>
        <v>2.6687500000000002</v>
      </c>
      <c r="M1045" s="6"/>
    </row>
    <row r="1046" spans="1:13" ht="14" x14ac:dyDescent="0.15">
      <c r="A1046" s="23">
        <v>45476</v>
      </c>
      <c r="D1046" s="4" t="s">
        <v>2514</v>
      </c>
      <c r="E1046" s="4" t="s">
        <v>603</v>
      </c>
      <c r="F1046" s="2" t="str">
        <f>IFERROR(VLOOKUP(VENTAS[[#This Row],[Código del producto Vendido]],STOCK[],5,FALSE),"-")</f>
        <v>Vestido moca ajustado</v>
      </c>
      <c r="G1046" s="2">
        <v>1</v>
      </c>
      <c r="H1046" s="6">
        <v>18</v>
      </c>
      <c r="I1046" s="6">
        <f>VENTAS[[#This Row],[Cantidad]]*VENTAS[[#This Row],[Precio Venta]]</f>
        <v>18</v>
      </c>
      <c r="J1046" s="6">
        <f>IF(VENTAS[[#This Row],[Nombre del Gestor]]&gt;1,  VENTAS[[#This Row],[Total]]*10%, 0)</f>
        <v>1.8</v>
      </c>
      <c r="K1046" s="6">
        <f>IFERROR(VLOOKUP(VENTAS[[#This Row],[Código del producto Vendido]],STOCK[],16,FALSE)*VENTAS[[#This Row],[Cantidad]] + VLOOKUP(VENTAS[[#This Row],[Código del producto Vendido]],STOCK[],19,FALSE)*VENTAS[[#This Row],[Cantidad]],VENTAS[[#This Row],[Total]])</f>
        <v>12.515555555555554</v>
      </c>
      <c r="L1046" s="6">
        <f>VENTAS[[#This Row],[Total]]-VENTAS[[#This Row],[Comisión 10%]]-VENTAS[[#This Row],[Costo SIN Comision]]</f>
        <v>3.6844444444444449</v>
      </c>
      <c r="M1046" s="6"/>
    </row>
    <row r="1047" spans="1:13" ht="14" x14ac:dyDescent="0.15">
      <c r="A1047" s="23">
        <v>45479</v>
      </c>
      <c r="D1047" s="4" t="s">
        <v>2514</v>
      </c>
      <c r="E1047" s="4" t="s">
        <v>2384</v>
      </c>
      <c r="F1047" s="2" t="str">
        <f>IFERROR(VLOOKUP(VENTAS[[#This Row],[Código del producto Vendido]],STOCK[],5,FALSE),"-")</f>
        <v>Sombrero de protección Verano fashionista</v>
      </c>
      <c r="G1047" s="2">
        <v>1</v>
      </c>
      <c r="H1047" s="6">
        <v>15</v>
      </c>
      <c r="I1047" s="6">
        <f>VENTAS[[#This Row],[Cantidad]]*VENTAS[[#This Row],[Precio Venta]]</f>
        <v>15</v>
      </c>
      <c r="J1047" s="6">
        <f>IF(VENTAS[[#This Row],[Nombre del Gestor]]&gt;1,  VENTAS[[#This Row],[Total]]*10%, 0)</f>
        <v>1.5</v>
      </c>
      <c r="K1047" s="6">
        <f>IFERROR(VLOOKUP(VENTAS[[#This Row],[Código del producto Vendido]],STOCK[],16,FALSE)*VENTAS[[#This Row],[Cantidad]] + VLOOKUP(VENTAS[[#This Row],[Código del producto Vendido]],STOCK[],19,FALSE)*VENTAS[[#This Row],[Cantidad]],VENTAS[[#This Row],[Total]])</f>
        <v>8.551874999999999</v>
      </c>
      <c r="L1047" s="6">
        <f>VENTAS[[#This Row],[Total]]-VENTAS[[#This Row],[Comisión 10%]]-VENTAS[[#This Row],[Costo SIN Comision]]</f>
        <v>4.948125000000001</v>
      </c>
      <c r="M1047" s="6"/>
    </row>
    <row r="1048" spans="1:13" ht="14" x14ac:dyDescent="0.15">
      <c r="A1048" s="23">
        <v>45478</v>
      </c>
      <c r="D1048" s="4" t="s">
        <v>2521</v>
      </c>
      <c r="E1048" s="4" t="s">
        <v>1249</v>
      </c>
      <c r="F1048" s="2" t="str">
        <f>IFERROR(VLOOKUP(VENTAS[[#This Row],[Código del producto Vendido]],STOCK[],5,FALSE),"-")</f>
        <v>Pantaloneta con abertura y bolsillos</v>
      </c>
      <c r="G1048" s="2">
        <v>1</v>
      </c>
      <c r="H1048" s="6">
        <v>23</v>
      </c>
      <c r="I1048" s="6">
        <f>VENTAS[[#This Row],[Cantidad]]*VENTAS[[#This Row],[Precio Venta]]</f>
        <v>23</v>
      </c>
      <c r="J1048" s="6">
        <f>IF(VENTAS[[#This Row],[Nombre del Gestor]]&gt;1,  VENTAS[[#This Row],[Total]]*10%, 0)</f>
        <v>2.3000000000000003</v>
      </c>
      <c r="K1048" s="6">
        <f>IFERROR(VLOOKUP(VENTAS[[#This Row],[Código del producto Vendido]],STOCK[],16,FALSE)*VENTAS[[#This Row],[Cantidad]] + VLOOKUP(VENTAS[[#This Row],[Código del producto Vendido]],STOCK[],19,FALSE)*VENTAS[[#This Row],[Cantidad]],VENTAS[[#This Row],[Total]])</f>
        <v>14.22</v>
      </c>
      <c r="L1048" s="6">
        <f>VENTAS[[#This Row],[Total]]-VENTAS[[#This Row],[Comisión 10%]]-VENTAS[[#This Row],[Costo SIN Comision]]</f>
        <v>6.4799999999999986</v>
      </c>
      <c r="M1048" s="6"/>
    </row>
    <row r="1049" spans="1:13" ht="14" x14ac:dyDescent="0.15">
      <c r="A1049" s="23">
        <v>45478</v>
      </c>
      <c r="D1049" s="4" t="s">
        <v>2521</v>
      </c>
      <c r="E1049" s="4" t="s">
        <v>2332</v>
      </c>
      <c r="F1049" s="2" t="str">
        <f>IFERROR(VLOOKUP(VENTAS[[#This Row],[Código del producto Vendido]],STOCK[],5,FALSE),"-")</f>
        <v>vestido Boho con tirantes de spaguetti y abertura</v>
      </c>
      <c r="G1049" s="2">
        <v>1</v>
      </c>
      <c r="H1049" s="6">
        <v>30</v>
      </c>
      <c r="I1049" s="6">
        <f>VENTAS[[#This Row],[Cantidad]]*VENTAS[[#This Row],[Precio Venta]]</f>
        <v>30</v>
      </c>
      <c r="J1049" s="6">
        <f>IF(VENTAS[[#This Row],[Nombre del Gestor]]&gt;1,  VENTAS[[#This Row],[Total]]*10%, 0)</f>
        <v>3</v>
      </c>
      <c r="K1049" s="6">
        <f>IFERROR(VLOOKUP(VENTAS[[#This Row],[Código del producto Vendido]],STOCK[],16,FALSE)*VENTAS[[#This Row],[Cantidad]] + VLOOKUP(VENTAS[[#This Row],[Código del producto Vendido]],STOCK[],19,FALSE)*VENTAS[[#This Row],[Cantidad]],VENTAS[[#This Row],[Total]])</f>
        <v>16.09</v>
      </c>
      <c r="L1049" s="6">
        <f>VENTAS[[#This Row],[Total]]-VENTAS[[#This Row],[Comisión 10%]]-VENTAS[[#This Row],[Costo SIN Comision]]</f>
        <v>10.91</v>
      </c>
      <c r="M1049" s="6"/>
    </row>
    <row r="1050" spans="1:13" ht="14" x14ac:dyDescent="0.15">
      <c r="A1050" s="23">
        <v>45478</v>
      </c>
      <c r="D1050" s="4" t="s">
        <v>2521</v>
      </c>
      <c r="E1050" s="4" t="s">
        <v>2516</v>
      </c>
      <c r="F1050" s="2" t="str">
        <f>IFERROR(VLOOKUP(VENTAS[[#This Row],[Código del producto Vendido]],STOCK[],5,FALSE),"-")</f>
        <v>Pullover Dazy cuello redondo Negro</v>
      </c>
      <c r="G1050" s="2">
        <v>1</v>
      </c>
      <c r="H1050" s="6">
        <v>13</v>
      </c>
      <c r="I1050" s="6">
        <f>VENTAS[[#This Row],[Cantidad]]*VENTAS[[#This Row],[Precio Venta]]</f>
        <v>13</v>
      </c>
      <c r="J1050" s="6">
        <f>IF(VENTAS[[#This Row],[Nombre del Gestor]]&gt;1,  VENTAS[[#This Row],[Total]]*10%, 0)</f>
        <v>1.3</v>
      </c>
      <c r="K1050" s="6">
        <f>IFERROR(VLOOKUP(VENTAS[[#This Row],[Código del producto Vendido]],STOCK[],16,FALSE)*VENTAS[[#This Row],[Cantidad]] + VLOOKUP(VENTAS[[#This Row],[Código del producto Vendido]],STOCK[],19,FALSE)*VENTAS[[#This Row],[Cantidad]],VENTAS[[#This Row],[Total]])</f>
        <v>7.61</v>
      </c>
      <c r="L1050" s="6">
        <f>VENTAS[[#This Row],[Total]]-VENTAS[[#This Row],[Comisión 10%]]-VENTAS[[#This Row],[Costo SIN Comision]]</f>
        <v>4.089999999999999</v>
      </c>
      <c r="M1050" s="6"/>
    </row>
    <row r="1051" spans="1:13" ht="14" x14ac:dyDescent="0.15">
      <c r="A1051" s="23">
        <v>45478</v>
      </c>
      <c r="D1051" s="4" t="s">
        <v>2521</v>
      </c>
      <c r="E1051" s="4" t="s">
        <v>1771</v>
      </c>
      <c r="F1051" s="2" t="str">
        <f>IFERROR(VLOOKUP(VENTAS[[#This Row],[Código del producto Vendido]],STOCK[],5,FALSE),"-")</f>
        <v xml:space="preserve">Pantalón Palazzo </v>
      </c>
      <c r="G1051" s="2">
        <v>1</v>
      </c>
      <c r="H1051" s="6">
        <v>30</v>
      </c>
      <c r="I1051" s="6">
        <f>VENTAS[[#This Row],[Cantidad]]*VENTAS[[#This Row],[Precio Venta]]</f>
        <v>30</v>
      </c>
      <c r="J1051" s="6">
        <f>IF(VENTAS[[#This Row],[Nombre del Gestor]]&gt;1,  VENTAS[[#This Row],[Total]]*10%, 0)</f>
        <v>3</v>
      </c>
      <c r="K1051" s="6">
        <f>IFERROR(VLOOKUP(VENTAS[[#This Row],[Código del producto Vendido]],STOCK[],16,FALSE)*VENTAS[[#This Row],[Cantidad]] + VLOOKUP(VENTAS[[#This Row],[Código del producto Vendido]],STOCK[],19,FALSE)*VENTAS[[#This Row],[Cantidad]],VENTAS[[#This Row],[Total]])</f>
        <v>16.79</v>
      </c>
      <c r="L1051" s="6">
        <f>VENTAS[[#This Row],[Total]]-VENTAS[[#This Row],[Comisión 10%]]-VENTAS[[#This Row],[Costo SIN Comision]]</f>
        <v>10.210000000000001</v>
      </c>
      <c r="M1051" s="6"/>
    </row>
    <row r="1052" spans="1:13" ht="14" x14ac:dyDescent="0.15">
      <c r="A1052" s="23">
        <v>45476</v>
      </c>
      <c r="D1052" s="4" t="s">
        <v>2521</v>
      </c>
      <c r="E1052" s="4" t="s">
        <v>1844</v>
      </c>
      <c r="F1052" s="2" t="str">
        <f>IFERROR(VLOOKUP(VENTAS[[#This Row],[Código del producto Vendido]],STOCK[],5,FALSE),"-")</f>
        <v>Sujetador Invisible Suave sin tirantes</v>
      </c>
      <c r="G1052" s="2">
        <v>1</v>
      </c>
      <c r="H1052" s="6">
        <v>12</v>
      </c>
      <c r="I1052" s="6">
        <f>VENTAS[[#This Row],[Cantidad]]*VENTAS[[#This Row],[Precio Venta]]</f>
        <v>12</v>
      </c>
      <c r="J1052" s="6">
        <f>IF(VENTAS[[#This Row],[Nombre del Gestor]]&gt;1,  VENTAS[[#This Row],[Total]]*10%, 0)</f>
        <v>1.2000000000000002</v>
      </c>
      <c r="K1052" s="6">
        <f>IFERROR(VLOOKUP(VENTAS[[#This Row],[Código del producto Vendido]],STOCK[],16,FALSE)*VENTAS[[#This Row],[Cantidad]] + VLOOKUP(VENTAS[[#This Row],[Código del producto Vendido]],STOCK[],19,FALSE)*VENTAS[[#This Row],[Cantidad]],VENTAS[[#This Row],[Total]])</f>
        <v>4.97</v>
      </c>
      <c r="L1052" s="6">
        <f>VENTAS[[#This Row],[Total]]-VENTAS[[#This Row],[Comisión 10%]]-VENTAS[[#This Row],[Costo SIN Comision]]</f>
        <v>5.830000000000001</v>
      </c>
      <c r="M1052" s="6"/>
    </row>
    <row r="1053" spans="1:13" ht="14" x14ac:dyDescent="0.15">
      <c r="A1053" s="23">
        <v>45476</v>
      </c>
      <c r="D1053" s="4" t="s">
        <v>2521</v>
      </c>
      <c r="E1053" s="4" t="s">
        <v>1438</v>
      </c>
      <c r="F1053" s="2" t="str">
        <f>IFERROR(VLOOKUP(VENTAS[[#This Row],[Código del producto Vendido]],STOCK[],5,FALSE),"-")</f>
        <v>Mono palazzo</v>
      </c>
      <c r="G1053" s="2">
        <v>1</v>
      </c>
      <c r="H1053" s="6">
        <v>30</v>
      </c>
      <c r="I1053" s="6">
        <f>VENTAS[[#This Row],[Cantidad]]*VENTAS[[#This Row],[Precio Venta]]</f>
        <v>30</v>
      </c>
      <c r="J1053" s="6">
        <f>IF(VENTAS[[#This Row],[Nombre del Gestor]]&gt;1,  VENTAS[[#This Row],[Total]]*10%, 0)</f>
        <v>3</v>
      </c>
      <c r="K1053" s="6">
        <f>IFERROR(VLOOKUP(VENTAS[[#This Row],[Código del producto Vendido]],STOCK[],16,FALSE)*VENTAS[[#This Row],[Cantidad]] + VLOOKUP(VENTAS[[#This Row],[Código del producto Vendido]],STOCK[],19,FALSE)*VENTAS[[#This Row],[Cantidad]],VENTAS[[#This Row],[Total]])</f>
        <v>17.87</v>
      </c>
      <c r="L1053" s="6">
        <f>VENTAS[[#This Row],[Total]]-VENTAS[[#This Row],[Comisión 10%]]-VENTAS[[#This Row],[Costo SIN Comision]]</f>
        <v>9.129999999999999</v>
      </c>
      <c r="M1053" s="6"/>
    </row>
    <row r="1054" spans="1:13" ht="14" x14ac:dyDescent="0.15">
      <c r="A1054" s="23">
        <v>45476</v>
      </c>
      <c r="D1054" s="4" t="s">
        <v>2521</v>
      </c>
      <c r="E1054" s="4" t="s">
        <v>1421</v>
      </c>
      <c r="F1054" s="2" t="str">
        <f>IFERROR(VLOOKUP(VENTAS[[#This Row],[Código del producto Vendido]],STOCK[],5,FALSE),"-")</f>
        <v>Vestido Becka</v>
      </c>
      <c r="G1054" s="2">
        <v>1</v>
      </c>
      <c r="H1054" s="6">
        <v>25</v>
      </c>
      <c r="I1054" s="6">
        <f>VENTAS[[#This Row],[Cantidad]]*VENTAS[[#This Row],[Precio Venta]]</f>
        <v>25</v>
      </c>
      <c r="J1054" s="6">
        <f>IF(VENTAS[[#This Row],[Nombre del Gestor]]&gt;1,  VENTAS[[#This Row],[Total]]*10%, 0)</f>
        <v>2.5</v>
      </c>
      <c r="K1054" s="6">
        <f>IFERROR(VLOOKUP(VENTAS[[#This Row],[Código del producto Vendido]],STOCK[],16,FALSE)*VENTAS[[#This Row],[Cantidad]] + VLOOKUP(VENTAS[[#This Row],[Código del producto Vendido]],STOCK[],19,FALSE)*VENTAS[[#This Row],[Cantidad]],VENTAS[[#This Row],[Total]])</f>
        <v>12.4</v>
      </c>
      <c r="L1054" s="6">
        <f>VENTAS[[#This Row],[Total]]-VENTAS[[#This Row],[Comisión 10%]]-VENTAS[[#This Row],[Costo SIN Comision]]</f>
        <v>10.1</v>
      </c>
      <c r="M1054" s="6"/>
    </row>
    <row r="1055" spans="1:13" ht="14" x14ac:dyDescent="0.15">
      <c r="A1055" s="23">
        <v>45476</v>
      </c>
      <c r="D1055" s="4" t="s">
        <v>2521</v>
      </c>
      <c r="E1055" s="4" t="s">
        <v>2516</v>
      </c>
      <c r="F1055" s="2" t="str">
        <f>IFERROR(VLOOKUP(VENTAS[[#This Row],[Código del producto Vendido]],STOCK[],5,FALSE),"-")</f>
        <v>Pullover Dazy cuello redondo Negro</v>
      </c>
      <c r="G1055" s="2">
        <v>1</v>
      </c>
      <c r="H1055" s="6">
        <v>13</v>
      </c>
      <c r="I1055" s="6">
        <f>VENTAS[[#This Row],[Cantidad]]*VENTAS[[#This Row],[Precio Venta]]</f>
        <v>13</v>
      </c>
      <c r="J1055" s="6">
        <f>IF(VENTAS[[#This Row],[Nombre del Gestor]]&gt;1,  VENTAS[[#This Row],[Total]]*10%, 0)</f>
        <v>1.3</v>
      </c>
      <c r="K1055" s="6">
        <f>IFERROR(VLOOKUP(VENTAS[[#This Row],[Código del producto Vendido]],STOCK[],16,FALSE)*VENTAS[[#This Row],[Cantidad]] + VLOOKUP(VENTAS[[#This Row],[Código del producto Vendido]],STOCK[],19,FALSE)*VENTAS[[#This Row],[Cantidad]],VENTAS[[#This Row],[Total]])</f>
        <v>7.61</v>
      </c>
      <c r="L1055" s="6">
        <f>VENTAS[[#This Row],[Total]]-VENTAS[[#This Row],[Comisión 10%]]-VENTAS[[#This Row],[Costo SIN Comision]]</f>
        <v>4.089999999999999</v>
      </c>
      <c r="M1055" s="6"/>
    </row>
    <row r="1056" spans="1:13" ht="14" x14ac:dyDescent="0.15">
      <c r="A1056" s="23">
        <v>45476</v>
      </c>
      <c r="D1056" s="4" t="s">
        <v>2521</v>
      </c>
      <c r="E1056" s="4" t="s">
        <v>1247</v>
      </c>
      <c r="F1056" s="2" t="str">
        <f>IFERROR(VLOOKUP(VENTAS[[#This Row],[Código del producto Vendido]],STOCK[],5,FALSE),"-")</f>
        <v>Top bustier corsetero</v>
      </c>
      <c r="G1056" s="2">
        <v>1</v>
      </c>
      <c r="H1056" s="6">
        <v>10</v>
      </c>
      <c r="I1056" s="6">
        <f>VENTAS[[#This Row],[Cantidad]]*VENTAS[[#This Row],[Precio Venta]]</f>
        <v>10</v>
      </c>
      <c r="J1056" s="6">
        <f>IF(VENTAS[[#This Row],[Nombre del Gestor]]&gt;1,  VENTAS[[#This Row],[Total]]*10%, 0)</f>
        <v>1</v>
      </c>
      <c r="K1056" s="6">
        <f>IFERROR(VLOOKUP(VENTAS[[#This Row],[Código del producto Vendido]],STOCK[],16,FALSE)*VENTAS[[#This Row],[Cantidad]] + VLOOKUP(VENTAS[[#This Row],[Código del producto Vendido]],STOCK[],19,FALSE)*VENTAS[[#This Row],[Cantidad]],VENTAS[[#This Row],[Total]])</f>
        <v>5.5</v>
      </c>
      <c r="L1056" s="6">
        <f>VENTAS[[#This Row],[Total]]-VENTAS[[#This Row],[Comisión 10%]]-VENTAS[[#This Row],[Costo SIN Comision]]</f>
        <v>3.5</v>
      </c>
      <c r="M1056" s="6"/>
    </row>
    <row r="1057" spans="1:13" ht="14" x14ac:dyDescent="0.15">
      <c r="A1057" s="23">
        <v>45476</v>
      </c>
      <c r="D1057" s="4" t="s">
        <v>2521</v>
      </c>
      <c r="E1057" s="4" t="s">
        <v>1010</v>
      </c>
      <c r="F1057" s="2" t="str">
        <f>IFERROR(VLOOKUP(VENTAS[[#This Row],[Código del producto Vendido]],STOCK[],5,FALSE),"-")</f>
        <v>Vestido camisero con estampado y cinturón </v>
      </c>
      <c r="G1057" s="2">
        <v>1</v>
      </c>
      <c r="H1057" s="6">
        <v>28</v>
      </c>
      <c r="I1057" s="6">
        <f>VENTAS[[#This Row],[Cantidad]]*VENTAS[[#This Row],[Precio Venta]]</f>
        <v>28</v>
      </c>
      <c r="J1057" s="6">
        <f>IF(VENTAS[[#This Row],[Nombre del Gestor]]&gt;1,  VENTAS[[#This Row],[Total]]*10%, 0)</f>
        <v>2.8000000000000003</v>
      </c>
      <c r="K1057" s="6">
        <f>IFERROR(VLOOKUP(VENTAS[[#This Row],[Código del producto Vendido]],STOCK[],16,FALSE)*VENTAS[[#This Row],[Cantidad]] + VLOOKUP(VENTAS[[#This Row],[Código del producto Vendido]],STOCK[],19,FALSE)*VENTAS[[#This Row],[Cantidad]],VENTAS[[#This Row],[Total]])</f>
        <v>17.649999999999999</v>
      </c>
      <c r="L1057" s="6">
        <f>VENTAS[[#This Row],[Total]]-VENTAS[[#This Row],[Comisión 10%]]-VENTAS[[#This Row],[Costo SIN Comision]]</f>
        <v>7.5500000000000007</v>
      </c>
      <c r="M1057" s="6"/>
    </row>
    <row r="1058" spans="1:13" ht="14" x14ac:dyDescent="0.15">
      <c r="A1058" s="23">
        <v>45476</v>
      </c>
      <c r="D1058" s="4" t="s">
        <v>2521</v>
      </c>
      <c r="E1058" s="4" t="s">
        <v>1739</v>
      </c>
      <c r="F1058" s="2" t="str">
        <f>IFERROR(VLOOKUP(VENTAS[[#This Row],[Código del producto Vendido]],STOCK[],5,FALSE),"-")</f>
        <v>Chaleco de traje Crema</v>
      </c>
      <c r="G1058" s="2">
        <v>1</v>
      </c>
      <c r="H1058" s="6">
        <v>25</v>
      </c>
      <c r="I1058" s="6">
        <f>VENTAS[[#This Row],[Cantidad]]*VENTAS[[#This Row],[Precio Venta]]</f>
        <v>25</v>
      </c>
      <c r="J1058" s="6">
        <f>IF(VENTAS[[#This Row],[Nombre del Gestor]]&gt;1,  VENTAS[[#This Row],[Total]]*10%, 0)</f>
        <v>2.5</v>
      </c>
      <c r="K1058" s="6">
        <f>IFERROR(VLOOKUP(VENTAS[[#This Row],[Código del producto Vendido]],STOCK[],16,FALSE)*VENTAS[[#This Row],[Cantidad]] + VLOOKUP(VENTAS[[#This Row],[Código del producto Vendido]],STOCK[],19,FALSE)*VENTAS[[#This Row],[Cantidad]],VENTAS[[#This Row],[Total]])</f>
        <v>17.941176470588236</v>
      </c>
      <c r="L1058" s="6">
        <f>VENTAS[[#This Row],[Total]]-VENTAS[[#This Row],[Comisión 10%]]-VENTAS[[#This Row],[Costo SIN Comision]]</f>
        <v>4.5588235294117645</v>
      </c>
      <c r="M1058" s="6"/>
    </row>
    <row r="1059" spans="1:13" ht="14" x14ac:dyDescent="0.15">
      <c r="A1059" s="23">
        <v>45477</v>
      </c>
      <c r="D1059" s="4" t="s">
        <v>2524</v>
      </c>
      <c r="E1059" s="4" t="s">
        <v>764</v>
      </c>
      <c r="F1059" s="2" t="str">
        <f>IFERROR(VLOOKUP(VENTAS[[#This Row],[Código del producto Vendido]],STOCK[],5,FALSE),"-")</f>
        <v>Blusa corta de manga farol</v>
      </c>
      <c r="G1059" s="2">
        <v>1</v>
      </c>
      <c r="H1059" s="6">
        <v>9</v>
      </c>
      <c r="I1059" s="6">
        <f>VENTAS[[#This Row],[Cantidad]]*VENTAS[[#This Row],[Precio Venta]]</f>
        <v>9</v>
      </c>
      <c r="J1059" s="6">
        <f>IF(VENTAS[[#This Row],[Nombre del Gestor]]&gt;1,  VENTAS[[#This Row],[Total]]*10%, 0)</f>
        <v>0.9</v>
      </c>
      <c r="K1059" s="6">
        <f>IFERROR(VLOOKUP(VENTAS[[#This Row],[Código del producto Vendido]],STOCK[],16,FALSE)*VENTAS[[#This Row],[Cantidad]] + VLOOKUP(VENTAS[[#This Row],[Código del producto Vendido]],STOCK[],19,FALSE)*VENTAS[[#This Row],[Cantidad]],VENTAS[[#This Row],[Total]])</f>
        <v>7.5266666666666673</v>
      </c>
      <c r="L1059" s="6">
        <f>VENTAS[[#This Row],[Total]]-VENTAS[[#This Row],[Comisión 10%]]-VENTAS[[#This Row],[Costo SIN Comision]]</f>
        <v>0.57333333333333236</v>
      </c>
      <c r="M1059" s="6"/>
    </row>
    <row r="1060" spans="1:13" ht="14" x14ac:dyDescent="0.15">
      <c r="A1060" s="23">
        <v>45476</v>
      </c>
      <c r="D1060" s="4" t="s">
        <v>2551</v>
      </c>
      <c r="E1060" s="4" t="s">
        <v>1982</v>
      </c>
      <c r="F1060" s="2" t="str">
        <f>IFERROR(VLOOKUP(VENTAS[[#This Row],[Código del producto Vendido]],STOCK[],5,FALSE),"-")</f>
        <v>Blusa de bolas cuello con lazo</v>
      </c>
      <c r="G1060" s="2">
        <v>1</v>
      </c>
      <c r="H1060" s="6">
        <v>3</v>
      </c>
      <c r="I1060" s="6">
        <f>VENTAS[[#This Row],[Cantidad]]*VENTAS[[#This Row],[Precio Venta]]</f>
        <v>3</v>
      </c>
      <c r="J1060" s="6">
        <f>IF(VENTAS[[#This Row],[Nombre del Gestor]]&gt;1,  VENTAS[[#This Row],[Total]]*10%, 0)</f>
        <v>0.30000000000000004</v>
      </c>
      <c r="K1060" s="6">
        <f>IFERROR(VLOOKUP(VENTAS[[#This Row],[Código del producto Vendido]],STOCK[],16,FALSE)*VENTAS[[#This Row],[Cantidad]] + VLOOKUP(VENTAS[[#This Row],[Código del producto Vendido]],STOCK[],19,FALSE)*VENTAS[[#This Row],[Cantidad]],VENTAS[[#This Row],[Total]])</f>
        <v>0</v>
      </c>
      <c r="L1060" s="66">
        <f>VENTAS[[#This Row],[Total]]-VENTAS[[#This Row],[Comisión 10%]]-VENTAS[[#This Row],[Costo SIN Comision]]</f>
        <v>2.7</v>
      </c>
      <c r="M1060" s="6"/>
    </row>
    <row r="1061" spans="1:13" ht="14" x14ac:dyDescent="0.15">
      <c r="A1061" s="23">
        <v>45478</v>
      </c>
      <c r="C1061" s="4" t="s">
        <v>2607</v>
      </c>
      <c r="D1061" s="4"/>
      <c r="E1061" s="4" t="s">
        <v>1050</v>
      </c>
      <c r="F1061" s="2" t="str">
        <f>IFERROR(VLOOKUP(VENTAS[[#This Row],[Código del producto Vendido]],STOCK[],5,FALSE),"-")</f>
        <v>Calzado tacón negro</v>
      </c>
      <c r="G1061" s="2">
        <v>1</v>
      </c>
      <c r="H1061" s="6">
        <v>55</v>
      </c>
      <c r="I1061" s="6">
        <f>VENTAS[[#This Row],[Cantidad]]*VENTAS[[#This Row],[Precio Venta]]</f>
        <v>55</v>
      </c>
      <c r="J1061" s="6">
        <f>IF(VENTAS[[#This Row],[Nombre del Gestor]]&gt;1,  VENTAS[[#This Row],[Total]]*10%, 0)</f>
        <v>0</v>
      </c>
      <c r="K1061" s="6">
        <f>IFERROR(VLOOKUP(VENTAS[[#This Row],[Código del producto Vendido]],STOCK[],16,FALSE)*VENTAS[[#This Row],[Cantidad]] + VLOOKUP(VENTAS[[#This Row],[Código del producto Vendido]],STOCK[],19,FALSE)*VENTAS[[#This Row],[Cantidad]],VENTAS[[#This Row],[Total]])</f>
        <v>41.83</v>
      </c>
      <c r="L1061" s="6">
        <f>VENTAS[[#This Row],[Total]]-VENTAS[[#This Row],[Comisión 10%]]-VENTAS[[#This Row],[Costo SIN Comision]]</f>
        <v>13.170000000000002</v>
      </c>
      <c r="M1061" s="6"/>
    </row>
    <row r="1062" spans="1:13" ht="14" x14ac:dyDescent="0.15">
      <c r="A1062" s="23">
        <v>45474</v>
      </c>
      <c r="C1062" s="4"/>
      <c r="D1062" s="4" t="s">
        <v>2031</v>
      </c>
      <c r="E1062" s="4" t="s">
        <v>2297</v>
      </c>
      <c r="F1062" s="2" t="str">
        <f>IFERROR(VLOOKUP(VENTAS[[#This Row],[Código del producto Vendido]],STOCK[],5,FALSE),"-")</f>
        <v xml:space="preserve">The Cat TOTE bag tamaño de Gran Capacidad </v>
      </c>
      <c r="G1062" s="2">
        <v>1</v>
      </c>
      <c r="H1062" s="6">
        <v>12</v>
      </c>
      <c r="I1062" s="6">
        <f>VENTAS[[#This Row],[Cantidad]]*VENTAS[[#This Row],[Precio Venta]]</f>
        <v>12</v>
      </c>
      <c r="J1062" s="6">
        <f>IF(VENTAS[[#This Row],[Nombre del Gestor]]&gt;1,  VENTAS[[#This Row],[Total]]*10%, 0)</f>
        <v>1.2000000000000002</v>
      </c>
      <c r="K1062" s="6">
        <f>IFERROR(VLOOKUP(VENTAS[[#This Row],[Código del producto Vendido]],STOCK[],16,FALSE)*VENTAS[[#This Row],[Cantidad]] + VLOOKUP(VENTAS[[#This Row],[Código del producto Vendido]],STOCK[],19,FALSE)*VENTAS[[#This Row],[Cantidad]],VENTAS[[#This Row],[Total]])</f>
        <v>5.58</v>
      </c>
      <c r="L1062" s="6">
        <f>VENTAS[[#This Row],[Total]]-VENTAS[[#This Row],[Comisión 10%]]-VENTAS[[#This Row],[Costo SIN Comision]]</f>
        <v>5.2200000000000006</v>
      </c>
      <c r="M1062" s="6"/>
    </row>
    <row r="1063" spans="1:13" ht="14" x14ac:dyDescent="0.15">
      <c r="A1063" s="23">
        <v>45488</v>
      </c>
      <c r="C1063" s="4"/>
      <c r="D1063" s="4" t="s">
        <v>395</v>
      </c>
      <c r="E1063" s="4" t="s">
        <v>2314</v>
      </c>
      <c r="F1063" s="2" t="str">
        <f>IFERROR(VLOOKUP(VENTAS[[#This Row],[Código del producto Vendido]],STOCK[],5,FALSE),"-")</f>
        <v xml:space="preserve">Bañador en color sólido sexy-elegante </v>
      </c>
      <c r="G1063" s="2">
        <v>1</v>
      </c>
      <c r="H1063" s="6">
        <v>20</v>
      </c>
      <c r="I1063" s="6">
        <f>VENTAS[[#This Row],[Cantidad]]*VENTAS[[#This Row],[Precio Venta]]</f>
        <v>20</v>
      </c>
      <c r="J1063" s="6">
        <f>IF(VENTAS[[#This Row],[Nombre del Gestor]]&gt;1,  VENTAS[[#This Row],[Total]]*10%, 0)</f>
        <v>2</v>
      </c>
      <c r="K1063" s="6">
        <f>IFERROR(VLOOKUP(VENTAS[[#This Row],[Código del producto Vendido]],STOCK[],16,FALSE)*VENTAS[[#This Row],[Cantidad]] + VLOOKUP(VENTAS[[#This Row],[Código del producto Vendido]],STOCK[],19,FALSE)*VENTAS[[#This Row],[Cantidad]],VENTAS[[#This Row],[Total]])</f>
        <v>8.24</v>
      </c>
      <c r="L1063" s="6">
        <f>VENTAS[[#This Row],[Total]]-VENTAS[[#This Row],[Comisión 10%]]-VENTAS[[#This Row],[Costo SIN Comision]]</f>
        <v>9.76</v>
      </c>
      <c r="M1063" s="5" t="s">
        <v>2609</v>
      </c>
    </row>
    <row r="1064" spans="1:13" ht="14" x14ac:dyDescent="0.15">
      <c r="A1064" s="23">
        <v>45483</v>
      </c>
      <c r="C1064" s="4"/>
      <c r="D1064" s="4" t="s">
        <v>2031</v>
      </c>
      <c r="E1064" s="4" t="s">
        <v>2322</v>
      </c>
      <c r="F1064" s="2" t="str">
        <f>IFERROR(VLOOKUP(VENTAS[[#This Row],[Código del producto Vendido]],STOCK[],5,FALSE),"-")</f>
        <v>Bikini sexy de pierna alta en tendencia</v>
      </c>
      <c r="G1064" s="2">
        <v>1</v>
      </c>
      <c r="H1064" s="6">
        <v>20</v>
      </c>
      <c r="I1064" s="6">
        <f>VENTAS[[#This Row],[Cantidad]]*VENTAS[[#This Row],[Precio Venta]]</f>
        <v>20</v>
      </c>
      <c r="J1064" s="6">
        <f>IF(VENTAS[[#This Row],[Nombre del Gestor]]&gt;1,  VENTAS[[#This Row],[Total]]*10%, 0)</f>
        <v>2</v>
      </c>
      <c r="K1064" s="6">
        <f>IFERROR(VLOOKUP(VENTAS[[#This Row],[Código del producto Vendido]],STOCK[],16,FALSE)*VENTAS[[#This Row],[Cantidad]] + VLOOKUP(VENTAS[[#This Row],[Código del producto Vendido]],STOCK[],19,FALSE)*VENTAS[[#This Row],[Cantidad]],VENTAS[[#This Row],[Total]])</f>
        <v>6.6199999999999992</v>
      </c>
      <c r="L1064" s="6">
        <f>VENTAS[[#This Row],[Total]]-VENTAS[[#This Row],[Comisión 10%]]-VENTAS[[#This Row],[Costo SIN Comision]]</f>
        <v>11.38</v>
      </c>
      <c r="M1064" s="5"/>
    </row>
    <row r="1065" spans="1:13" ht="14" x14ac:dyDescent="0.15">
      <c r="A1065" s="23">
        <v>45483</v>
      </c>
      <c r="C1065" s="4"/>
      <c r="D1065" s="4" t="s">
        <v>2031</v>
      </c>
      <c r="E1065" s="4" t="s">
        <v>1840</v>
      </c>
      <c r="F1065" s="2" t="str">
        <f>IFERROR(VLOOKUP(VENTAS[[#This Row],[Código del producto Vendido]],STOCK[],5,FALSE),"-")</f>
        <v>Gafas de Sol Retro Blanco</v>
      </c>
      <c r="G1065" s="2">
        <v>1</v>
      </c>
      <c r="H1065" s="6">
        <v>8</v>
      </c>
      <c r="I1065" s="6">
        <f>VENTAS[[#This Row],[Cantidad]]*VENTAS[[#This Row],[Precio Venta]]</f>
        <v>8</v>
      </c>
      <c r="J1065" s="6">
        <f>IF(VENTAS[[#This Row],[Nombre del Gestor]]&gt;1,  VENTAS[[#This Row],[Total]]*10%, 0)</f>
        <v>0.8</v>
      </c>
      <c r="K1065" s="6">
        <f>IFERROR(VLOOKUP(VENTAS[[#This Row],[Código del producto Vendido]],STOCK[],16,FALSE)*VENTAS[[#This Row],[Cantidad]] + VLOOKUP(VENTAS[[#This Row],[Código del producto Vendido]],STOCK[],19,FALSE)*VENTAS[[#This Row],[Cantidad]],VENTAS[[#This Row],[Total]])</f>
        <v>4.45</v>
      </c>
      <c r="L1065" s="6">
        <f>VENTAS[[#This Row],[Total]]-VENTAS[[#This Row],[Comisión 10%]]-VENTAS[[#This Row],[Costo SIN Comision]]</f>
        <v>2.75</v>
      </c>
      <c r="M1065" s="5"/>
    </row>
    <row r="1066" spans="1:13" ht="14" x14ac:dyDescent="0.15">
      <c r="A1066" s="23">
        <v>45483</v>
      </c>
      <c r="C1066" s="4"/>
      <c r="D1066" s="4" t="s">
        <v>2031</v>
      </c>
      <c r="E1066" s="4" t="s">
        <v>2568</v>
      </c>
      <c r="F1066" s="2" t="str">
        <f>IFERROR(VLOOKUP(VENTAS[[#This Row],[Código del producto Vendido]],STOCK[],5,FALSE),"-")</f>
        <v>Camisa blanca en mezcla de algodón</v>
      </c>
      <c r="G1066" s="2">
        <v>1</v>
      </c>
      <c r="H1066" s="6">
        <v>22</v>
      </c>
      <c r="I1066" s="6">
        <f>VENTAS[[#This Row],[Cantidad]]*VENTAS[[#This Row],[Precio Venta]]</f>
        <v>22</v>
      </c>
      <c r="J1066" s="6">
        <f>IF(VENTAS[[#This Row],[Nombre del Gestor]]&gt;1,  VENTAS[[#This Row],[Total]]*10%, 0)</f>
        <v>2.2000000000000002</v>
      </c>
      <c r="K1066" s="6">
        <f>IFERROR(VLOOKUP(VENTAS[[#This Row],[Código del producto Vendido]],STOCK[],16,FALSE)*VENTAS[[#This Row],[Cantidad]] + VLOOKUP(VENTAS[[#This Row],[Código del producto Vendido]],STOCK[],19,FALSE)*VENTAS[[#This Row],[Cantidad]],VENTAS[[#This Row],[Total]])</f>
        <v>17.780810810810813</v>
      </c>
      <c r="L1066" s="6">
        <f>VENTAS[[#This Row],[Total]]-VENTAS[[#This Row],[Comisión 10%]]-VENTAS[[#This Row],[Costo SIN Comision]]</f>
        <v>2.0191891891891878</v>
      </c>
      <c r="M1066" s="5"/>
    </row>
    <row r="1067" spans="1:13" ht="14" x14ac:dyDescent="0.15">
      <c r="A1067" s="23">
        <v>45484</v>
      </c>
      <c r="C1067" s="4"/>
      <c r="D1067" s="4" t="s">
        <v>2031</v>
      </c>
      <c r="E1067" s="4" t="s">
        <v>741</v>
      </c>
      <c r="F1067" s="2" t="str">
        <f>IFERROR(VLOOKUP(VENTAS[[#This Row],[Código del producto Vendido]],STOCK[],5,FALSE),"-")</f>
        <v>Vestido floral de mangas farol</v>
      </c>
      <c r="G1067" s="2">
        <v>1</v>
      </c>
      <c r="H1067" s="6">
        <v>20</v>
      </c>
      <c r="I1067" s="6">
        <f>VENTAS[[#This Row],[Cantidad]]*VENTAS[[#This Row],[Precio Venta]]</f>
        <v>20</v>
      </c>
      <c r="J1067" s="6">
        <f>IF(VENTAS[[#This Row],[Nombre del Gestor]]&gt;1,  VENTAS[[#This Row],[Total]]*10%, 0)</f>
        <v>2</v>
      </c>
      <c r="K1067" s="6">
        <f>IFERROR(VLOOKUP(VENTAS[[#This Row],[Código del producto Vendido]],STOCK[],16,FALSE)*VENTAS[[#This Row],[Cantidad]] + VLOOKUP(VENTAS[[#This Row],[Código del producto Vendido]],STOCK[],19,FALSE)*VENTAS[[#This Row],[Cantidad]],VENTAS[[#This Row],[Total]])</f>
        <v>10.722222222222221</v>
      </c>
      <c r="L1067" s="6">
        <f>VENTAS[[#This Row],[Total]]-VENTAS[[#This Row],[Comisión 10%]]-VENTAS[[#This Row],[Costo SIN Comision]]</f>
        <v>7.2777777777777786</v>
      </c>
      <c r="M1067" s="5"/>
    </row>
    <row r="1068" spans="1:13" ht="14" x14ac:dyDescent="0.15">
      <c r="A1068" s="23">
        <v>45485</v>
      </c>
      <c r="C1068" s="4"/>
      <c r="D1068" s="4" t="s">
        <v>2031</v>
      </c>
      <c r="E1068" s="4" t="s">
        <v>1005</v>
      </c>
      <c r="F1068" s="2" t="str">
        <f>IFERROR(VLOOKUP(VENTAS[[#This Row],[Código del producto Vendido]],STOCK[],5,FALSE),"-")</f>
        <v>Short de mezclilla con doblez (no elastiza)</v>
      </c>
      <c r="G1068" s="2">
        <v>1</v>
      </c>
      <c r="H1068" s="6">
        <v>20</v>
      </c>
      <c r="I1068" s="6">
        <f>VENTAS[[#This Row],[Cantidad]]*VENTAS[[#This Row],[Precio Venta]]</f>
        <v>20</v>
      </c>
      <c r="J1068" s="6">
        <f>IF(VENTAS[[#This Row],[Nombre del Gestor]]&gt;1,  VENTAS[[#This Row],[Total]]*10%, 0)</f>
        <v>2</v>
      </c>
      <c r="K1068" s="6">
        <f>IFERROR(VLOOKUP(VENTAS[[#This Row],[Código del producto Vendido]],STOCK[],16,FALSE)*VENTAS[[#This Row],[Cantidad]] + VLOOKUP(VENTAS[[#This Row],[Código del producto Vendido]],STOCK[],19,FALSE)*VENTAS[[#This Row],[Cantidad]],VENTAS[[#This Row],[Total]])</f>
        <v>14.29</v>
      </c>
      <c r="L1068" s="6">
        <f>VENTAS[[#This Row],[Total]]-VENTAS[[#This Row],[Comisión 10%]]-VENTAS[[#This Row],[Costo SIN Comision]]</f>
        <v>3.7100000000000009</v>
      </c>
      <c r="M1068" s="5"/>
    </row>
    <row r="1069" spans="1:13" ht="14" x14ac:dyDescent="0.15">
      <c r="A1069" s="23">
        <v>45485</v>
      </c>
      <c r="C1069" s="4"/>
      <c r="D1069" s="4" t="s">
        <v>2031</v>
      </c>
      <c r="E1069" s="4"/>
      <c r="F1069" s="67" t="s">
        <v>2610</v>
      </c>
      <c r="G1069" s="2">
        <v>1</v>
      </c>
      <c r="H1069" s="6">
        <v>25</v>
      </c>
      <c r="I1069" s="6">
        <f>VENTAS[[#This Row],[Cantidad]]*VENTAS[[#This Row],[Precio Venta]]</f>
        <v>25</v>
      </c>
      <c r="J1069" s="6">
        <f>IF(VENTAS[[#This Row],[Nombre del Gestor]]&gt;1,  VENTAS[[#This Row],[Total]]*10%, 0)</f>
        <v>2.5</v>
      </c>
      <c r="K1069" s="6">
        <f>IFERROR(VLOOKUP(VENTAS[[#This Row],[Código del producto Vendido]],STOCK[],16,FALSE)*VENTAS[[#This Row],[Cantidad]] + VLOOKUP(VENTAS[[#This Row],[Código del producto Vendido]],STOCK[],19,FALSE)*VENTAS[[#This Row],[Cantidad]],VENTAS[[#This Row],[Total]])</f>
        <v>25</v>
      </c>
      <c r="L1069" s="6">
        <f>VENTAS[[#This Row],[Total]]-VENTAS[[#This Row],[Comisión 10%]]-VENTAS[[#This Row],[Costo SIN Comision]]</f>
        <v>-2.5</v>
      </c>
      <c r="M1069" s="5"/>
    </row>
    <row r="1070" spans="1:13" ht="14" x14ac:dyDescent="0.15">
      <c r="A1070" s="23">
        <v>45485</v>
      </c>
      <c r="C1070" s="4"/>
      <c r="D1070" s="4" t="s">
        <v>2031</v>
      </c>
      <c r="E1070" s="4" t="s">
        <v>2321</v>
      </c>
      <c r="F1070" s="2" t="str">
        <f>IFERROR(VLOOKUP(VENTAS[[#This Row],[Código del producto Vendido]],STOCK[],5,FALSE),"-")</f>
        <v>Bikini sexy de pierna alta en tendencia</v>
      </c>
      <c r="G1070" s="2">
        <v>1</v>
      </c>
      <c r="H1070" s="6">
        <v>20</v>
      </c>
      <c r="I1070" s="6">
        <f>VENTAS[[#This Row],[Cantidad]]*VENTAS[[#This Row],[Precio Venta]]</f>
        <v>20</v>
      </c>
      <c r="J1070" s="6">
        <f>IF(VENTAS[[#This Row],[Nombre del Gestor]]&gt;1,  VENTAS[[#This Row],[Total]]*10%, 0)</f>
        <v>2</v>
      </c>
      <c r="K1070" s="6">
        <f>IFERROR(VLOOKUP(VENTAS[[#This Row],[Código del producto Vendido]],STOCK[],16,FALSE)*VENTAS[[#This Row],[Cantidad]] + VLOOKUP(VENTAS[[#This Row],[Código del producto Vendido]],STOCK[],19,FALSE)*VENTAS[[#This Row],[Cantidad]],VENTAS[[#This Row],[Total]])</f>
        <v>6.6199999999999992</v>
      </c>
      <c r="L1070" s="6">
        <f>VENTAS[[#This Row],[Total]]-VENTAS[[#This Row],[Comisión 10%]]-VENTAS[[#This Row],[Costo SIN Comision]]</f>
        <v>11.38</v>
      </c>
      <c r="M1070" s="5"/>
    </row>
    <row r="1071" spans="1:13" ht="14" x14ac:dyDescent="0.15">
      <c r="A1071" s="23">
        <v>45485</v>
      </c>
      <c r="C1071" s="4"/>
      <c r="D1071" s="4" t="s">
        <v>2031</v>
      </c>
      <c r="E1071" s="4" t="s">
        <v>2364</v>
      </c>
      <c r="F1071" s="2" t="str">
        <f>IFERROR(VLOOKUP(VENTAS[[#This Row],[Código del producto Vendido]],STOCK[],5,FALSE),"-")</f>
        <v>Blusa Vacaciones con lazo delantero</v>
      </c>
      <c r="G1071" s="2">
        <v>1</v>
      </c>
      <c r="H1071" s="6">
        <v>15</v>
      </c>
      <c r="I1071" s="6">
        <f>VENTAS[[#This Row],[Cantidad]]*VENTAS[[#This Row],[Precio Venta]]</f>
        <v>15</v>
      </c>
      <c r="J1071" s="6">
        <f>IF(VENTAS[[#This Row],[Nombre del Gestor]]&gt;1,  VENTAS[[#This Row],[Total]]*10%, 0)</f>
        <v>1.5</v>
      </c>
      <c r="K1071" s="6">
        <f>IFERROR(VLOOKUP(VENTAS[[#This Row],[Código del producto Vendido]],STOCK[],16,FALSE)*VENTAS[[#This Row],[Cantidad]] + VLOOKUP(VENTAS[[#This Row],[Código del producto Vendido]],STOCK[],19,FALSE)*VENTAS[[#This Row],[Cantidad]],VENTAS[[#This Row],[Total]])</f>
        <v>8.7331249999999994</v>
      </c>
      <c r="L1071" s="6">
        <f>VENTAS[[#This Row],[Total]]-VENTAS[[#This Row],[Comisión 10%]]-VENTAS[[#This Row],[Costo SIN Comision]]</f>
        <v>4.7668750000000006</v>
      </c>
      <c r="M1071" s="5"/>
    </row>
    <row r="1072" spans="1:13" ht="14" x14ac:dyDescent="0.15">
      <c r="A1072" s="23">
        <v>45485</v>
      </c>
      <c r="C1072" s="4"/>
      <c r="D1072" s="4" t="s">
        <v>2031</v>
      </c>
      <c r="E1072" s="4" t="s">
        <v>2363</v>
      </c>
      <c r="F1072" s="2" t="str">
        <f>IFERROR(VLOOKUP(VENTAS[[#This Row],[Código del producto Vendido]],STOCK[],5,FALSE),"-")</f>
        <v>Blusa Vacaciones con lazo delantero</v>
      </c>
      <c r="G1072" s="2">
        <v>1</v>
      </c>
      <c r="H1072" s="6">
        <v>15</v>
      </c>
      <c r="I1072" s="6">
        <f>VENTAS[[#This Row],[Cantidad]]*VENTAS[[#This Row],[Precio Venta]]</f>
        <v>15</v>
      </c>
      <c r="J1072" s="6">
        <f>IF(VENTAS[[#This Row],[Nombre del Gestor]]&gt;1,  VENTAS[[#This Row],[Total]]*10%, 0)</f>
        <v>1.5</v>
      </c>
      <c r="K1072" s="6">
        <f>IFERROR(VLOOKUP(VENTAS[[#This Row],[Código del producto Vendido]],STOCK[],16,FALSE)*VENTAS[[#This Row],[Cantidad]] + VLOOKUP(VENTAS[[#This Row],[Código del producto Vendido]],STOCK[],19,FALSE)*VENTAS[[#This Row],[Cantidad]],VENTAS[[#This Row],[Total]])</f>
        <v>8.7331249999999994</v>
      </c>
      <c r="L1072" s="6">
        <f>VENTAS[[#This Row],[Total]]-VENTAS[[#This Row],[Comisión 10%]]-VENTAS[[#This Row],[Costo SIN Comision]]</f>
        <v>4.7668750000000006</v>
      </c>
      <c r="M1072" s="5"/>
    </row>
    <row r="1073" spans="1:13" ht="14" x14ac:dyDescent="0.15">
      <c r="A1073" s="23">
        <v>45486</v>
      </c>
      <c r="C1073" s="4"/>
      <c r="D1073" s="4" t="s">
        <v>2031</v>
      </c>
      <c r="E1073" s="4" t="s">
        <v>2322</v>
      </c>
      <c r="F1073" s="2" t="str">
        <f>IFERROR(VLOOKUP(VENTAS[[#This Row],[Código del producto Vendido]],STOCK[],5,FALSE),"-")</f>
        <v>Bikini sexy de pierna alta en tendencia</v>
      </c>
      <c r="G1073" s="2">
        <v>1</v>
      </c>
      <c r="H1073" s="6">
        <v>20</v>
      </c>
      <c r="I1073" s="6">
        <f>VENTAS[[#This Row],[Cantidad]]*VENTAS[[#This Row],[Precio Venta]]</f>
        <v>20</v>
      </c>
      <c r="J1073" s="6">
        <f>IF(VENTAS[[#This Row],[Nombre del Gestor]]&gt;1,  VENTAS[[#This Row],[Total]]*10%, 0)</f>
        <v>2</v>
      </c>
      <c r="K1073" s="6">
        <f>IFERROR(VLOOKUP(VENTAS[[#This Row],[Código del producto Vendido]],STOCK[],16,FALSE)*VENTAS[[#This Row],[Cantidad]] + VLOOKUP(VENTAS[[#This Row],[Código del producto Vendido]],STOCK[],19,FALSE)*VENTAS[[#This Row],[Cantidad]],VENTAS[[#This Row],[Total]])</f>
        <v>6.6199999999999992</v>
      </c>
      <c r="L1073" s="6">
        <f>VENTAS[[#This Row],[Total]]-VENTAS[[#This Row],[Comisión 10%]]-VENTAS[[#This Row],[Costo SIN Comision]]</f>
        <v>11.38</v>
      </c>
      <c r="M1073" s="5"/>
    </row>
    <row r="1074" spans="1:13" ht="14" x14ac:dyDescent="0.15">
      <c r="A1074" s="23">
        <v>45487</v>
      </c>
      <c r="C1074" s="4"/>
      <c r="D1074" s="4" t="s">
        <v>2031</v>
      </c>
      <c r="E1074" s="4" t="s">
        <v>2318</v>
      </c>
      <c r="F1074" s="2" t="str">
        <f>IFERROR(VLOOKUP(VENTAS[[#This Row],[Código del producto Vendido]],STOCK[],5,FALSE),"-")</f>
        <v>Set de bikini 2 piezas estampado de colores con adorno de aro</v>
      </c>
      <c r="G1074" s="2">
        <v>1</v>
      </c>
      <c r="H1074" s="6">
        <v>18</v>
      </c>
      <c r="I1074" s="6">
        <f>VENTAS[[#This Row],[Cantidad]]*VENTAS[[#This Row],[Precio Venta]]</f>
        <v>18</v>
      </c>
      <c r="J1074" s="6">
        <f>IF(VENTAS[[#This Row],[Nombre del Gestor]]&gt;1,  VENTAS[[#This Row],[Total]]*10%, 0)</f>
        <v>1.8</v>
      </c>
      <c r="K1074" s="6">
        <f>IFERROR(VLOOKUP(VENTAS[[#This Row],[Código del producto Vendido]],STOCK[],16,FALSE)*VENTAS[[#This Row],[Cantidad]] + VLOOKUP(VENTAS[[#This Row],[Código del producto Vendido]],STOCK[],19,FALSE)*VENTAS[[#This Row],[Cantidad]],VENTAS[[#This Row],[Total]])</f>
        <v>4.43</v>
      </c>
      <c r="L1074" s="6">
        <f>VENTAS[[#This Row],[Total]]-VENTAS[[#This Row],[Comisión 10%]]-VENTAS[[#This Row],[Costo SIN Comision]]</f>
        <v>11.77</v>
      </c>
      <c r="M1074" s="5"/>
    </row>
    <row r="1075" spans="1:13" ht="14" x14ac:dyDescent="0.15">
      <c r="A1075" s="23">
        <v>45487</v>
      </c>
      <c r="C1075" s="4"/>
      <c r="D1075" s="4" t="s">
        <v>2031</v>
      </c>
      <c r="E1075" s="4" t="s">
        <v>2330</v>
      </c>
      <c r="F1075" s="2" t="str">
        <f>IFERROR(VLOOKUP(VENTAS[[#This Row],[Código del producto Vendido]],STOCK[],5,FALSE),"-")</f>
        <v xml:space="preserve">Bolso TOTE arcoíris trending </v>
      </c>
      <c r="G1075" s="2">
        <v>1</v>
      </c>
      <c r="H1075" s="6">
        <v>12</v>
      </c>
      <c r="I1075" s="6">
        <f>VENTAS[[#This Row],[Cantidad]]*VENTAS[[#This Row],[Precio Venta]]</f>
        <v>12</v>
      </c>
      <c r="J1075" s="6">
        <f>IF(VENTAS[[#This Row],[Nombre del Gestor]]&gt;1,  VENTAS[[#This Row],[Total]]*10%, 0)</f>
        <v>1.2000000000000002</v>
      </c>
      <c r="K1075" s="6">
        <f>IFERROR(VLOOKUP(VENTAS[[#This Row],[Código del producto Vendido]],STOCK[],16,FALSE)*VENTAS[[#This Row],[Cantidad]] + VLOOKUP(VENTAS[[#This Row],[Código del producto Vendido]],STOCK[],19,FALSE)*VENTAS[[#This Row],[Cantidad]],VENTAS[[#This Row],[Total]])</f>
        <v>5.84</v>
      </c>
      <c r="L1075" s="6">
        <f>VENTAS[[#This Row],[Total]]-VENTAS[[#This Row],[Comisión 10%]]-VENTAS[[#This Row],[Costo SIN Comision]]</f>
        <v>4.9600000000000009</v>
      </c>
      <c r="M1075" s="5"/>
    </row>
    <row r="1076" spans="1:13" ht="14" x14ac:dyDescent="0.15">
      <c r="A1076" s="23">
        <v>45487</v>
      </c>
      <c r="C1076" s="4"/>
      <c r="D1076" s="4" t="s">
        <v>2031</v>
      </c>
      <c r="E1076" s="4" t="s">
        <v>1834</v>
      </c>
      <c r="F1076" s="2" t="str">
        <f>IFERROR(VLOOKUP(VENTAS[[#This Row],[Código del producto Vendido]],STOCK[],5,FALSE),"-")</f>
        <v>Bolso mochila estampado</v>
      </c>
      <c r="G1076" s="2">
        <v>1</v>
      </c>
      <c r="H1076" s="6">
        <v>25</v>
      </c>
      <c r="I1076" s="6">
        <f>VENTAS[[#This Row],[Cantidad]]*VENTAS[[#This Row],[Precio Venta]]</f>
        <v>25</v>
      </c>
      <c r="J1076" s="6">
        <f>IF(VENTAS[[#This Row],[Nombre del Gestor]]&gt;1,  VENTAS[[#This Row],[Total]]*10%, 0)</f>
        <v>2.5</v>
      </c>
      <c r="K1076" s="6">
        <f>IFERROR(VLOOKUP(VENTAS[[#This Row],[Código del producto Vendido]],STOCK[],16,FALSE)*VENTAS[[#This Row],[Cantidad]] + VLOOKUP(VENTAS[[#This Row],[Código del producto Vendido]],STOCK[],19,FALSE)*VENTAS[[#This Row],[Cantidad]],VENTAS[[#This Row],[Total]])</f>
        <v>12.620000000000001</v>
      </c>
      <c r="L1076" s="6">
        <f>VENTAS[[#This Row],[Total]]-VENTAS[[#This Row],[Comisión 10%]]-VENTAS[[#This Row],[Costo SIN Comision]]</f>
        <v>9.879999999999999</v>
      </c>
      <c r="M1076" s="5"/>
    </row>
    <row r="1077" spans="1:13" ht="14" x14ac:dyDescent="0.15">
      <c r="A1077" s="23">
        <v>45487</v>
      </c>
      <c r="C1077" s="4"/>
      <c r="D1077" s="4" t="s">
        <v>2514</v>
      </c>
      <c r="E1077" s="4" t="s">
        <v>1443</v>
      </c>
      <c r="F1077" s="2" t="str">
        <f>IFERROR(VLOOKUP(VENTAS[[#This Row],[Código del producto Vendido]],STOCK[],5,FALSE),"-")</f>
        <v>Vestido margarita</v>
      </c>
      <c r="G1077" s="2">
        <v>1</v>
      </c>
      <c r="H1077" s="6">
        <v>28</v>
      </c>
      <c r="I1077" s="6">
        <f>VENTAS[[#This Row],[Cantidad]]*VENTAS[[#This Row],[Precio Venta]]</f>
        <v>28</v>
      </c>
      <c r="J1077" s="6">
        <f>IF(VENTAS[[#This Row],[Nombre del Gestor]]&gt;1,  VENTAS[[#This Row],[Total]]*10%, 0)</f>
        <v>2.8000000000000003</v>
      </c>
      <c r="K1077" s="6">
        <f>IFERROR(VLOOKUP(VENTAS[[#This Row],[Código del producto Vendido]],STOCK[],16,FALSE)*VENTAS[[#This Row],[Cantidad]] + VLOOKUP(VENTAS[[#This Row],[Código del producto Vendido]],STOCK[],19,FALSE)*VENTAS[[#This Row],[Cantidad]],VENTAS[[#This Row],[Total]])</f>
        <v>15.05</v>
      </c>
      <c r="L1077" s="6">
        <f>VENTAS[[#This Row],[Total]]-VENTAS[[#This Row],[Comisión 10%]]-VENTAS[[#This Row],[Costo SIN Comision]]</f>
        <v>10.149999999999999</v>
      </c>
      <c r="M1077" s="5"/>
    </row>
    <row r="1078" spans="1:13" ht="14" x14ac:dyDescent="0.15">
      <c r="A1078" s="23">
        <v>45487</v>
      </c>
      <c r="C1078" s="4"/>
      <c r="D1078" s="4" t="s">
        <v>2514</v>
      </c>
      <c r="E1078" s="4" t="s">
        <v>2331</v>
      </c>
      <c r="F1078" s="2" t="str">
        <f>IFERROR(VLOOKUP(VENTAS[[#This Row],[Código del producto Vendido]],STOCK[],5,FALSE),"-")</f>
        <v>Vestido Resorte estampado bohemio</v>
      </c>
      <c r="G1078" s="2">
        <v>1</v>
      </c>
      <c r="H1078" s="6">
        <v>35</v>
      </c>
      <c r="I1078" s="6">
        <f>VENTAS[[#This Row],[Cantidad]]*VENTAS[[#This Row],[Precio Venta]]</f>
        <v>35</v>
      </c>
      <c r="J1078" s="6">
        <f>IF(VENTAS[[#This Row],[Nombre del Gestor]]&gt;1,  VENTAS[[#This Row],[Total]]*10%, 0)</f>
        <v>3.5</v>
      </c>
      <c r="K1078" s="6">
        <f>IFERROR(VLOOKUP(VENTAS[[#This Row],[Código del producto Vendido]],STOCK[],16,FALSE)*VENTAS[[#This Row],[Cantidad]] + VLOOKUP(VENTAS[[#This Row],[Código del producto Vendido]],STOCK[],19,FALSE)*VENTAS[[#This Row],[Cantidad]],VENTAS[[#This Row],[Total]])</f>
        <v>15.389999999999999</v>
      </c>
      <c r="L1078" s="6">
        <f>VENTAS[[#This Row],[Total]]-VENTAS[[#This Row],[Comisión 10%]]-VENTAS[[#This Row],[Costo SIN Comision]]</f>
        <v>16.11</v>
      </c>
      <c r="M1078" s="5"/>
    </row>
    <row r="1079" spans="1:13" ht="14" x14ac:dyDescent="0.15">
      <c r="A1079" s="23">
        <v>45484</v>
      </c>
      <c r="C1079" s="4"/>
      <c r="D1079" s="4" t="s">
        <v>2514</v>
      </c>
      <c r="E1079" s="4" t="s">
        <v>1688</v>
      </c>
      <c r="F1079" s="2" t="str">
        <f>IFERROR(VLOOKUP(VENTAS[[#This Row],[Código del producto Vendido]],STOCK[],5,FALSE),"-")</f>
        <v>Vestido Frenchy</v>
      </c>
      <c r="G1079" s="2">
        <v>1</v>
      </c>
      <c r="H1079" s="6">
        <v>20</v>
      </c>
      <c r="I1079" s="6">
        <f>VENTAS[[#This Row],[Cantidad]]*VENTAS[[#This Row],[Precio Venta]]</f>
        <v>20</v>
      </c>
      <c r="J1079" s="6">
        <f>IF(VENTAS[[#This Row],[Nombre del Gestor]]&gt;1,  VENTAS[[#This Row],[Total]]*10%, 0)</f>
        <v>2</v>
      </c>
      <c r="K1079" s="6">
        <f>IFERROR(VLOOKUP(VENTAS[[#This Row],[Código del producto Vendido]],STOCK[],16,FALSE)*VENTAS[[#This Row],[Cantidad]] + VLOOKUP(VENTAS[[#This Row],[Código del producto Vendido]],STOCK[],19,FALSE)*VENTAS[[#This Row],[Cantidad]],VENTAS[[#This Row],[Total]])</f>
        <v>11.56</v>
      </c>
      <c r="L1079" s="6">
        <f>VENTAS[[#This Row],[Total]]-VENTAS[[#This Row],[Comisión 10%]]-VENTAS[[#This Row],[Costo SIN Comision]]</f>
        <v>6.4399999999999995</v>
      </c>
      <c r="M1079" s="5"/>
    </row>
    <row r="1080" spans="1:13" ht="14" x14ac:dyDescent="0.15">
      <c r="A1080" s="23">
        <v>45484</v>
      </c>
      <c r="C1080" s="4"/>
      <c r="D1080" s="4" t="s">
        <v>2514</v>
      </c>
      <c r="E1080" s="4" t="s">
        <v>685</v>
      </c>
      <c r="F1080" s="2" t="str">
        <f>IFERROR(VLOOKUP(VENTAS[[#This Row],[Código del producto Vendido]],STOCK[],5,FALSE),"-")</f>
        <v xml:space="preserve">Mono Bohemio con cinturón </v>
      </c>
      <c r="G1080" s="2">
        <v>1</v>
      </c>
      <c r="H1080" s="6">
        <v>23</v>
      </c>
      <c r="I1080" s="6">
        <f>VENTAS[[#This Row],[Cantidad]]*VENTAS[[#This Row],[Precio Venta]]</f>
        <v>23</v>
      </c>
      <c r="J1080" s="6">
        <f>IF(VENTAS[[#This Row],[Nombre del Gestor]]&gt;1,  VENTAS[[#This Row],[Total]]*10%, 0)</f>
        <v>2.3000000000000003</v>
      </c>
      <c r="K1080" s="6">
        <f>IFERROR(VLOOKUP(VENTAS[[#This Row],[Código del producto Vendido]],STOCK[],16,FALSE)*VENTAS[[#This Row],[Cantidad]] + VLOOKUP(VENTAS[[#This Row],[Código del producto Vendido]],STOCK[],19,FALSE)*VENTAS[[#This Row],[Cantidad]],VENTAS[[#This Row],[Total]])</f>
        <v>14.702222222222222</v>
      </c>
      <c r="L1080" s="6">
        <f>VENTAS[[#This Row],[Total]]-VENTAS[[#This Row],[Comisión 10%]]-VENTAS[[#This Row],[Costo SIN Comision]]</f>
        <v>5.9977777777777774</v>
      </c>
      <c r="M1080" s="5"/>
    </row>
    <row r="1081" spans="1:13" ht="14" x14ac:dyDescent="0.15">
      <c r="A1081" s="23">
        <v>45483</v>
      </c>
      <c r="C1081" s="4"/>
      <c r="D1081" s="4" t="s">
        <v>2514</v>
      </c>
      <c r="E1081" s="4" t="s">
        <v>1767</v>
      </c>
      <c r="F1081" s="2" t="str">
        <f>IFERROR(VLOOKUP(VENTAS[[#This Row],[Código del producto Vendido]],STOCK[],5,FALSE),"-")</f>
        <v>Vestido Midi Elegante</v>
      </c>
      <c r="G1081" s="2">
        <v>1</v>
      </c>
      <c r="H1081" s="6">
        <v>22</v>
      </c>
      <c r="I1081" s="6">
        <f>VENTAS[[#This Row],[Cantidad]]*VENTAS[[#This Row],[Precio Venta]]</f>
        <v>22</v>
      </c>
      <c r="J1081" s="6">
        <f>IF(VENTAS[[#This Row],[Nombre del Gestor]]&gt;1,  VENTAS[[#This Row],[Total]]*10%, 0)</f>
        <v>2.2000000000000002</v>
      </c>
      <c r="K1081" s="6">
        <f>IFERROR(VLOOKUP(VENTAS[[#This Row],[Código del producto Vendido]],STOCK[],16,FALSE)*VENTAS[[#This Row],[Cantidad]] + VLOOKUP(VENTAS[[#This Row],[Código del producto Vendido]],STOCK[],19,FALSE)*VENTAS[[#This Row],[Cantidad]],VENTAS[[#This Row],[Total]])</f>
        <v>10.790000000000001</v>
      </c>
      <c r="L1081" s="6">
        <f>VENTAS[[#This Row],[Total]]-VENTAS[[#This Row],[Comisión 10%]]-VENTAS[[#This Row],[Costo SIN Comision]]</f>
        <v>9.01</v>
      </c>
      <c r="M1081" s="5"/>
    </row>
    <row r="1082" spans="1:13" ht="14" x14ac:dyDescent="0.15">
      <c r="A1082" s="23">
        <v>45485</v>
      </c>
      <c r="C1082" s="4"/>
      <c r="D1082" s="4" t="s">
        <v>2524</v>
      </c>
      <c r="E1082" s="4" t="s">
        <v>1878</v>
      </c>
      <c r="F1082" s="2" t="str">
        <f>IFERROR(VLOOKUP(VENTAS[[#This Row],[Código del producto Vendido]],STOCK[],5,FALSE),"-")</f>
        <v>Sujetador Invisible Suave sin tirantes</v>
      </c>
      <c r="G1082" s="2">
        <v>1</v>
      </c>
      <c r="H1082" s="6">
        <v>12</v>
      </c>
      <c r="I1082" s="6">
        <f>VENTAS[[#This Row],[Cantidad]]*VENTAS[[#This Row],[Precio Venta]]</f>
        <v>12</v>
      </c>
      <c r="J1082" s="6">
        <f>IF(VENTAS[[#This Row],[Nombre del Gestor]]&gt;1,  VENTAS[[#This Row],[Total]]*10%, 0)</f>
        <v>1.2000000000000002</v>
      </c>
      <c r="K1082" s="6">
        <f>IFERROR(VLOOKUP(VENTAS[[#This Row],[Código del producto Vendido]],STOCK[],16,FALSE)*VENTAS[[#This Row],[Cantidad]] + VLOOKUP(VENTAS[[#This Row],[Código del producto Vendido]],STOCK[],19,FALSE)*VENTAS[[#This Row],[Cantidad]],VENTAS[[#This Row],[Total]])</f>
        <v>4.97</v>
      </c>
      <c r="L1082" s="6">
        <f>VENTAS[[#This Row],[Total]]-VENTAS[[#This Row],[Comisión 10%]]-VENTAS[[#This Row],[Costo SIN Comision]]</f>
        <v>5.830000000000001</v>
      </c>
      <c r="M1082" s="5"/>
    </row>
    <row r="1083" spans="1:13" ht="14" x14ac:dyDescent="0.15">
      <c r="A1083" s="23">
        <v>45485</v>
      </c>
      <c r="C1083" s="4"/>
      <c r="D1083" s="4" t="s">
        <v>2524</v>
      </c>
      <c r="E1083" s="4" t="s">
        <v>1879</v>
      </c>
      <c r="F1083" s="2" t="str">
        <f>IFERROR(VLOOKUP(VENTAS[[#This Row],[Código del producto Vendido]],STOCK[],5,FALSE),"-")</f>
        <v>Sujetador Invisible Suave sin tirantes</v>
      </c>
      <c r="G1083" s="2">
        <v>1</v>
      </c>
      <c r="H1083" s="6">
        <v>12</v>
      </c>
      <c r="I1083" s="6">
        <f>VENTAS[[#This Row],[Cantidad]]*VENTAS[[#This Row],[Precio Venta]]</f>
        <v>12</v>
      </c>
      <c r="J1083" s="6">
        <f>IF(VENTAS[[#This Row],[Nombre del Gestor]]&gt;1,  VENTAS[[#This Row],[Total]]*10%, 0)</f>
        <v>1.2000000000000002</v>
      </c>
      <c r="K1083" s="6">
        <f>IFERROR(VLOOKUP(VENTAS[[#This Row],[Código del producto Vendido]],STOCK[],16,FALSE)*VENTAS[[#This Row],[Cantidad]] + VLOOKUP(VENTAS[[#This Row],[Código del producto Vendido]],STOCK[],19,FALSE)*VENTAS[[#This Row],[Cantidad]],VENTAS[[#This Row],[Total]])</f>
        <v>4.97</v>
      </c>
      <c r="L1083" s="6">
        <f>VENTAS[[#This Row],[Total]]-VENTAS[[#This Row],[Comisión 10%]]-VENTAS[[#This Row],[Costo SIN Comision]]</f>
        <v>5.830000000000001</v>
      </c>
      <c r="M1083" s="5"/>
    </row>
    <row r="1084" spans="1:13" ht="14" x14ac:dyDescent="0.15">
      <c r="A1084" s="23">
        <v>45482</v>
      </c>
      <c r="C1084" s="4"/>
      <c r="D1084" s="4" t="s">
        <v>2524</v>
      </c>
      <c r="E1084" s="4" t="s">
        <v>795</v>
      </c>
      <c r="F1084" s="2" t="str">
        <f>IFERROR(VLOOKUP(VENTAS[[#This Row],[Código del producto Vendido]],STOCK[],5,FALSE),"-")</f>
        <v>Sandalias anudadas</v>
      </c>
      <c r="G1084" s="2">
        <v>1</v>
      </c>
      <c r="H1084" s="6">
        <v>27</v>
      </c>
      <c r="I1084" s="6">
        <f>VENTAS[[#This Row],[Cantidad]]*VENTAS[[#This Row],[Precio Venta]]</f>
        <v>27</v>
      </c>
      <c r="J1084" s="6">
        <f>IF(VENTAS[[#This Row],[Nombre del Gestor]]&gt;1,  VENTAS[[#This Row],[Total]]*10%, 0)</f>
        <v>2.7</v>
      </c>
      <c r="K1084" s="6">
        <f>IFERROR(VLOOKUP(VENTAS[[#This Row],[Código del producto Vendido]],STOCK[],16,FALSE)*VENTAS[[#This Row],[Cantidad]] + VLOOKUP(VENTAS[[#This Row],[Código del producto Vendido]],STOCK[],19,FALSE)*VENTAS[[#This Row],[Cantidad]],VENTAS[[#This Row],[Total]])</f>
        <v>18.722222222222221</v>
      </c>
      <c r="L1084" s="6">
        <f>VENTAS[[#This Row],[Total]]-VENTAS[[#This Row],[Comisión 10%]]-VENTAS[[#This Row],[Costo SIN Comision]]</f>
        <v>5.5777777777777793</v>
      </c>
      <c r="M1084" s="5"/>
    </row>
    <row r="1085" spans="1:13" ht="14" x14ac:dyDescent="0.15">
      <c r="A1085" s="23">
        <v>45486</v>
      </c>
      <c r="C1085" s="4"/>
      <c r="D1085" s="4" t="s">
        <v>2542</v>
      </c>
      <c r="E1085" s="4" t="s">
        <v>1842</v>
      </c>
      <c r="F1085" s="2" t="str">
        <f>IFERROR(VLOOKUP(VENTAS[[#This Row],[Código del producto Vendido]],STOCK[],5,FALSE),"-")</f>
        <v>Gafas de Sol Retro Negro</v>
      </c>
      <c r="G1085" s="2">
        <v>1</v>
      </c>
      <c r="H1085" s="6">
        <v>8</v>
      </c>
      <c r="I1085" s="6">
        <f>VENTAS[[#This Row],[Cantidad]]*VENTAS[[#This Row],[Precio Venta]]</f>
        <v>8</v>
      </c>
      <c r="J1085" s="6">
        <f>IF(VENTAS[[#This Row],[Nombre del Gestor]]&gt;1,  VENTAS[[#This Row],[Total]]*10%, 0)</f>
        <v>0.8</v>
      </c>
      <c r="K1085" s="6">
        <f>IFERROR(VLOOKUP(VENTAS[[#This Row],[Código del producto Vendido]],STOCK[],16,FALSE)*VENTAS[[#This Row],[Cantidad]] + VLOOKUP(VENTAS[[#This Row],[Código del producto Vendido]],STOCK[],19,FALSE)*VENTAS[[#This Row],[Cantidad]],VENTAS[[#This Row],[Total]])</f>
        <v>4.8600000000000003</v>
      </c>
      <c r="L1085" s="6">
        <f>VENTAS[[#This Row],[Total]]-VENTAS[[#This Row],[Comisión 10%]]-VENTAS[[#This Row],[Costo SIN Comision]]</f>
        <v>2.34</v>
      </c>
      <c r="M1085" s="5"/>
    </row>
    <row r="1086" spans="1:13" ht="14" x14ac:dyDescent="0.15">
      <c r="A1086" s="23">
        <v>45485</v>
      </c>
      <c r="C1086" s="4"/>
      <c r="D1086" s="4" t="s">
        <v>2521</v>
      </c>
      <c r="E1086" s="4" t="s">
        <v>1041</v>
      </c>
      <c r="F1086" s="2" t="str">
        <f>IFERROR(VLOOKUP(VENTAS[[#This Row],[Código del producto Vendido]],STOCK[],5,FALSE),"-")</f>
        <v>Falda negra con flores y abertura</v>
      </c>
      <c r="G1086" s="2">
        <v>1</v>
      </c>
      <c r="H1086" s="6">
        <v>18</v>
      </c>
      <c r="I1086" s="6">
        <f>VENTAS[[#This Row],[Cantidad]]*VENTAS[[#This Row],[Precio Venta]]</f>
        <v>18</v>
      </c>
      <c r="J1086" s="6">
        <f>IF(VENTAS[[#This Row],[Nombre del Gestor]]&gt;1,  VENTAS[[#This Row],[Total]]*10%, 0)</f>
        <v>1.8</v>
      </c>
      <c r="K1086" s="6">
        <f>IFERROR(VLOOKUP(VENTAS[[#This Row],[Código del producto Vendido]],STOCK[],16,FALSE)*VENTAS[[#This Row],[Cantidad]] + VLOOKUP(VENTAS[[#This Row],[Código del producto Vendido]],STOCK[],19,FALSE)*VENTAS[[#This Row],[Cantidad]],VENTAS[[#This Row],[Total]])</f>
        <v>10.77</v>
      </c>
      <c r="L1086" s="6">
        <f>VENTAS[[#This Row],[Total]]-VENTAS[[#This Row],[Comisión 10%]]-VENTAS[[#This Row],[Costo SIN Comision]]</f>
        <v>5.43</v>
      </c>
      <c r="M1086" s="5"/>
    </row>
    <row r="1087" spans="1:13" ht="14" x14ac:dyDescent="0.15">
      <c r="A1087" s="23">
        <v>45485</v>
      </c>
      <c r="C1087" s="4"/>
      <c r="D1087" s="4" t="s">
        <v>2521</v>
      </c>
      <c r="E1087" s="4" t="s">
        <v>817</v>
      </c>
      <c r="F1087" s="2" t="str">
        <f>IFERROR(VLOOKUP(VENTAS[[#This Row],[Código del producto Vendido]],STOCK[],5,FALSE),"-")</f>
        <v>Top de cuello asimétrico</v>
      </c>
      <c r="G1087" s="2">
        <v>1</v>
      </c>
      <c r="H1087" s="6">
        <v>10</v>
      </c>
      <c r="I1087" s="6">
        <f>VENTAS[[#This Row],[Cantidad]]*VENTAS[[#This Row],[Precio Venta]]</f>
        <v>10</v>
      </c>
      <c r="J1087" s="6">
        <f>IF(VENTAS[[#This Row],[Nombre del Gestor]]&gt;1,  VENTAS[[#This Row],[Total]]*10%, 0)</f>
        <v>1</v>
      </c>
      <c r="K1087" s="6">
        <f>IFERROR(VLOOKUP(VENTAS[[#This Row],[Código del producto Vendido]],STOCK[],16,FALSE)*VENTAS[[#This Row],[Cantidad]] + VLOOKUP(VENTAS[[#This Row],[Código del producto Vendido]],STOCK[],19,FALSE)*VENTAS[[#This Row],[Cantidad]],VENTAS[[#This Row],[Total]])</f>
        <v>6.2222222222222223</v>
      </c>
      <c r="L1087" s="6">
        <f>VENTAS[[#This Row],[Total]]-VENTAS[[#This Row],[Comisión 10%]]-VENTAS[[#This Row],[Costo SIN Comision]]</f>
        <v>2.7777777777777777</v>
      </c>
      <c r="M1087" s="5"/>
    </row>
    <row r="1088" spans="1:13" ht="14" x14ac:dyDescent="0.15">
      <c r="A1088" s="23">
        <v>45483</v>
      </c>
      <c r="C1088" s="4"/>
      <c r="D1088" s="4" t="s">
        <v>2521</v>
      </c>
      <c r="E1088" s="4" t="s">
        <v>2559</v>
      </c>
      <c r="F1088" s="2" t="str">
        <f>IFERROR(VLOOKUP(VENTAS[[#This Row],[Código del producto Vendido]],STOCK[],5,FALSE),"-")</f>
        <v>Pantalón de vestir de viscosa y lino (beige claro)</v>
      </c>
      <c r="G1088" s="2">
        <v>1</v>
      </c>
      <c r="H1088" s="6">
        <v>35</v>
      </c>
      <c r="I1088" s="6">
        <f>VENTAS[[#This Row],[Cantidad]]*VENTAS[[#This Row],[Precio Venta]]</f>
        <v>35</v>
      </c>
      <c r="J1088" s="6">
        <f>IF(VENTAS[[#This Row],[Nombre del Gestor]]&gt;1,  VENTAS[[#This Row],[Total]]*10%, 0)</f>
        <v>3.5</v>
      </c>
      <c r="K1088" s="6">
        <f>IFERROR(VLOOKUP(VENTAS[[#This Row],[Código del producto Vendido]],STOCK[],16,FALSE)*VENTAS[[#This Row],[Cantidad]] + VLOOKUP(VENTAS[[#This Row],[Código del producto Vendido]],STOCK[],19,FALSE)*VENTAS[[#This Row],[Cantidad]],VENTAS[[#This Row],[Total]])</f>
        <v>17.252021151586369</v>
      </c>
      <c r="L1088" s="6">
        <f>VENTAS[[#This Row],[Total]]-VENTAS[[#This Row],[Comisión 10%]]-VENTAS[[#This Row],[Costo SIN Comision]]</f>
        <v>14.247978848413631</v>
      </c>
      <c r="M1088" s="5"/>
    </row>
    <row r="1089" spans="1:13" ht="14" x14ac:dyDescent="0.15">
      <c r="A1089" s="23">
        <v>45482</v>
      </c>
      <c r="C1089" s="4"/>
      <c r="D1089" s="4" t="s">
        <v>2521</v>
      </c>
      <c r="E1089" s="4" t="s">
        <v>1817</v>
      </c>
      <c r="F1089" s="2" t="str">
        <f>IFERROR(VLOOKUP(VENTAS[[#This Row],[Código del producto Vendido]],STOCK[],5,FALSE),"-")</f>
        <v>Crossbody Bag Blanco Lacado</v>
      </c>
      <c r="G1089" s="2">
        <v>1</v>
      </c>
      <c r="H1089" s="6">
        <v>20</v>
      </c>
      <c r="I1089" s="6">
        <f>VENTAS[[#This Row],[Cantidad]]*VENTAS[[#This Row],[Precio Venta]]</f>
        <v>20</v>
      </c>
      <c r="J1089" s="6">
        <f>IF(VENTAS[[#This Row],[Nombre del Gestor]]&gt;1,  VENTAS[[#This Row],[Total]]*10%, 0)</f>
        <v>2</v>
      </c>
      <c r="K1089" s="6">
        <f>IFERROR(VLOOKUP(VENTAS[[#This Row],[Código del producto Vendido]],STOCK[],16,FALSE)*VENTAS[[#This Row],[Cantidad]] + VLOOKUP(VENTAS[[#This Row],[Código del producto Vendido]],STOCK[],19,FALSE)*VENTAS[[#This Row],[Cantidad]],VENTAS[[#This Row],[Total]])</f>
        <v>10.790000000000001</v>
      </c>
      <c r="L1089" s="6">
        <f>VENTAS[[#This Row],[Total]]-VENTAS[[#This Row],[Comisión 10%]]-VENTAS[[#This Row],[Costo SIN Comision]]</f>
        <v>7.2099999999999991</v>
      </c>
      <c r="M1089" s="5"/>
    </row>
    <row r="1090" spans="1:13" ht="14" x14ac:dyDescent="0.15">
      <c r="A1090" s="23">
        <v>45481</v>
      </c>
      <c r="C1090" s="4"/>
      <c r="D1090" s="4" t="s">
        <v>2521</v>
      </c>
      <c r="E1090" s="4" t="s">
        <v>1431</v>
      </c>
      <c r="F1090" s="2" t="str">
        <f>IFERROR(VLOOKUP(VENTAS[[#This Row],[Código del producto Vendido]],STOCK[],5,FALSE),"-")</f>
        <v xml:space="preserve">Vestido Privé  </v>
      </c>
      <c r="G1090" s="2">
        <v>1</v>
      </c>
      <c r="H1090" s="6">
        <v>25</v>
      </c>
      <c r="I1090" s="6">
        <f>VENTAS[[#This Row],[Cantidad]]*VENTAS[[#This Row],[Precio Venta]]</f>
        <v>25</v>
      </c>
      <c r="J1090" s="6">
        <f>IF(VENTAS[[#This Row],[Nombre del Gestor]]&gt;1,  VENTAS[[#This Row],[Total]]*10%, 0)</f>
        <v>2.5</v>
      </c>
      <c r="K1090" s="6">
        <f>IFERROR(VLOOKUP(VENTAS[[#This Row],[Código del producto Vendido]],STOCK[],16,FALSE)*VENTAS[[#This Row],[Cantidad]] + VLOOKUP(VENTAS[[#This Row],[Código del producto Vendido]],STOCK[],19,FALSE)*VENTAS[[#This Row],[Cantidad]],VENTAS[[#This Row],[Total]])</f>
        <v>11.1</v>
      </c>
      <c r="L1090" s="6">
        <f>VENTAS[[#This Row],[Total]]-VENTAS[[#This Row],[Comisión 10%]]-VENTAS[[#This Row],[Costo SIN Comision]]</f>
        <v>11.4</v>
      </c>
      <c r="M1090" s="5"/>
    </row>
    <row r="1091" spans="1:13" ht="14" x14ac:dyDescent="0.15">
      <c r="A1091" s="23">
        <v>45474</v>
      </c>
      <c r="C1091" s="4"/>
      <c r="D1091" s="4" t="s">
        <v>2611</v>
      </c>
      <c r="E1091" s="4" t="s">
        <v>2384</v>
      </c>
      <c r="F1091" s="2" t="str">
        <f>IFERROR(VLOOKUP(VENTAS[[#This Row],[Código del producto Vendido]],STOCK[],5,FALSE),"-")</f>
        <v>Sombrero de protección Verano fashionista</v>
      </c>
      <c r="G1091" s="2">
        <v>1</v>
      </c>
      <c r="H1091" s="6">
        <v>15</v>
      </c>
      <c r="I1091" s="6">
        <f>VENTAS[[#This Row],[Cantidad]]*VENTAS[[#This Row],[Precio Venta]]</f>
        <v>15</v>
      </c>
      <c r="J1091" s="6">
        <f>IF(VENTAS[[#This Row],[Nombre del Gestor]]&gt;1,  VENTAS[[#This Row],[Total]]*10%, 0)</f>
        <v>1.5</v>
      </c>
      <c r="K1091" s="6">
        <f>IFERROR(VLOOKUP(VENTAS[[#This Row],[Código del producto Vendido]],STOCK[],16,FALSE)*VENTAS[[#This Row],[Cantidad]] + VLOOKUP(VENTAS[[#This Row],[Código del producto Vendido]],STOCK[],19,FALSE)*VENTAS[[#This Row],[Cantidad]],VENTAS[[#This Row],[Total]])</f>
        <v>8.551874999999999</v>
      </c>
      <c r="L1091" s="6">
        <f>VENTAS[[#This Row],[Total]]-VENTAS[[#This Row],[Comisión 10%]]-VENTAS[[#This Row],[Costo SIN Comision]]</f>
        <v>4.948125000000001</v>
      </c>
      <c r="M1091" s="5"/>
    </row>
    <row r="1092" spans="1:13" ht="14" x14ac:dyDescent="0.15">
      <c r="A1092" s="23">
        <v>45483</v>
      </c>
      <c r="B1092" s="4" t="s">
        <v>1494</v>
      </c>
      <c r="C1092" s="4" t="s">
        <v>2668</v>
      </c>
      <c r="D1092" s="4"/>
      <c r="E1092" s="4" t="s">
        <v>2319</v>
      </c>
      <c r="F1092" s="2" t="str">
        <f>IFERROR(VLOOKUP(VENTAS[[#This Row],[Código del producto Vendido]],STOCK[],5,FALSE),"-")</f>
        <v>Bikini sexy de pierna alta en tendencia</v>
      </c>
      <c r="G1092" s="2">
        <v>1</v>
      </c>
      <c r="H1092" s="6">
        <v>18</v>
      </c>
      <c r="I1092" s="6">
        <f>VENTAS[[#This Row],[Cantidad]]*VENTAS[[#This Row],[Precio Venta]]</f>
        <v>18</v>
      </c>
      <c r="J1092" s="6">
        <f>IF(VENTAS[[#This Row],[Nombre del Gestor]]&gt;1,  VENTAS[[#This Row],[Total]]*10%, 0)</f>
        <v>0</v>
      </c>
      <c r="K1092" s="6">
        <f>IFERROR(VLOOKUP(VENTAS[[#This Row],[Código del producto Vendido]],STOCK[],16,FALSE)*VENTAS[[#This Row],[Cantidad]] + VLOOKUP(VENTAS[[#This Row],[Código del producto Vendido]],STOCK[],19,FALSE)*VENTAS[[#This Row],[Cantidad]],VENTAS[[#This Row],[Total]])</f>
        <v>6.6199999999999992</v>
      </c>
      <c r="L1092" s="6">
        <f>VENTAS[[#This Row],[Total]]-VENTAS[[#This Row],[Comisión 10%]]-VENTAS[[#This Row],[Costo SIN Comision]]</f>
        <v>11.38</v>
      </c>
      <c r="M1092" s="5"/>
    </row>
    <row r="1093" spans="1:13" ht="14" x14ac:dyDescent="0.15">
      <c r="A1093" s="23">
        <v>45489</v>
      </c>
      <c r="C1093" s="4"/>
      <c r="D1093" s="4" t="s">
        <v>395</v>
      </c>
      <c r="E1093" s="4" t="s">
        <v>2305</v>
      </c>
      <c r="F1093" s="2" t="str">
        <f>IFERROR(VLOOKUP(VENTAS[[#This Row],[Código del producto Vendido]],STOCK[],5,FALSE),"-")</f>
        <v>Falda Bohemia de mezclilla de cintura alta con detalles de botón</v>
      </c>
      <c r="G1093" s="2">
        <v>1</v>
      </c>
      <c r="H1093" s="6">
        <v>30</v>
      </c>
      <c r="I1093" s="6">
        <f>VENTAS[[#This Row],[Cantidad]]*VENTAS[[#This Row],[Precio Venta]]</f>
        <v>30</v>
      </c>
      <c r="J1093" s="6">
        <f>IF(VENTAS[[#This Row],[Nombre del Gestor]]&gt;1,  VENTAS[[#This Row],[Total]]*10%, 0)</f>
        <v>3</v>
      </c>
      <c r="K1093" s="6">
        <f>IFERROR(VLOOKUP(VENTAS[[#This Row],[Código del producto Vendido]],STOCK[],16,FALSE)*VENTAS[[#This Row],[Cantidad]] + VLOOKUP(VENTAS[[#This Row],[Código del producto Vendido]],STOCK[],19,FALSE)*VENTAS[[#This Row],[Cantidad]],VENTAS[[#This Row],[Total]])</f>
        <v>7.05</v>
      </c>
      <c r="L1093" s="6">
        <f>VENTAS[[#This Row],[Total]]-VENTAS[[#This Row],[Comisión 10%]]-VENTAS[[#This Row],[Costo SIN Comision]]</f>
        <v>19.95</v>
      </c>
      <c r="M1093" s="5"/>
    </row>
    <row r="1094" spans="1:13" ht="14" x14ac:dyDescent="0.15">
      <c r="A1094" s="23">
        <v>45488</v>
      </c>
      <c r="C1094" s="4"/>
      <c r="D1094" s="4" t="s">
        <v>2521</v>
      </c>
      <c r="E1094" s="4" t="s">
        <v>1878</v>
      </c>
      <c r="F1094" s="2" t="str">
        <f>IFERROR(VLOOKUP(VENTAS[[#This Row],[Código del producto Vendido]],STOCK[],5,FALSE),"-")</f>
        <v>Sujetador Invisible Suave sin tirantes</v>
      </c>
      <c r="G1094" s="2">
        <v>1</v>
      </c>
      <c r="H1094" s="6">
        <v>12</v>
      </c>
      <c r="I1094" s="6">
        <f>VENTAS[[#This Row],[Cantidad]]*VENTAS[[#This Row],[Precio Venta]]</f>
        <v>12</v>
      </c>
      <c r="J1094" s="6">
        <f>IF(VENTAS[[#This Row],[Nombre del Gestor]]&gt;1,  VENTAS[[#This Row],[Total]]*10%, 0)</f>
        <v>1.2000000000000002</v>
      </c>
      <c r="K1094" s="6">
        <f>IFERROR(VLOOKUP(VENTAS[[#This Row],[Código del producto Vendido]],STOCK[],16,FALSE)*VENTAS[[#This Row],[Cantidad]] + VLOOKUP(VENTAS[[#This Row],[Código del producto Vendido]],STOCK[],19,FALSE)*VENTAS[[#This Row],[Cantidad]],VENTAS[[#This Row],[Total]])</f>
        <v>4.97</v>
      </c>
      <c r="L1094" s="6">
        <f>VENTAS[[#This Row],[Total]]-VENTAS[[#This Row],[Comisión 10%]]-VENTAS[[#This Row],[Costo SIN Comision]]</f>
        <v>5.830000000000001</v>
      </c>
      <c r="M1094" s="5"/>
    </row>
    <row r="1095" spans="1:13" ht="14" x14ac:dyDescent="0.15">
      <c r="A1095" s="23">
        <v>45489</v>
      </c>
      <c r="C1095" s="4"/>
      <c r="D1095" s="4" t="s">
        <v>2524</v>
      </c>
      <c r="E1095" s="4" t="s">
        <v>2556</v>
      </c>
      <c r="F1095" s="2" t="str">
        <f>IFERROR(VLOOKUP(VENTAS[[#This Row],[Código del producto Vendido]],STOCK[],5,FALSE),"-")</f>
        <v>Sandalias de tiras con tacón cuadrado</v>
      </c>
      <c r="G1095" s="2">
        <v>1</v>
      </c>
      <c r="H1095" s="6">
        <v>35</v>
      </c>
      <c r="I1095" s="6">
        <f>VENTAS[[#This Row],[Cantidad]]*VENTAS[[#This Row],[Precio Venta]]</f>
        <v>35</v>
      </c>
      <c r="J1095" s="6">
        <f>IF(VENTAS[[#This Row],[Nombre del Gestor]]&gt;1,  VENTAS[[#This Row],[Total]]*10%, 0)</f>
        <v>3.5</v>
      </c>
      <c r="K1095" s="6">
        <f>IFERROR(VLOOKUP(VENTAS[[#This Row],[Código del producto Vendido]],STOCK[],16,FALSE)*VENTAS[[#This Row],[Cantidad]] + VLOOKUP(VENTAS[[#This Row],[Código del producto Vendido]],STOCK[],19,FALSE)*VENTAS[[#This Row],[Cantidad]],VENTAS[[#This Row],[Total]])</f>
        <v>17.252021151586369</v>
      </c>
      <c r="L1095" s="6">
        <f>VENTAS[[#This Row],[Total]]-VENTAS[[#This Row],[Comisión 10%]]-VENTAS[[#This Row],[Costo SIN Comision]]</f>
        <v>14.247978848413631</v>
      </c>
      <c r="M1095" s="5"/>
    </row>
    <row r="1096" spans="1:13" ht="14" x14ac:dyDescent="0.15">
      <c r="A1096" s="22" t="s">
        <v>1502</v>
      </c>
      <c r="B1096" s="4" t="s">
        <v>1494</v>
      </c>
      <c r="C1096" s="4"/>
      <c r="D1096" s="4"/>
      <c r="E1096" s="4" t="s">
        <v>862</v>
      </c>
      <c r="F1096" s="2" t="str">
        <f>IFERROR(VLOOKUP(VENTAS[[#This Row],[Código del producto Vendido]],STOCK[],5,FALSE),"-")</f>
        <v xml:space="preserve">Vestido de lunares </v>
      </c>
      <c r="G1096" s="2">
        <v>1</v>
      </c>
      <c r="H1096" s="6">
        <v>25</v>
      </c>
      <c r="I1096" s="6">
        <f>VENTAS[[#This Row],[Cantidad]]*VENTAS[[#This Row],[Precio Venta]]</f>
        <v>25</v>
      </c>
      <c r="J1096" s="6">
        <f>IF(VENTAS[[#This Row],[Nombre del Gestor]]&gt;1,  VENTAS[[#This Row],[Total]]*10%, 0)</f>
        <v>0</v>
      </c>
      <c r="K1096" s="6">
        <f>IFERROR(VLOOKUP(VENTAS[[#This Row],[Código del producto Vendido]],STOCK[],16,FALSE)*VENTAS[[#This Row],[Cantidad]] + VLOOKUP(VENTAS[[#This Row],[Código del producto Vendido]],STOCK[],19,FALSE)*VENTAS[[#This Row],[Cantidad]],VENTAS[[#This Row],[Total]])</f>
        <v>13.911363636363635</v>
      </c>
      <c r="L1096" s="6">
        <f>VENTAS[[#This Row],[Total]]-VENTAS[[#This Row],[Comisión 10%]]-VENTAS[[#This Row],[Costo SIN Comision]]</f>
        <v>11.088636363636365</v>
      </c>
      <c r="M1096" s="5"/>
    </row>
    <row r="1097" spans="1:13" ht="14" x14ac:dyDescent="0.15">
      <c r="A1097" s="22" t="s">
        <v>1502</v>
      </c>
      <c r="B1097" s="4" t="s">
        <v>1494</v>
      </c>
      <c r="C1097" s="4"/>
      <c r="D1097" s="4"/>
      <c r="E1097" s="4" t="s">
        <v>863</v>
      </c>
      <c r="F1097" s="2" t="str">
        <f>IFERROR(VLOOKUP(VENTAS[[#This Row],[Código del producto Vendido]],STOCK[],5,FALSE),"-")</f>
        <v>Vestido de lunares</v>
      </c>
      <c r="G1097" s="2">
        <v>1</v>
      </c>
      <c r="H1097" s="6">
        <v>25</v>
      </c>
      <c r="I1097" s="6">
        <f>VENTAS[[#This Row],[Cantidad]]*VENTAS[[#This Row],[Precio Venta]]</f>
        <v>25</v>
      </c>
      <c r="J1097" s="6">
        <f>IF(VENTAS[[#This Row],[Nombre del Gestor]]&gt;1,  VENTAS[[#This Row],[Total]]*10%, 0)</f>
        <v>0</v>
      </c>
      <c r="K1097" s="6">
        <f>IFERROR(VLOOKUP(VENTAS[[#This Row],[Código del producto Vendido]],STOCK[],16,FALSE)*VENTAS[[#This Row],[Cantidad]] + VLOOKUP(VENTAS[[#This Row],[Código del producto Vendido]],STOCK[],19,FALSE)*VENTAS[[#This Row],[Cantidad]],VENTAS[[#This Row],[Total]])</f>
        <v>13.911363636363635</v>
      </c>
      <c r="L1097" s="6">
        <f>VENTAS[[#This Row],[Total]]-VENTAS[[#This Row],[Comisión 10%]]-VENTAS[[#This Row],[Costo SIN Comision]]</f>
        <v>11.088636363636365</v>
      </c>
      <c r="M1097" s="5"/>
    </row>
    <row r="1098" spans="1:13" ht="14" x14ac:dyDescent="0.15">
      <c r="A1098" s="23">
        <v>45489</v>
      </c>
      <c r="C1098" s="4"/>
      <c r="D1098" s="4" t="s">
        <v>2031</v>
      </c>
      <c r="E1098" s="4" t="s">
        <v>2499</v>
      </c>
      <c r="F1098" s="2" t="str">
        <f>IFERROR(VLOOKUP(VENTAS[[#This Row],[Código del producto Vendido]],STOCK[],5,FALSE),"-")</f>
        <v>Vestido estampado con abertura y ajuste en cintura</v>
      </c>
      <c r="G1098" s="2">
        <v>1</v>
      </c>
      <c r="H1098" s="6">
        <v>30</v>
      </c>
      <c r="I1098" s="6">
        <f>VENTAS[[#This Row],[Cantidad]]*VENTAS[[#This Row],[Precio Venta]]</f>
        <v>30</v>
      </c>
      <c r="J1098" s="6">
        <f>IF(VENTAS[[#This Row],[Nombre del Gestor]]&gt;1,  VENTAS[[#This Row],[Total]]*10%, 0)</f>
        <v>3</v>
      </c>
      <c r="K1098" s="6">
        <f>IFERROR(VLOOKUP(VENTAS[[#This Row],[Código del producto Vendido]],STOCK[],16,FALSE)*VENTAS[[#This Row],[Cantidad]] + VLOOKUP(VENTAS[[#This Row],[Código del producto Vendido]],STOCK[],19,FALSE)*VENTAS[[#This Row],[Cantidad]],VENTAS[[#This Row],[Total]])</f>
        <v>17.59</v>
      </c>
      <c r="L1098" s="6">
        <f>VENTAS[[#This Row],[Total]]-VENTAS[[#This Row],[Comisión 10%]]-VENTAS[[#This Row],[Costo SIN Comision]]</f>
        <v>9.41</v>
      </c>
      <c r="M1098" s="5"/>
    </row>
    <row r="1099" spans="1:13" ht="14" x14ac:dyDescent="0.15">
      <c r="A1099" s="23">
        <v>45475</v>
      </c>
      <c r="C1099" s="4"/>
      <c r="D1099" s="4" t="s">
        <v>2031</v>
      </c>
      <c r="E1099" s="4" t="s">
        <v>2367</v>
      </c>
      <c r="F1099" s="2" t="str">
        <f>IFERROR(VLOOKUP(VENTAS[[#This Row],[Código del producto Vendido]],STOCK[],5,FALSE),"-")</f>
        <v>Pantalón palazzo estiloso</v>
      </c>
      <c r="G1099" s="2">
        <v>1</v>
      </c>
      <c r="H1099" s="6">
        <v>20</v>
      </c>
      <c r="I1099" s="6">
        <f>VENTAS[[#This Row],[Cantidad]]*VENTAS[[#This Row],[Precio Venta]]</f>
        <v>20</v>
      </c>
      <c r="J1099" s="6">
        <f>IF(VENTAS[[#This Row],[Nombre del Gestor]]&gt;1,  VENTAS[[#This Row],[Total]]*10%, 0)</f>
        <v>2</v>
      </c>
      <c r="K1099" s="6">
        <f>IFERROR(VLOOKUP(VENTAS[[#This Row],[Código del producto Vendido]],STOCK[],16,FALSE)*VENTAS[[#This Row],[Cantidad]] + VLOOKUP(VENTAS[[#This Row],[Código del producto Vendido]],STOCK[],19,FALSE)*VENTAS[[#This Row],[Cantidad]],VENTAS[[#This Row],[Total]])</f>
        <v>10.914375</v>
      </c>
      <c r="L1099" s="6">
        <f>VENTAS[[#This Row],[Total]]-VENTAS[[#This Row],[Comisión 10%]]-VENTAS[[#This Row],[Costo SIN Comision]]</f>
        <v>7.0856250000000003</v>
      </c>
      <c r="M1099" s="5"/>
    </row>
    <row r="1100" spans="1:13" ht="14" x14ac:dyDescent="0.15">
      <c r="A1100" s="23">
        <v>45475</v>
      </c>
      <c r="C1100" s="4"/>
      <c r="D1100" s="4" t="s">
        <v>2031</v>
      </c>
      <c r="E1100" s="4" t="s">
        <v>1091</v>
      </c>
      <c r="F1100" s="2" t="str">
        <f>IFERROR(VLOOKUP(VENTAS[[#This Row],[Código del producto Vendido]],STOCK[],5,FALSE),"-")</f>
        <v>Top de cuello V con encaje</v>
      </c>
      <c r="G1100" s="2">
        <v>1</v>
      </c>
      <c r="H1100" s="6">
        <v>12</v>
      </c>
      <c r="I1100" s="6">
        <f>VENTAS[[#This Row],[Cantidad]]*VENTAS[[#This Row],[Precio Venta]]</f>
        <v>12</v>
      </c>
      <c r="J1100" s="6">
        <f>IF(VENTAS[[#This Row],[Nombre del Gestor]]&gt;1,  VENTAS[[#This Row],[Total]]*10%, 0)</f>
        <v>1.2000000000000002</v>
      </c>
      <c r="K1100" s="6">
        <f>IFERROR(VLOOKUP(VENTAS[[#This Row],[Código del producto Vendido]],STOCK[],16,FALSE)*VENTAS[[#This Row],[Cantidad]] + VLOOKUP(VENTAS[[#This Row],[Código del producto Vendido]],STOCK[],19,FALSE)*VENTAS[[#This Row],[Cantidad]],VENTAS[[#This Row],[Total]])</f>
        <v>7.97</v>
      </c>
      <c r="L1100" s="6">
        <f>VENTAS[[#This Row],[Total]]-VENTAS[[#This Row],[Comisión 10%]]-VENTAS[[#This Row],[Costo SIN Comision]]</f>
        <v>2.830000000000001</v>
      </c>
      <c r="M1100" s="5"/>
    </row>
    <row r="1101" spans="1:13" ht="14" x14ac:dyDescent="0.15">
      <c r="A1101" s="23"/>
      <c r="B1101" s="4" t="s">
        <v>1494</v>
      </c>
      <c r="C1101" s="4" t="s">
        <v>2668</v>
      </c>
      <c r="D1101" s="4"/>
      <c r="E1101" s="4" t="s">
        <v>1474</v>
      </c>
      <c r="F1101" s="2" t="str">
        <f>IFERROR(VLOOKUP(VENTAS[[#This Row],[Código del producto Vendido]],STOCK[],5,FALSE),"-")</f>
        <v xml:space="preserve">Vestido ajustado de puntos </v>
      </c>
      <c r="G1101" s="2">
        <v>1</v>
      </c>
      <c r="H1101" s="6">
        <v>28</v>
      </c>
      <c r="I1101" s="6">
        <f>VENTAS[[#This Row],[Cantidad]]*VENTAS[[#This Row],[Precio Venta]]</f>
        <v>28</v>
      </c>
      <c r="J1101" s="6">
        <f>IF(VENTAS[[#This Row],[Nombre del Gestor]]&gt;1,  VENTAS[[#This Row],[Total]]*10%, 0)</f>
        <v>0</v>
      </c>
      <c r="K1101" s="6">
        <f>IFERROR(VLOOKUP(VENTAS[[#This Row],[Código del producto Vendido]],STOCK[],16,FALSE)*VENTAS[[#This Row],[Cantidad]] + VLOOKUP(VENTAS[[#This Row],[Código del producto Vendido]],STOCK[],19,FALSE)*VENTAS[[#This Row],[Cantidad]],VENTAS[[#This Row],[Total]])</f>
        <v>18</v>
      </c>
      <c r="L1101" s="6">
        <f>VENTAS[[#This Row],[Total]]-VENTAS[[#This Row],[Comisión 10%]]-VENTAS[[#This Row],[Costo SIN Comision]]</f>
        <v>10</v>
      </c>
      <c r="M1101" s="5"/>
    </row>
    <row r="1102" spans="1:13" ht="14" x14ac:dyDescent="0.15">
      <c r="A1102" s="23"/>
      <c r="B1102" s="4" t="s">
        <v>1494</v>
      </c>
      <c r="C1102" s="4" t="s">
        <v>2668</v>
      </c>
      <c r="D1102" s="4"/>
      <c r="E1102" s="4" t="s">
        <v>1715</v>
      </c>
      <c r="F1102" s="2" t="str">
        <f>IFERROR(VLOOKUP(VENTAS[[#This Row],[Código del producto Vendido]],STOCK[],5,FALSE),"-")</f>
        <v>Cinturón de hebilla redonda</v>
      </c>
      <c r="G1102" s="2">
        <v>1</v>
      </c>
      <c r="H1102" s="6">
        <v>10</v>
      </c>
      <c r="I1102" s="6">
        <f>VENTAS[[#This Row],[Cantidad]]*VENTAS[[#This Row],[Precio Venta]]</f>
        <v>10</v>
      </c>
      <c r="J1102" s="6">
        <f>IF(VENTAS[[#This Row],[Nombre del Gestor]]&gt;1,  VENTAS[[#This Row],[Total]]*10%, 0)</f>
        <v>0</v>
      </c>
      <c r="K1102" s="6">
        <f>IFERROR(VLOOKUP(VENTAS[[#This Row],[Código del producto Vendido]],STOCK[],16,FALSE)*VENTAS[[#This Row],[Cantidad]] + VLOOKUP(VENTAS[[#This Row],[Código del producto Vendido]],STOCK[],19,FALSE)*VENTAS[[#This Row],[Cantidad]],VENTAS[[#This Row],[Total]])</f>
        <v>3.8235294117647061</v>
      </c>
      <c r="L1102" s="6">
        <f>VENTAS[[#This Row],[Total]]-VENTAS[[#This Row],[Comisión 10%]]-VENTAS[[#This Row],[Costo SIN Comision]]</f>
        <v>6.1764705882352935</v>
      </c>
      <c r="M1102" s="5"/>
    </row>
    <row r="1103" spans="1:13" ht="14" x14ac:dyDescent="0.15">
      <c r="A1103" s="23"/>
      <c r="B1103" s="4" t="s">
        <v>1494</v>
      </c>
      <c r="C1103" s="4" t="s">
        <v>2668</v>
      </c>
      <c r="D1103" s="4"/>
      <c r="E1103" s="4" t="s">
        <v>2384</v>
      </c>
      <c r="F1103" s="2" t="str">
        <f>IFERROR(VLOOKUP(VENTAS[[#This Row],[Código del producto Vendido]],STOCK[],5,FALSE),"-")</f>
        <v>Sombrero de protección Verano fashionista</v>
      </c>
      <c r="G1103" s="2">
        <v>1</v>
      </c>
      <c r="H1103" s="6">
        <v>15</v>
      </c>
      <c r="I1103" s="6">
        <f>VENTAS[[#This Row],[Cantidad]]*VENTAS[[#This Row],[Precio Venta]]</f>
        <v>15</v>
      </c>
      <c r="J1103" s="6">
        <f>IF(VENTAS[[#This Row],[Nombre del Gestor]]&gt;1,  VENTAS[[#This Row],[Total]]*10%, 0)</f>
        <v>0</v>
      </c>
      <c r="K1103" s="6">
        <f>IFERROR(VLOOKUP(VENTAS[[#This Row],[Código del producto Vendido]],STOCK[],16,FALSE)*VENTAS[[#This Row],[Cantidad]] + VLOOKUP(VENTAS[[#This Row],[Código del producto Vendido]],STOCK[],19,FALSE)*VENTAS[[#This Row],[Cantidad]],VENTAS[[#This Row],[Total]])</f>
        <v>8.551874999999999</v>
      </c>
      <c r="L1103" s="6">
        <f>VENTAS[[#This Row],[Total]]-VENTAS[[#This Row],[Comisión 10%]]-VENTAS[[#This Row],[Costo SIN Comision]]</f>
        <v>6.448125000000001</v>
      </c>
      <c r="M1103" s="5"/>
    </row>
    <row r="1104" spans="1:13" ht="14" x14ac:dyDescent="0.15">
      <c r="A1104" s="23">
        <v>45475</v>
      </c>
      <c r="C1104" s="4"/>
      <c r="D1104" s="4" t="s">
        <v>2031</v>
      </c>
      <c r="E1104" s="4" t="s">
        <v>2354</v>
      </c>
      <c r="F1104" s="2" t="str">
        <f>IFERROR(VLOOKUP(VENTAS[[#This Row],[Código del producto Vendido]],STOCK[],5,FALSE),"-")</f>
        <v>Bolso de lienzo estampado de corazón</v>
      </c>
      <c r="G1104" s="2">
        <v>1</v>
      </c>
      <c r="H1104" s="6">
        <v>12</v>
      </c>
      <c r="I1104" s="6">
        <f>VENTAS[[#This Row],[Cantidad]]*VENTAS[[#This Row],[Precio Venta]]</f>
        <v>12</v>
      </c>
      <c r="J1104" s="6">
        <f>IF(VENTAS[[#This Row],[Nombre del Gestor]]&gt;1,  VENTAS[[#This Row],[Total]]*10%, 0)</f>
        <v>1.2000000000000002</v>
      </c>
      <c r="K1104" s="6">
        <f>IFERROR(VLOOKUP(VENTAS[[#This Row],[Código del producto Vendido]],STOCK[],16,FALSE)*VENTAS[[#This Row],[Cantidad]] + VLOOKUP(VENTAS[[#This Row],[Código del producto Vendido]],STOCK[],19,FALSE)*VENTAS[[#This Row],[Cantidad]],VENTAS[[#This Row],[Total]])</f>
        <v>4.2299999999999995</v>
      </c>
      <c r="L1104" s="6">
        <f>VENTAS[[#This Row],[Total]]-VENTAS[[#This Row],[Comisión 10%]]-VENTAS[[#This Row],[Costo SIN Comision]]</f>
        <v>6.5700000000000012</v>
      </c>
      <c r="M1104" s="5"/>
    </row>
    <row r="1105" spans="1:13" ht="14" x14ac:dyDescent="0.15">
      <c r="A1105" s="23">
        <v>45489</v>
      </c>
      <c r="C1105" s="4"/>
      <c r="D1105" s="4" t="s">
        <v>2524</v>
      </c>
      <c r="E1105" s="4" t="s">
        <v>2334</v>
      </c>
      <c r="F1105" s="2" t="str">
        <f>IFERROR(VLOOKUP(VENTAS[[#This Row],[Código del producto Vendido]],STOCK[],5,FALSE),"-")</f>
        <v>Vestido sexy cruzado de escote profundo</v>
      </c>
      <c r="G1105" s="2">
        <v>1</v>
      </c>
      <c r="H1105" s="6">
        <v>20</v>
      </c>
      <c r="I1105" s="6">
        <f>VENTAS[[#This Row],[Cantidad]]*VENTAS[[#This Row],[Precio Venta]]</f>
        <v>20</v>
      </c>
      <c r="J1105" s="6">
        <f>IF(VENTAS[[#This Row],[Nombre del Gestor]]&gt;1,  VENTAS[[#This Row],[Total]]*10%, 0)</f>
        <v>2</v>
      </c>
      <c r="K1105" s="6">
        <f>IFERROR(VLOOKUP(VENTAS[[#This Row],[Código del producto Vendido]],STOCK[],16,FALSE)*VENTAS[[#This Row],[Cantidad]] + VLOOKUP(VENTAS[[#This Row],[Código del producto Vendido]],STOCK[],19,FALSE)*VENTAS[[#This Row],[Cantidad]],VENTAS[[#This Row],[Total]])</f>
        <v>8.59</v>
      </c>
      <c r="L1105" s="6">
        <f>VENTAS[[#This Row],[Total]]-VENTAS[[#This Row],[Comisión 10%]]-VENTAS[[#This Row],[Costo SIN Comision]]</f>
        <v>9.41</v>
      </c>
      <c r="M1105" s="5"/>
    </row>
    <row r="1106" spans="1:13" ht="14" x14ac:dyDescent="0.15">
      <c r="A1106" s="23">
        <v>45489</v>
      </c>
      <c r="C1106" s="4"/>
      <c r="D1106" s="4" t="s">
        <v>2524</v>
      </c>
      <c r="E1106" s="4" t="s">
        <v>1471</v>
      </c>
      <c r="F1106" s="2" t="str">
        <f>IFERROR(VLOOKUP(VENTAS[[#This Row],[Código del producto Vendido]],STOCK[],5,FALSE),"-")</f>
        <v>Vestido Asimétrico con cuerdas</v>
      </c>
      <c r="G1106" s="2">
        <v>1</v>
      </c>
      <c r="H1106" s="6">
        <v>20</v>
      </c>
      <c r="I1106" s="6">
        <f>VENTAS[[#This Row],[Cantidad]]*VENTAS[[#This Row],[Precio Venta]]</f>
        <v>20</v>
      </c>
      <c r="J1106" s="6">
        <f>IF(VENTAS[[#This Row],[Nombre del Gestor]]&gt;1,  VENTAS[[#This Row],[Total]]*10%, 0)</f>
        <v>2</v>
      </c>
      <c r="K1106" s="6">
        <f>IFERROR(VLOOKUP(VENTAS[[#This Row],[Código del producto Vendido]],STOCK[],16,FALSE)*VENTAS[[#This Row],[Cantidad]] + VLOOKUP(VENTAS[[#This Row],[Código del producto Vendido]],STOCK[],19,FALSE)*VENTAS[[#This Row],[Cantidad]],VENTAS[[#This Row],[Total]])</f>
        <v>12</v>
      </c>
      <c r="L1106" s="6">
        <f>VENTAS[[#This Row],[Total]]-VENTAS[[#This Row],[Comisión 10%]]-VENTAS[[#This Row],[Costo SIN Comision]]</f>
        <v>6</v>
      </c>
      <c r="M1106" s="5"/>
    </row>
    <row r="1107" spans="1:13" ht="14" x14ac:dyDescent="0.15">
      <c r="A1107" s="23">
        <v>45489</v>
      </c>
      <c r="B1107" s="4"/>
      <c r="C1107" s="4" t="s">
        <v>2668</v>
      </c>
      <c r="D1107" s="4"/>
      <c r="E1107" s="4" t="s">
        <v>2570</v>
      </c>
      <c r="F1107" s="2" t="str">
        <f>IFERROR(VLOOKUP(VENTAS[[#This Row],[Código del producto Vendido]],STOCK[],5,FALSE),"-")</f>
        <v>Pantalón ancho con cordón ajustable</v>
      </c>
      <c r="G1107" s="2">
        <v>1</v>
      </c>
      <c r="H1107" s="6">
        <v>23</v>
      </c>
      <c r="I1107" s="6">
        <f>VENTAS[[#This Row],[Cantidad]]*VENTAS[[#This Row],[Precio Venta]]</f>
        <v>23</v>
      </c>
      <c r="J1107" s="6">
        <f>IF(VENTAS[[#This Row],[Nombre del Gestor]]&gt;1,  VENTAS[[#This Row],[Total]]*10%, 0)</f>
        <v>0</v>
      </c>
      <c r="K1107" s="6">
        <f>IFERROR(VLOOKUP(VENTAS[[#This Row],[Código del producto Vendido]],STOCK[],16,FALSE)*VENTAS[[#This Row],[Cantidad]] + VLOOKUP(VENTAS[[#This Row],[Código del producto Vendido]],STOCK[],19,FALSE)*VENTAS[[#This Row],[Cantidad]],VENTAS[[#This Row],[Total]])</f>
        <v>11.435334900117509</v>
      </c>
      <c r="L1107" s="6">
        <f>VENTAS[[#This Row],[Total]]-VENTAS[[#This Row],[Comisión 10%]]-VENTAS[[#This Row],[Costo SIN Comision]]</f>
        <v>11.564665099882491</v>
      </c>
      <c r="M1107" s="5"/>
    </row>
    <row r="1108" spans="1:13" ht="14" x14ac:dyDescent="0.15">
      <c r="A1108" s="22" t="s">
        <v>1502</v>
      </c>
      <c r="C1108" s="4"/>
      <c r="D1108" s="4"/>
      <c r="E1108" s="4" t="s">
        <v>2185</v>
      </c>
      <c r="F1108" s="2" t="str">
        <f>IFERROR(VLOOKUP(VENTAS[[#This Row],[Código del producto Vendido]],STOCK[],5,FALSE),"-")</f>
        <v>Sandalias de velcro</v>
      </c>
      <c r="G1108" s="2">
        <v>1</v>
      </c>
      <c r="H1108" s="6">
        <v>27</v>
      </c>
      <c r="I1108" s="6">
        <f>VENTAS[[#This Row],[Cantidad]]*VENTAS[[#This Row],[Precio Venta]]</f>
        <v>27</v>
      </c>
      <c r="J1108" s="6">
        <f>IF(VENTAS[[#This Row],[Nombre del Gestor]]&gt;1,  VENTAS[[#This Row],[Total]]*10%, 0)</f>
        <v>0</v>
      </c>
      <c r="K1108" s="6">
        <f>IFERROR(VLOOKUP(VENTAS[[#This Row],[Código del producto Vendido]],STOCK[],16,FALSE)*VENTAS[[#This Row],[Cantidad]] + VLOOKUP(VENTAS[[#This Row],[Código del producto Vendido]],STOCK[],19,FALSE)*VENTAS[[#This Row],[Cantidad]],VENTAS[[#This Row],[Total]])</f>
        <v>17</v>
      </c>
      <c r="L1108" s="6">
        <f>VENTAS[[#This Row],[Total]]-VENTAS[[#This Row],[Comisión 10%]]-VENTAS[[#This Row],[Costo SIN Comision]]</f>
        <v>10</v>
      </c>
      <c r="M1108" s="5"/>
    </row>
    <row r="1109" spans="1:13" ht="18" customHeight="1" x14ac:dyDescent="0.15">
      <c r="A1109" s="22"/>
      <c r="C1109" s="4"/>
      <c r="D1109" s="4" t="s">
        <v>2524</v>
      </c>
      <c r="E1109" s="4" t="s">
        <v>1879</v>
      </c>
      <c r="F1109" s="2" t="str">
        <f>IFERROR(VLOOKUP(VENTAS[[#This Row],[Código del producto Vendido]],STOCK[],5,FALSE),"-")</f>
        <v>Sujetador Invisible Suave sin tirantes</v>
      </c>
      <c r="G1109" s="2">
        <v>1</v>
      </c>
      <c r="H1109" s="6">
        <v>12</v>
      </c>
      <c r="I1109" s="6">
        <f>VENTAS[[#This Row],[Cantidad]]*VENTAS[[#This Row],[Precio Venta]]</f>
        <v>12</v>
      </c>
      <c r="J1109" s="6">
        <f>IF(VENTAS[[#This Row],[Nombre del Gestor]]&gt;1,  VENTAS[[#This Row],[Total]]*10%, 0)</f>
        <v>1.2000000000000002</v>
      </c>
      <c r="K1109" s="6">
        <f>IFERROR(VLOOKUP(VENTAS[[#This Row],[Código del producto Vendido]],STOCK[],16,FALSE)*VENTAS[[#This Row],[Cantidad]] + VLOOKUP(VENTAS[[#This Row],[Código del producto Vendido]],STOCK[],19,FALSE)*VENTAS[[#This Row],[Cantidad]],VENTAS[[#This Row],[Total]])</f>
        <v>4.97</v>
      </c>
      <c r="L1109" s="6">
        <f>VENTAS[[#This Row],[Total]]-VENTAS[[#This Row],[Comisión 10%]]-VENTAS[[#This Row],[Costo SIN Comision]]</f>
        <v>5.830000000000001</v>
      </c>
      <c r="M1109" s="5"/>
    </row>
    <row r="1110" spans="1:13" ht="14" x14ac:dyDescent="0.15">
      <c r="A1110" s="22">
        <v>45480</v>
      </c>
      <c r="C1110" s="4"/>
      <c r="D1110" s="4" t="s">
        <v>2540</v>
      </c>
      <c r="E1110" s="4" t="s">
        <v>1808</v>
      </c>
      <c r="F1110" s="2" t="str">
        <f>IFERROR(VLOOKUP(VENTAS[[#This Row],[Código del producto Vendido]],STOCK[],5,FALSE),"-")</f>
        <v xml:space="preserve">Maxi Vestido Bodycon </v>
      </c>
      <c r="G1110" s="2">
        <v>1</v>
      </c>
      <c r="H1110" s="6">
        <v>20</v>
      </c>
      <c r="I1110" s="6">
        <f>VENTAS[[#This Row],[Cantidad]]*VENTAS[[#This Row],[Precio Venta]]</f>
        <v>20</v>
      </c>
      <c r="J1110" s="6">
        <f>IF(VENTAS[[#This Row],[Nombre del Gestor]]&gt;1,  VENTAS[[#This Row],[Total]]*10%, 0)</f>
        <v>2</v>
      </c>
      <c r="K1110" s="6">
        <f>IFERROR(VLOOKUP(VENTAS[[#This Row],[Código del producto Vendido]],STOCK[],16,FALSE)*VENTAS[[#This Row],[Cantidad]] + VLOOKUP(VENTAS[[#This Row],[Código del producto Vendido]],STOCK[],19,FALSE)*VENTAS[[#This Row],[Cantidad]],VENTAS[[#This Row],[Total]])</f>
        <v>11.790000000000001</v>
      </c>
      <c r="L1110" s="6">
        <f>VENTAS[[#This Row],[Total]]-VENTAS[[#This Row],[Comisión 10%]]-VENTAS[[#This Row],[Costo SIN Comision]]</f>
        <v>6.2099999999999991</v>
      </c>
      <c r="M1110" s="5"/>
    </row>
    <row r="1111" spans="1:13" ht="14" x14ac:dyDescent="0.15">
      <c r="A1111" s="22">
        <v>45490</v>
      </c>
      <c r="C1111" s="4"/>
      <c r="D1111" s="4" t="s">
        <v>2524</v>
      </c>
      <c r="E1111" s="4" t="s">
        <v>2507</v>
      </c>
      <c r="F1111" s="2" t="str">
        <f>IFERROR(VLOOKUP(VENTAS[[#This Row],[Código del producto Vendido]],STOCK[],5,FALSE),"-")</f>
        <v>Sandalias cruzadas de plataforma F21</v>
      </c>
      <c r="G1111" s="2">
        <v>1</v>
      </c>
      <c r="H1111" s="6">
        <v>30</v>
      </c>
      <c r="I1111" s="6">
        <f>VENTAS[[#This Row],[Cantidad]]*VENTAS[[#This Row],[Precio Venta]]</f>
        <v>30</v>
      </c>
      <c r="J1111" s="6">
        <f>IF(VENTAS[[#This Row],[Nombre del Gestor]]&gt;1,  VENTAS[[#This Row],[Total]]*10%, 0)</f>
        <v>3</v>
      </c>
      <c r="K1111" s="6">
        <f>IFERROR(VLOOKUP(VENTAS[[#This Row],[Código del producto Vendido]],STOCK[],16,FALSE)*VENTAS[[#This Row],[Cantidad]] + VLOOKUP(VENTAS[[#This Row],[Código del producto Vendido]],STOCK[],19,FALSE)*VENTAS[[#This Row],[Cantidad]],VENTAS[[#This Row],[Total]])</f>
        <v>12.5</v>
      </c>
      <c r="L1111" s="6">
        <f>VENTAS[[#This Row],[Total]]-VENTAS[[#This Row],[Comisión 10%]]-VENTAS[[#This Row],[Costo SIN Comision]]</f>
        <v>14.5</v>
      </c>
      <c r="M1111" s="5"/>
    </row>
    <row r="1112" spans="1:13" ht="14" x14ac:dyDescent="0.15">
      <c r="A1112" s="22">
        <v>45483</v>
      </c>
      <c r="C1112" s="4"/>
      <c r="D1112" s="4" t="s">
        <v>2623</v>
      </c>
      <c r="E1112" s="4" t="s">
        <v>1055</v>
      </c>
      <c r="F1112" s="2" t="str">
        <f>IFERROR(VLOOKUP(VENTAS[[#This Row],[Código del producto Vendido]],STOCK[],5,FALSE),"-")</f>
        <v>Cinturón de hebilla dorada</v>
      </c>
      <c r="G1112" s="2">
        <v>1</v>
      </c>
      <c r="H1112" s="6">
        <v>10</v>
      </c>
      <c r="I1112" s="6">
        <f>VENTAS[[#This Row],[Cantidad]]*VENTAS[[#This Row],[Precio Venta]]</f>
        <v>10</v>
      </c>
      <c r="J1112" s="6">
        <f>IF(VENTAS[[#This Row],[Nombre del Gestor]]&gt;1,  VENTAS[[#This Row],[Total]]*10%, 0)</f>
        <v>1</v>
      </c>
      <c r="K1112" s="6">
        <f>IFERROR(VLOOKUP(VENTAS[[#This Row],[Código del producto Vendido]],STOCK[],16,FALSE)*VENTAS[[#This Row],[Cantidad]] + VLOOKUP(VENTAS[[#This Row],[Código del producto Vendido]],STOCK[],19,FALSE)*VENTAS[[#This Row],[Cantidad]],VENTAS[[#This Row],[Total]])</f>
        <v>5.17</v>
      </c>
      <c r="L1112" s="6">
        <f>VENTAS[[#This Row],[Total]]-VENTAS[[#This Row],[Comisión 10%]]-VENTAS[[#This Row],[Costo SIN Comision]]</f>
        <v>3.83</v>
      </c>
      <c r="M1112" s="5"/>
    </row>
    <row r="1113" spans="1:13" ht="14" x14ac:dyDescent="0.15">
      <c r="A1113" s="22">
        <v>45483</v>
      </c>
      <c r="C1113" s="4"/>
      <c r="D1113" s="4" t="s">
        <v>2623</v>
      </c>
      <c r="E1113" s="4" t="s">
        <v>1057</v>
      </c>
      <c r="F1113" s="2" t="str">
        <f>IFERROR(VLOOKUP(VENTAS[[#This Row],[Código del producto Vendido]],STOCK[],5,FALSE),"-")</f>
        <v>Cinturón de hebilla dorada</v>
      </c>
      <c r="G1113" s="2">
        <v>1</v>
      </c>
      <c r="H1113" s="6">
        <v>10</v>
      </c>
      <c r="I1113" s="6">
        <f>VENTAS[[#This Row],[Cantidad]]*VENTAS[[#This Row],[Precio Venta]]</f>
        <v>10</v>
      </c>
      <c r="J1113" s="6">
        <f>IF(VENTAS[[#This Row],[Nombre del Gestor]]&gt;1,  VENTAS[[#This Row],[Total]]*10%, 0)</f>
        <v>1</v>
      </c>
      <c r="K1113" s="6">
        <f>IFERROR(VLOOKUP(VENTAS[[#This Row],[Código del producto Vendido]],STOCK[],16,FALSE)*VENTAS[[#This Row],[Cantidad]] + VLOOKUP(VENTAS[[#This Row],[Código del producto Vendido]],STOCK[],19,FALSE)*VENTAS[[#This Row],[Cantidad]],VENTAS[[#This Row],[Total]])</f>
        <v>4.09</v>
      </c>
      <c r="L1113" s="6">
        <f>VENTAS[[#This Row],[Total]]-VENTAS[[#This Row],[Comisión 10%]]-VENTAS[[#This Row],[Costo SIN Comision]]</f>
        <v>4.91</v>
      </c>
      <c r="M1113" s="5"/>
    </row>
    <row r="1114" spans="1:13" ht="14" x14ac:dyDescent="0.15">
      <c r="A1114" s="22">
        <v>45483</v>
      </c>
      <c r="C1114" s="4"/>
      <c r="D1114" s="4" t="s">
        <v>2623</v>
      </c>
      <c r="E1114" s="4" t="s">
        <v>1244</v>
      </c>
      <c r="F1114" s="2" t="str">
        <f>IFERROR(VLOOKUP(VENTAS[[#This Row],[Código del producto Vendido]],STOCK[],5,FALSE),"-")</f>
        <v>Camiseta acanalada de bajo asimétrico</v>
      </c>
      <c r="G1114" s="2">
        <v>1</v>
      </c>
      <c r="H1114" s="6">
        <v>12</v>
      </c>
      <c r="I1114" s="6">
        <f>VENTAS[[#This Row],[Cantidad]]*VENTAS[[#This Row],[Precio Venta]]</f>
        <v>12</v>
      </c>
      <c r="J1114" s="6">
        <f>IF(VENTAS[[#This Row],[Nombre del Gestor]]&gt;1,  VENTAS[[#This Row],[Total]]*10%, 0)</f>
        <v>1.2000000000000002</v>
      </c>
      <c r="K1114" s="6">
        <f>IFERROR(VLOOKUP(VENTAS[[#This Row],[Código del producto Vendido]],STOCK[],16,FALSE)*VENTAS[[#This Row],[Cantidad]] + VLOOKUP(VENTAS[[#This Row],[Código del producto Vendido]],STOCK[],19,FALSE)*VENTAS[[#This Row],[Cantidad]],VENTAS[[#This Row],[Total]])</f>
        <v>9</v>
      </c>
      <c r="L1114" s="6">
        <f>VENTAS[[#This Row],[Total]]-VENTAS[[#This Row],[Comisión 10%]]-VENTAS[[#This Row],[Costo SIN Comision]]</f>
        <v>1.8000000000000007</v>
      </c>
      <c r="M1114" s="5"/>
    </row>
    <row r="1115" spans="1:13" ht="14" x14ac:dyDescent="0.15">
      <c r="A1115" s="22">
        <v>45483</v>
      </c>
      <c r="C1115" s="4"/>
      <c r="D1115" s="4" t="s">
        <v>2623</v>
      </c>
      <c r="E1115" s="4" t="s">
        <v>1245</v>
      </c>
      <c r="F1115" s="2" t="str">
        <f>IFERROR(VLOOKUP(VENTAS[[#This Row],[Código del producto Vendido]],STOCK[],5,FALSE),"-")</f>
        <v>Camiseta acanalada de bajo asimétrico</v>
      </c>
      <c r="G1115" s="2">
        <v>1</v>
      </c>
      <c r="H1115" s="6">
        <v>12</v>
      </c>
      <c r="I1115" s="6">
        <f>VENTAS[[#This Row],[Cantidad]]*VENTAS[[#This Row],[Precio Venta]]</f>
        <v>12</v>
      </c>
      <c r="J1115" s="6">
        <f>IF(VENTAS[[#This Row],[Nombre del Gestor]]&gt;1,  VENTAS[[#This Row],[Total]]*10%, 0)</f>
        <v>1.2000000000000002</v>
      </c>
      <c r="K1115" s="6">
        <f>IFERROR(VLOOKUP(VENTAS[[#This Row],[Código del producto Vendido]],STOCK[],16,FALSE)*VENTAS[[#This Row],[Cantidad]] + VLOOKUP(VENTAS[[#This Row],[Código del producto Vendido]],STOCK[],19,FALSE)*VENTAS[[#This Row],[Cantidad]],VENTAS[[#This Row],[Total]])</f>
        <v>9</v>
      </c>
      <c r="L1115" s="6">
        <f>VENTAS[[#This Row],[Total]]-VENTAS[[#This Row],[Comisión 10%]]-VENTAS[[#This Row],[Costo SIN Comision]]</f>
        <v>1.8000000000000007</v>
      </c>
      <c r="M1115" s="5"/>
    </row>
    <row r="1116" spans="1:13" ht="14" x14ac:dyDescent="0.15">
      <c r="A1116" s="22">
        <v>45491</v>
      </c>
      <c r="C1116" s="4" t="s">
        <v>2668</v>
      </c>
      <c r="D1116" s="4"/>
      <c r="E1116" s="4" t="s">
        <v>664</v>
      </c>
      <c r="F1116" s="2" t="str">
        <f>IFERROR(VLOOKUP(VENTAS[[#This Row],[Código del producto Vendido]],STOCK[],5,FALSE),"-")</f>
        <v>Pañuelo con estampado de paisley</v>
      </c>
      <c r="G1116" s="2">
        <v>1</v>
      </c>
      <c r="H1116" s="6">
        <v>3</v>
      </c>
      <c r="I1116" s="6">
        <f>VENTAS[[#This Row],[Cantidad]]*VENTAS[[#This Row],[Precio Venta]]</f>
        <v>3</v>
      </c>
      <c r="J1116" s="6">
        <f>IF(VENTAS[[#This Row],[Nombre del Gestor]]&gt;1,  VENTAS[[#This Row],[Total]]*10%, 0)</f>
        <v>0</v>
      </c>
      <c r="K1116" s="6">
        <f>IFERROR(VLOOKUP(VENTAS[[#This Row],[Código del producto Vendido]],STOCK[],16,FALSE)*VENTAS[[#This Row],[Cantidad]] + VLOOKUP(VENTAS[[#This Row],[Código del producto Vendido]],STOCK[],19,FALSE)*VENTAS[[#This Row],[Cantidad]],VENTAS[[#This Row],[Total]])</f>
        <v>1.2027777777777777</v>
      </c>
      <c r="L1116" s="6">
        <f>VENTAS[[#This Row],[Total]]-VENTAS[[#This Row],[Comisión 10%]]-VENTAS[[#This Row],[Costo SIN Comision]]</f>
        <v>1.7972222222222223</v>
      </c>
      <c r="M1116" s="5"/>
    </row>
    <row r="1117" spans="1:13" ht="14" x14ac:dyDescent="0.15">
      <c r="A1117" s="22">
        <v>45492</v>
      </c>
      <c r="C1117" s="4"/>
      <c r="D1117" s="4" t="s">
        <v>1497</v>
      </c>
      <c r="E1117" s="4" t="s">
        <v>1476</v>
      </c>
      <c r="F1117" s="2" t="str">
        <f>IFERROR(VLOOKUP(VENTAS[[#This Row],[Código del producto Vendido]],STOCK[],5,FALSE),"-")</f>
        <v>Vestido ajustado en rosas</v>
      </c>
      <c r="G1117" s="2">
        <v>1</v>
      </c>
      <c r="H1117" s="6">
        <v>16</v>
      </c>
      <c r="I1117" s="6">
        <f>VENTAS[[#This Row],[Cantidad]]*VENTAS[[#This Row],[Precio Venta]]</f>
        <v>16</v>
      </c>
      <c r="J1117" s="6">
        <f>IF(VENTAS[[#This Row],[Nombre del Gestor]]&gt;1,  VENTAS[[#This Row],[Total]]*10%, 0)</f>
        <v>1.6</v>
      </c>
      <c r="K1117" s="6">
        <f>IFERROR(VLOOKUP(VENTAS[[#This Row],[Código del producto Vendido]],STOCK[],16,FALSE)*VENTAS[[#This Row],[Cantidad]] + VLOOKUP(VENTAS[[#This Row],[Código del producto Vendido]],STOCK[],19,FALSE)*VENTAS[[#This Row],[Cantidad]],VENTAS[[#This Row],[Total]])</f>
        <v>13</v>
      </c>
      <c r="L1117" s="6">
        <f>VENTAS[[#This Row],[Total]]-VENTAS[[#This Row],[Comisión 10%]]-VENTAS[[#This Row],[Costo SIN Comision]]</f>
        <v>1.4000000000000004</v>
      </c>
      <c r="M1117" s="5"/>
    </row>
    <row r="1118" spans="1:13" ht="14" x14ac:dyDescent="0.15">
      <c r="A1118" s="22">
        <v>45492</v>
      </c>
      <c r="C1118" s="4"/>
      <c r="D1118" s="4" t="s">
        <v>1497</v>
      </c>
      <c r="E1118" s="4" t="s">
        <v>1841</v>
      </c>
      <c r="F1118" s="2" t="str">
        <f>IFERROR(VLOOKUP(VENTAS[[#This Row],[Código del producto Vendido]],STOCK[],5,FALSE),"-")</f>
        <v>Gafas de Sol Retro Carey</v>
      </c>
      <c r="G1118" s="2">
        <v>1</v>
      </c>
      <c r="H1118" s="6">
        <v>8</v>
      </c>
      <c r="I1118" s="6">
        <f>VENTAS[[#This Row],[Cantidad]]*VENTAS[[#This Row],[Precio Venta]]</f>
        <v>8</v>
      </c>
      <c r="J1118" s="6">
        <f>IF(VENTAS[[#This Row],[Nombre del Gestor]]&gt;1,  VENTAS[[#This Row],[Total]]*10%, 0)</f>
        <v>0.8</v>
      </c>
      <c r="K1118" s="6">
        <f>IFERROR(VLOOKUP(VENTAS[[#This Row],[Código del producto Vendido]],STOCK[],16,FALSE)*VENTAS[[#This Row],[Cantidad]] + VLOOKUP(VENTAS[[#This Row],[Código del producto Vendido]],STOCK[],19,FALSE)*VENTAS[[#This Row],[Cantidad]],VENTAS[[#This Row],[Total]])</f>
        <v>4.45</v>
      </c>
      <c r="L1118" s="6">
        <f>VENTAS[[#This Row],[Total]]-VENTAS[[#This Row],[Comisión 10%]]-VENTAS[[#This Row],[Costo SIN Comision]]</f>
        <v>2.75</v>
      </c>
      <c r="M1118" s="5"/>
    </row>
    <row r="1119" spans="1:13" ht="14" x14ac:dyDescent="0.15">
      <c r="A1119" s="22">
        <v>45492</v>
      </c>
      <c r="C1119" s="4"/>
      <c r="D1119" s="4" t="s">
        <v>1497</v>
      </c>
      <c r="E1119" s="4" t="s">
        <v>1055</v>
      </c>
      <c r="F1119" s="2" t="str">
        <f>IFERROR(VLOOKUP(VENTAS[[#This Row],[Código del producto Vendido]],STOCK[],5,FALSE),"-")</f>
        <v>Cinturón de hebilla dorada</v>
      </c>
      <c r="G1119" s="2">
        <v>1</v>
      </c>
      <c r="H1119" s="6">
        <v>10</v>
      </c>
      <c r="I1119" s="6">
        <f>VENTAS[[#This Row],[Cantidad]]*VENTAS[[#This Row],[Precio Venta]]</f>
        <v>10</v>
      </c>
      <c r="J1119" s="6">
        <f>IF(VENTAS[[#This Row],[Nombre del Gestor]]&gt;1,  VENTAS[[#This Row],[Total]]*10%, 0)</f>
        <v>1</v>
      </c>
      <c r="K1119" s="6">
        <f>IFERROR(VLOOKUP(VENTAS[[#This Row],[Código del producto Vendido]],STOCK[],16,FALSE)*VENTAS[[#This Row],[Cantidad]] + VLOOKUP(VENTAS[[#This Row],[Código del producto Vendido]],STOCK[],19,FALSE)*VENTAS[[#This Row],[Cantidad]],VENTAS[[#This Row],[Total]])</f>
        <v>5.17</v>
      </c>
      <c r="L1119" s="6">
        <f>VENTAS[[#This Row],[Total]]-VENTAS[[#This Row],[Comisión 10%]]-VENTAS[[#This Row],[Costo SIN Comision]]</f>
        <v>3.83</v>
      </c>
      <c r="M1119" s="5"/>
    </row>
    <row r="1120" spans="1:13" ht="14" x14ac:dyDescent="0.15">
      <c r="A1120" s="22">
        <v>45493</v>
      </c>
      <c r="C1120" s="4"/>
      <c r="D1120" s="4" t="s">
        <v>2524</v>
      </c>
      <c r="E1120" s="4" t="s">
        <v>1088</v>
      </c>
      <c r="F1120" s="2" t="str">
        <f>IFERROR(VLOOKUP(VENTAS[[#This Row],[Código del producto Vendido]],STOCK[],5,FALSE),"-")</f>
        <v xml:space="preserve">Top corto asimétrico </v>
      </c>
      <c r="G1120" s="2">
        <v>1</v>
      </c>
      <c r="H1120" s="6">
        <v>10</v>
      </c>
      <c r="I1120" s="6">
        <f>VENTAS[[#This Row],[Cantidad]]*VENTAS[[#This Row],[Precio Venta]]</f>
        <v>10</v>
      </c>
      <c r="J1120" s="6">
        <f>IF(VENTAS[[#This Row],[Nombre del Gestor]]&gt;1,  VENTAS[[#This Row],[Total]]*10%, 0)</f>
        <v>1</v>
      </c>
      <c r="K1120" s="6">
        <f>IFERROR(VLOOKUP(VENTAS[[#This Row],[Código del producto Vendido]],STOCK[],16,FALSE)*VENTAS[[#This Row],[Cantidad]] + VLOOKUP(VENTAS[[#This Row],[Código del producto Vendido]],STOCK[],19,FALSE)*VENTAS[[#This Row],[Cantidad]],VENTAS[[#This Row],[Total]])</f>
        <v>5.77</v>
      </c>
      <c r="L1120" s="6">
        <f>VENTAS[[#This Row],[Total]]-VENTAS[[#This Row],[Comisión 10%]]-VENTAS[[#This Row],[Costo SIN Comision]]</f>
        <v>3.2300000000000004</v>
      </c>
      <c r="M1120" s="5"/>
    </row>
    <row r="1121" spans="1:13" ht="14" x14ac:dyDescent="0.15">
      <c r="A1121" s="22">
        <v>45496</v>
      </c>
      <c r="C1121" s="4"/>
      <c r="D1121" s="4" t="s">
        <v>2031</v>
      </c>
      <c r="E1121" s="4" t="s">
        <v>1834</v>
      </c>
      <c r="F1121" s="2" t="str">
        <f>IFERROR(VLOOKUP(VENTAS[[#This Row],[Código del producto Vendido]],STOCK[],5,FALSE),"-")</f>
        <v>Bolso mochila estampado</v>
      </c>
      <c r="G1121" s="2">
        <v>1</v>
      </c>
      <c r="H1121" s="6">
        <v>25</v>
      </c>
      <c r="I1121" s="6">
        <f>VENTAS[[#This Row],[Cantidad]]*VENTAS[[#This Row],[Precio Venta]]</f>
        <v>25</v>
      </c>
      <c r="J1121" s="6">
        <f>IF(VENTAS[[#This Row],[Nombre del Gestor]]&gt;1,  VENTAS[[#This Row],[Total]]*10%, 0)</f>
        <v>2.5</v>
      </c>
      <c r="K1121" s="6">
        <f>IFERROR(VLOOKUP(VENTAS[[#This Row],[Código del producto Vendido]],STOCK[],16,FALSE)*VENTAS[[#This Row],[Cantidad]] + VLOOKUP(VENTAS[[#This Row],[Código del producto Vendido]],STOCK[],19,FALSE)*VENTAS[[#This Row],[Cantidad]],VENTAS[[#This Row],[Total]])</f>
        <v>12.620000000000001</v>
      </c>
      <c r="L1121" s="6">
        <f>VENTAS[[#This Row],[Total]]-VENTAS[[#This Row],[Comisión 10%]]-VENTAS[[#This Row],[Costo SIN Comision]]</f>
        <v>9.879999999999999</v>
      </c>
      <c r="M1121" s="5"/>
    </row>
    <row r="1122" spans="1:13" ht="14" x14ac:dyDescent="0.15">
      <c r="A1122" s="22">
        <v>45496</v>
      </c>
      <c r="C1122" s="4"/>
      <c r="D1122" s="4" t="s">
        <v>2031</v>
      </c>
      <c r="E1122" s="4" t="s">
        <v>710</v>
      </c>
      <c r="F1122" s="2" t="str">
        <f>IFERROR(VLOOKUP(VENTAS[[#This Row],[Código del producto Vendido]],STOCK[],5,FALSE),"-")</f>
        <v>Bikini estampado de cebra</v>
      </c>
      <c r="G1122" s="2">
        <v>1</v>
      </c>
      <c r="H1122" s="6">
        <v>12</v>
      </c>
      <c r="I1122" s="6">
        <f>VENTAS[[#This Row],[Cantidad]]*VENTAS[[#This Row],[Precio Venta]]</f>
        <v>12</v>
      </c>
      <c r="J1122" s="6">
        <f>IF(VENTAS[[#This Row],[Nombre del Gestor]]&gt;1,  VENTAS[[#This Row],[Total]]*10%, 0)</f>
        <v>1.2000000000000002</v>
      </c>
      <c r="K1122" s="6">
        <f>IFERROR(VLOOKUP(VENTAS[[#This Row],[Código del producto Vendido]],STOCK[],16,FALSE)*VENTAS[[#This Row],[Cantidad]] + VLOOKUP(VENTAS[[#This Row],[Código del producto Vendido]],STOCK[],19,FALSE)*VENTAS[[#This Row],[Cantidad]],VENTAS[[#This Row],[Total]])</f>
        <v>8.7872222222222227</v>
      </c>
      <c r="L1122" s="6">
        <f>VENTAS[[#This Row],[Total]]-VENTAS[[#This Row],[Comisión 10%]]-VENTAS[[#This Row],[Costo SIN Comision]]</f>
        <v>2.012777777777778</v>
      </c>
      <c r="M1122" s="5"/>
    </row>
    <row r="1123" spans="1:13" ht="14" x14ac:dyDescent="0.15">
      <c r="A1123" s="22">
        <v>45496</v>
      </c>
      <c r="C1123" s="4"/>
      <c r="D1123" s="4" t="s">
        <v>2031</v>
      </c>
      <c r="E1123" s="4" t="s">
        <v>2557</v>
      </c>
      <c r="F1123" s="2" t="str">
        <f>IFERROR(VLOOKUP(VENTAS[[#This Row],[Código del producto Vendido]],STOCK[],5,FALSE),"-")</f>
        <v>Sandalias de tiras con tacón cuadrado</v>
      </c>
      <c r="G1123" s="2">
        <v>1</v>
      </c>
      <c r="H1123" s="6">
        <v>35</v>
      </c>
      <c r="I1123" s="6">
        <f>VENTAS[[#This Row],[Cantidad]]*VENTAS[[#This Row],[Precio Venta]]</f>
        <v>35</v>
      </c>
      <c r="J1123" s="6">
        <f>IF(VENTAS[[#This Row],[Nombre del Gestor]]&gt;1,  VENTAS[[#This Row],[Total]]*10%, 0)</f>
        <v>3.5</v>
      </c>
      <c r="K1123" s="6">
        <f>IFERROR(VLOOKUP(VENTAS[[#This Row],[Código del producto Vendido]],STOCK[],16,FALSE)*VENTAS[[#This Row],[Cantidad]] + VLOOKUP(VENTAS[[#This Row],[Código del producto Vendido]],STOCK[],19,FALSE)*VENTAS[[#This Row],[Cantidad]],VENTAS[[#This Row],[Total]])</f>
        <v>17.252021151586369</v>
      </c>
      <c r="L1123" s="6">
        <f>VENTAS[[#This Row],[Total]]-VENTAS[[#This Row],[Comisión 10%]]-VENTAS[[#This Row],[Costo SIN Comision]]</f>
        <v>14.247978848413631</v>
      </c>
      <c r="M1123" s="5"/>
    </row>
    <row r="1124" spans="1:13" ht="14" x14ac:dyDescent="0.15">
      <c r="A1124" s="22">
        <v>45499</v>
      </c>
      <c r="C1124" s="4"/>
      <c r="D1124" s="4" t="s">
        <v>1496</v>
      </c>
      <c r="E1124" s="4" t="s">
        <v>2630</v>
      </c>
      <c r="F1124" s="2" t="str">
        <f>IFERROR(VLOOKUP(VENTAS[[#This Row],[Código del producto Vendido]],STOCK[],5,FALSE),"-")</f>
        <v>Sandalias prácticas Chunky Negras</v>
      </c>
      <c r="G1124" s="2">
        <v>1</v>
      </c>
      <c r="H1124" s="6">
        <v>35</v>
      </c>
      <c r="I1124" s="6">
        <f>VENTAS[[#This Row],[Cantidad]]*VENTAS[[#This Row],[Precio Venta]]</f>
        <v>35</v>
      </c>
      <c r="J1124" s="6">
        <f>IF(VENTAS[[#This Row],[Nombre del Gestor]]&gt;1,  VENTAS[[#This Row],[Total]]*10%, 0)</f>
        <v>3.5</v>
      </c>
      <c r="K1124" s="6">
        <f>IFERROR(VLOOKUP(VENTAS[[#This Row],[Código del producto Vendido]],STOCK[],16,FALSE)*VENTAS[[#This Row],[Cantidad]] + VLOOKUP(VENTAS[[#This Row],[Código del producto Vendido]],STOCK[],19,FALSE)*VENTAS[[#This Row],[Cantidad]],VENTAS[[#This Row],[Total]])</f>
        <v>21.97</v>
      </c>
      <c r="L1124" s="6">
        <f>VENTAS[[#This Row],[Total]]-VENTAS[[#This Row],[Comisión 10%]]-VENTAS[[#This Row],[Costo SIN Comision]]</f>
        <v>9.5300000000000011</v>
      </c>
      <c r="M1124" s="5"/>
    </row>
    <row r="1125" spans="1:13" ht="14" x14ac:dyDescent="0.15">
      <c r="A1125" s="22">
        <v>45483</v>
      </c>
      <c r="C1125" s="4"/>
      <c r="D1125" s="4" t="s">
        <v>1496</v>
      </c>
      <c r="E1125" s="4" t="s">
        <v>2390</v>
      </c>
      <c r="F1125" s="2" t="str">
        <f>IFERROR(VLOOKUP(VENTAS[[#This Row],[Código del producto Vendido]],STOCK[],5,FALSE),"-")</f>
        <v>Espejuelos de sol vintage clásicas aviador</v>
      </c>
      <c r="G1125" s="2">
        <v>1</v>
      </c>
      <c r="H1125" s="6">
        <v>10</v>
      </c>
      <c r="I1125" s="6">
        <f>VENTAS[[#This Row],[Cantidad]]*VENTAS[[#This Row],[Precio Venta]]</f>
        <v>10</v>
      </c>
      <c r="J1125" s="6">
        <f>IF(VENTAS[[#This Row],[Nombre del Gestor]]&gt;1,  VENTAS[[#This Row],[Total]]*10%, 0)</f>
        <v>1</v>
      </c>
      <c r="K1125" s="6">
        <f>IFERROR(VLOOKUP(VENTAS[[#This Row],[Código del producto Vendido]],STOCK[],16,FALSE)*VENTAS[[#This Row],[Cantidad]] + VLOOKUP(VENTAS[[#This Row],[Código del producto Vendido]],STOCK[],19,FALSE)*VENTAS[[#This Row],[Cantidad]],VENTAS[[#This Row],[Total]])</f>
        <v>4.7275</v>
      </c>
      <c r="L1125" s="6">
        <f>VENTAS[[#This Row],[Total]]-VENTAS[[#This Row],[Comisión 10%]]-VENTAS[[#This Row],[Costo SIN Comision]]</f>
        <v>4.2725</v>
      </c>
      <c r="M1125" s="5"/>
    </row>
    <row r="1126" spans="1:13" ht="14" x14ac:dyDescent="0.15">
      <c r="A1126" s="22">
        <v>45499</v>
      </c>
      <c r="C1126" s="4"/>
      <c r="D1126" s="4" t="s">
        <v>2031</v>
      </c>
      <c r="E1126" s="4" t="s">
        <v>1722</v>
      </c>
      <c r="F1126" s="2" t="str">
        <f>IFERROR(VLOOKUP(VENTAS[[#This Row],[Código del producto Vendido]],STOCK[],5,FALSE),"-")</f>
        <v>Kimono Dazy Elegante</v>
      </c>
      <c r="G1126" s="2">
        <v>1</v>
      </c>
      <c r="H1126" s="6">
        <v>22</v>
      </c>
      <c r="I1126" s="6">
        <f>VENTAS[[#This Row],[Cantidad]]*VENTAS[[#This Row],[Precio Venta]]</f>
        <v>22</v>
      </c>
      <c r="J1126" s="6">
        <f>IF(VENTAS[[#This Row],[Nombre del Gestor]]&gt;1,  VENTAS[[#This Row],[Total]]*10%, 0)</f>
        <v>2.2000000000000002</v>
      </c>
      <c r="K1126" s="6">
        <f>IFERROR(VLOOKUP(VENTAS[[#This Row],[Código del producto Vendido]],STOCK[],16,FALSE)*VENTAS[[#This Row],[Cantidad]] + VLOOKUP(VENTAS[[#This Row],[Código del producto Vendido]],STOCK[],19,FALSE)*VENTAS[[#This Row],[Cantidad]],VENTAS[[#This Row],[Total]])</f>
        <v>13.352941176470589</v>
      </c>
      <c r="L1126" s="6">
        <f>VENTAS[[#This Row],[Total]]-VENTAS[[#This Row],[Comisión 10%]]-VENTAS[[#This Row],[Costo SIN Comision]]</f>
        <v>6.447058823529412</v>
      </c>
      <c r="M1126" s="5"/>
    </row>
    <row r="1127" spans="1:13" ht="14" x14ac:dyDescent="0.15">
      <c r="A1127" s="22">
        <v>45499</v>
      </c>
      <c r="C1127" s="4" t="s">
        <v>2668</v>
      </c>
      <c r="D1127" s="4"/>
      <c r="E1127" s="4" t="s">
        <v>1733</v>
      </c>
      <c r="F1127" s="2" t="str">
        <f>IFERROR(VLOOKUP(VENTAS[[#This Row],[Código del producto Vendido]],STOCK[],5,FALSE),"-")</f>
        <v>Kimono Dazy Elegante</v>
      </c>
      <c r="G1127" s="2">
        <v>1</v>
      </c>
      <c r="H1127" s="6">
        <v>22</v>
      </c>
      <c r="I1127" s="6">
        <f>VENTAS[[#This Row],[Cantidad]]*VENTAS[[#This Row],[Precio Venta]]</f>
        <v>22</v>
      </c>
      <c r="J1127" s="6">
        <f>IF(VENTAS[[#This Row],[Nombre del Gestor]]&gt;1,  VENTAS[[#This Row],[Total]]*10%, 0)</f>
        <v>0</v>
      </c>
      <c r="K1127" s="6">
        <f>IFERROR(VLOOKUP(VENTAS[[#This Row],[Código del producto Vendido]],STOCK[],16,FALSE)*VENTAS[[#This Row],[Cantidad]] + VLOOKUP(VENTAS[[#This Row],[Código del producto Vendido]],STOCK[],19,FALSE)*VENTAS[[#This Row],[Cantidad]],VENTAS[[#This Row],[Total]])</f>
        <v>13.352941176470589</v>
      </c>
      <c r="L1127" s="6">
        <f>VENTAS[[#This Row],[Total]]-VENTAS[[#This Row],[Comisión 10%]]-VENTAS[[#This Row],[Costo SIN Comision]]</f>
        <v>8.6470588235294112</v>
      </c>
      <c r="M1127" s="5"/>
    </row>
    <row r="1128" spans="1:13" ht="14" x14ac:dyDescent="0.15">
      <c r="A1128" s="22">
        <v>45497</v>
      </c>
      <c r="C1128" s="4"/>
      <c r="D1128" s="4" t="s">
        <v>2031</v>
      </c>
      <c r="E1128" s="4" t="s">
        <v>2303</v>
      </c>
      <c r="F1128" s="2" t="str">
        <f>IFERROR(VLOOKUP(VENTAS[[#This Row],[Código del producto Vendido]],STOCK[],5,FALSE),"-")</f>
        <v>Set de traje de baño 3 piezas Azul metalizado</v>
      </c>
      <c r="G1128" s="2">
        <v>1</v>
      </c>
      <c r="H1128" s="6">
        <v>22</v>
      </c>
      <c r="I1128" s="6">
        <f>VENTAS[[#This Row],[Cantidad]]*VENTAS[[#This Row],[Precio Venta]]</f>
        <v>22</v>
      </c>
      <c r="J1128" s="6">
        <f>IF(VENTAS[[#This Row],[Nombre del Gestor]]&gt;1,  VENTAS[[#This Row],[Total]]*10%, 0)</f>
        <v>2.2000000000000002</v>
      </c>
      <c r="K1128" s="6">
        <f>IFERROR(VLOOKUP(VENTAS[[#This Row],[Código del producto Vendido]],STOCK[],16,FALSE)*VENTAS[[#This Row],[Cantidad]] + VLOOKUP(VENTAS[[#This Row],[Código del producto Vendido]],STOCK[],19,FALSE)*VENTAS[[#This Row],[Cantidad]],VENTAS[[#This Row],[Total]])</f>
        <v>10.84</v>
      </c>
      <c r="L1128" s="6">
        <f>VENTAS[[#This Row],[Total]]-VENTAS[[#This Row],[Comisión 10%]]-VENTAS[[#This Row],[Costo SIN Comision]]</f>
        <v>8.9600000000000009</v>
      </c>
      <c r="M1128" s="5"/>
    </row>
    <row r="1129" spans="1:13" ht="14" x14ac:dyDescent="0.15">
      <c r="A1129" s="22">
        <v>45497</v>
      </c>
      <c r="C1129" s="4"/>
      <c r="D1129" s="4" t="s">
        <v>2031</v>
      </c>
      <c r="E1129" s="4" t="s">
        <v>2342</v>
      </c>
      <c r="F1129" s="2" t="str">
        <f>IFERROR(VLOOKUP(VENTAS[[#This Row],[Código del producto Vendido]],STOCK[],5,FALSE),"-")</f>
        <v>Bikini de cintura alta estampado clásico</v>
      </c>
      <c r="G1129" s="2">
        <v>1</v>
      </c>
      <c r="H1129" s="6">
        <v>20</v>
      </c>
      <c r="I1129" s="6">
        <f>VENTAS[[#This Row],[Cantidad]]*VENTAS[[#This Row],[Precio Venta]]</f>
        <v>20</v>
      </c>
      <c r="J1129" s="6">
        <f>IF(VENTAS[[#This Row],[Nombre del Gestor]]&gt;1,  VENTAS[[#This Row],[Total]]*10%, 0)</f>
        <v>2</v>
      </c>
      <c r="K1129" s="6">
        <f>IFERROR(VLOOKUP(VENTAS[[#This Row],[Código del producto Vendido]],STOCK[],16,FALSE)*VENTAS[[#This Row],[Cantidad]] + VLOOKUP(VENTAS[[#This Row],[Código del producto Vendido]],STOCK[],19,FALSE)*VENTAS[[#This Row],[Cantidad]],VENTAS[[#This Row],[Total]])</f>
        <v>8.66</v>
      </c>
      <c r="L1129" s="6">
        <f>VENTAS[[#This Row],[Total]]-VENTAS[[#This Row],[Comisión 10%]]-VENTAS[[#This Row],[Costo SIN Comision]]</f>
        <v>9.34</v>
      </c>
      <c r="M1129" s="5"/>
    </row>
    <row r="1130" spans="1:13" ht="14" x14ac:dyDescent="0.15">
      <c r="A1130" s="22">
        <v>45496</v>
      </c>
      <c r="C1130" s="4"/>
      <c r="D1130" s="4" t="s">
        <v>2031</v>
      </c>
      <c r="E1130" s="4" t="s">
        <v>2385</v>
      </c>
      <c r="F1130" s="2" t="str">
        <f>IFERROR(VLOOKUP(VENTAS[[#This Row],[Código del producto Vendido]],STOCK[],5,FALSE),"-")</f>
        <v>Blusa atada al frente de estilo casual</v>
      </c>
      <c r="G1130" s="2">
        <v>1</v>
      </c>
      <c r="H1130" s="6">
        <v>17</v>
      </c>
      <c r="I1130" s="6">
        <f>VENTAS[[#This Row],[Cantidad]]*VENTAS[[#This Row],[Precio Venta]]</f>
        <v>17</v>
      </c>
      <c r="J1130" s="6">
        <f>IF(VENTAS[[#This Row],[Nombre del Gestor]]&gt;1,  VENTAS[[#This Row],[Total]]*10%, 0)</f>
        <v>1.7000000000000002</v>
      </c>
      <c r="K1130" s="6">
        <f>IFERROR(VLOOKUP(VENTAS[[#This Row],[Código del producto Vendido]],STOCK[],16,FALSE)*VENTAS[[#This Row],[Cantidad]] + VLOOKUP(VENTAS[[#This Row],[Código del producto Vendido]],STOCK[],19,FALSE)*VENTAS[[#This Row],[Cantidad]],VENTAS[[#This Row],[Total]])</f>
        <v>10.821875</v>
      </c>
      <c r="L1130" s="6">
        <f>VENTAS[[#This Row],[Total]]-VENTAS[[#This Row],[Comisión 10%]]-VENTAS[[#This Row],[Costo SIN Comision]]</f>
        <v>4.4781250000000004</v>
      </c>
      <c r="M1130" s="5"/>
    </row>
    <row r="1131" spans="1:13" ht="14" x14ac:dyDescent="0.15">
      <c r="A1131" s="22">
        <v>45496</v>
      </c>
      <c r="C1131" s="4"/>
      <c r="D1131" s="4" t="s">
        <v>2031</v>
      </c>
      <c r="E1131" s="4" t="s">
        <v>2301</v>
      </c>
      <c r="F1131" s="2" t="str">
        <f>IFERROR(VLOOKUP(VENTAS[[#This Row],[Código del producto Vendido]],STOCK[],5,FALSE),"-")</f>
        <v>Set de traje de baño elegante 2 piezas con adorno en forma de V</v>
      </c>
      <c r="G1131" s="2">
        <v>1</v>
      </c>
      <c r="H1131" s="6">
        <v>25</v>
      </c>
      <c r="I1131" s="6">
        <f>VENTAS[[#This Row],[Cantidad]]*VENTAS[[#This Row],[Precio Venta]]</f>
        <v>25</v>
      </c>
      <c r="J1131" s="6">
        <f>IF(VENTAS[[#This Row],[Nombre del Gestor]]&gt;1,  VENTAS[[#This Row],[Total]]*10%, 0)</f>
        <v>2.5</v>
      </c>
      <c r="K1131" s="6">
        <f>IFERROR(VLOOKUP(VENTAS[[#This Row],[Código del producto Vendido]],STOCK[],16,FALSE)*VENTAS[[#This Row],[Cantidad]] + VLOOKUP(VENTAS[[#This Row],[Código del producto Vendido]],STOCK[],19,FALSE)*VENTAS[[#This Row],[Cantidad]],VENTAS[[#This Row],[Total]])</f>
        <v>11.209999999999999</v>
      </c>
      <c r="L1131" s="6">
        <f>VENTAS[[#This Row],[Total]]-VENTAS[[#This Row],[Comisión 10%]]-VENTAS[[#This Row],[Costo SIN Comision]]</f>
        <v>11.290000000000001</v>
      </c>
      <c r="M1131" s="5"/>
    </row>
    <row r="1132" spans="1:13" ht="14" x14ac:dyDescent="0.15">
      <c r="A1132" s="22">
        <v>45499</v>
      </c>
      <c r="C1132" s="4" t="s">
        <v>2668</v>
      </c>
      <c r="D1132" s="4"/>
      <c r="E1132" s="4" t="s">
        <v>2383</v>
      </c>
      <c r="F1132" s="2" t="str">
        <f>IFERROR(VLOOKUP(VENTAS[[#This Row],[Código del producto Vendido]],STOCK[],5,FALSE),"-")</f>
        <v>2 piezas bikini push up accesorio</v>
      </c>
      <c r="G1132" s="2">
        <v>1</v>
      </c>
      <c r="H1132" s="6">
        <v>4</v>
      </c>
      <c r="I1132" s="6">
        <f>VENTAS[[#This Row],[Cantidad]]*VENTAS[[#This Row],[Precio Venta]]</f>
        <v>4</v>
      </c>
      <c r="J1132" s="6">
        <f>IF(VENTAS[[#This Row],[Nombre del Gestor]]&gt;1,  VENTAS[[#This Row],[Total]]*10%, 0)</f>
        <v>0</v>
      </c>
      <c r="K1132" s="6">
        <f>IFERROR(VLOOKUP(VENTAS[[#This Row],[Código del producto Vendido]],STOCK[],16,FALSE)*VENTAS[[#This Row],[Cantidad]] + VLOOKUP(VENTAS[[#This Row],[Código del producto Vendido]],STOCK[],19,FALSE)*VENTAS[[#This Row],[Cantidad]],VENTAS[[#This Row],[Total]])</f>
        <v>3.3356249999999998</v>
      </c>
      <c r="L1132" s="6">
        <f>VENTAS[[#This Row],[Total]]-VENTAS[[#This Row],[Comisión 10%]]-VENTAS[[#This Row],[Costo SIN Comision]]</f>
        <v>0.66437500000000016</v>
      </c>
      <c r="M1132" s="5"/>
    </row>
    <row r="1133" spans="1:13" ht="14" x14ac:dyDescent="0.15">
      <c r="A1133" s="22">
        <v>45499</v>
      </c>
      <c r="C1133" s="4" t="s">
        <v>2668</v>
      </c>
      <c r="D1133" s="4"/>
      <c r="E1133" s="4" t="s">
        <v>2309</v>
      </c>
      <c r="F1133" s="2" t="str">
        <f>IFERROR(VLOOKUP(VENTAS[[#This Row],[Código del producto Vendido]],STOCK[],5,FALSE),"-")</f>
        <v>Set de 3 piezas de bikini con estampado floral</v>
      </c>
      <c r="G1133" s="2">
        <v>1</v>
      </c>
      <c r="H1133" s="6">
        <v>25</v>
      </c>
      <c r="I1133" s="6">
        <f>VENTAS[[#This Row],[Cantidad]]*VENTAS[[#This Row],[Precio Venta]]</f>
        <v>25</v>
      </c>
      <c r="J1133" s="6">
        <f>IF(VENTAS[[#This Row],[Nombre del Gestor]]&gt;1,  VENTAS[[#This Row],[Total]]*10%, 0)</f>
        <v>0</v>
      </c>
      <c r="K1133" s="6">
        <f>IFERROR(VLOOKUP(VENTAS[[#This Row],[Código del producto Vendido]],STOCK[],16,FALSE)*VENTAS[[#This Row],[Cantidad]] + VLOOKUP(VENTAS[[#This Row],[Código del producto Vendido]],STOCK[],19,FALSE)*VENTAS[[#This Row],[Cantidad]],VENTAS[[#This Row],[Total]])</f>
        <v>9.67</v>
      </c>
      <c r="L1133" s="6">
        <f>VENTAS[[#This Row],[Total]]-VENTAS[[#This Row],[Comisión 10%]]-VENTAS[[#This Row],[Costo SIN Comision]]</f>
        <v>15.33</v>
      </c>
      <c r="M1133" s="5"/>
    </row>
    <row r="1134" spans="1:13" ht="14" x14ac:dyDescent="0.15">
      <c r="A1134" s="22">
        <v>45498</v>
      </c>
      <c r="C1134" s="4" t="s">
        <v>2668</v>
      </c>
      <c r="D1134" s="4"/>
      <c r="E1134" s="4" t="s">
        <v>2555</v>
      </c>
      <c r="F1134" s="2" t="str">
        <f>IFERROR(VLOOKUP(VENTAS[[#This Row],[Código del producto Vendido]],STOCK[],5,FALSE),"-")</f>
        <v>Sandalias de tiras con tacón cuadrado</v>
      </c>
      <c r="G1134" s="2">
        <v>1</v>
      </c>
      <c r="H1134" s="6">
        <v>35</v>
      </c>
      <c r="I1134" s="6">
        <f>VENTAS[[#This Row],[Cantidad]]*VENTAS[[#This Row],[Precio Venta]]</f>
        <v>35</v>
      </c>
      <c r="J1134" s="6">
        <f>IF(VENTAS[[#This Row],[Nombre del Gestor]]&gt;1,  VENTAS[[#This Row],[Total]]*10%, 0)</f>
        <v>0</v>
      </c>
      <c r="K1134" s="6">
        <f>IFERROR(VLOOKUP(VENTAS[[#This Row],[Código del producto Vendido]],STOCK[],16,FALSE)*VENTAS[[#This Row],[Cantidad]] + VLOOKUP(VENTAS[[#This Row],[Código del producto Vendido]],STOCK[],19,FALSE)*VENTAS[[#This Row],[Cantidad]],VENTAS[[#This Row],[Total]])</f>
        <v>17.252021151586369</v>
      </c>
      <c r="L1134" s="6">
        <f>VENTAS[[#This Row],[Total]]-VENTAS[[#This Row],[Comisión 10%]]-VENTAS[[#This Row],[Costo SIN Comision]]</f>
        <v>17.747978848413631</v>
      </c>
      <c r="M1134" s="5"/>
    </row>
    <row r="1135" spans="1:13" ht="14" x14ac:dyDescent="0.15">
      <c r="A1135" s="22">
        <v>45498</v>
      </c>
      <c r="C1135" s="4" t="s">
        <v>2668</v>
      </c>
      <c r="D1135" s="4"/>
      <c r="E1135" s="4" t="s">
        <v>1007</v>
      </c>
      <c r="F1135" s="2" t="str">
        <f>IFERROR(VLOOKUP(VENTAS[[#This Row],[Código del producto Vendido]],STOCK[],5,FALSE),"-")</f>
        <v>Pullover Dazy cuello redondo Blanco</v>
      </c>
      <c r="G1135" s="2">
        <v>1</v>
      </c>
      <c r="H1135" s="6">
        <v>13</v>
      </c>
      <c r="I1135" s="6">
        <f>VENTAS[[#This Row],[Cantidad]]*VENTAS[[#This Row],[Precio Venta]]</f>
        <v>13</v>
      </c>
      <c r="J1135" s="6">
        <f>IF(VENTAS[[#This Row],[Nombre del Gestor]]&gt;1,  VENTAS[[#This Row],[Total]]*10%, 0)</f>
        <v>0</v>
      </c>
      <c r="K1135" s="6">
        <f>IFERROR(VLOOKUP(VENTAS[[#This Row],[Código del producto Vendido]],STOCK[],16,FALSE)*VENTAS[[#This Row],[Cantidad]] + VLOOKUP(VENTAS[[#This Row],[Código del producto Vendido]],STOCK[],19,FALSE)*VENTAS[[#This Row],[Cantidad]],VENTAS[[#This Row],[Total]])</f>
        <v>8.61</v>
      </c>
      <c r="L1135" s="6">
        <f>VENTAS[[#This Row],[Total]]-VENTAS[[#This Row],[Comisión 10%]]-VENTAS[[#This Row],[Costo SIN Comision]]</f>
        <v>4.3900000000000006</v>
      </c>
      <c r="M1135" s="5"/>
    </row>
    <row r="1136" spans="1:13" ht="14" x14ac:dyDescent="0.15">
      <c r="A1136" s="22">
        <v>45498</v>
      </c>
      <c r="C1136" s="4" t="s">
        <v>2668</v>
      </c>
      <c r="D1136" s="4"/>
      <c r="E1136" s="4" t="s">
        <v>2562</v>
      </c>
      <c r="F1136" s="2" t="str">
        <f>IFERROR(VLOOKUP(VENTAS[[#This Row],[Código del producto Vendido]],STOCK[],5,FALSE),"-")</f>
        <v>Pantalón de vestir de viscosa y lino (beige claro)</v>
      </c>
      <c r="G1136" s="2">
        <v>1</v>
      </c>
      <c r="H1136" s="6">
        <v>35</v>
      </c>
      <c r="I1136" s="6">
        <f>VENTAS[[#This Row],[Cantidad]]*VENTAS[[#This Row],[Precio Venta]]</f>
        <v>35</v>
      </c>
      <c r="J1136" s="6">
        <f>IF(VENTAS[[#This Row],[Nombre del Gestor]]&gt;1,  VENTAS[[#This Row],[Total]]*10%, 0)</f>
        <v>0</v>
      </c>
      <c r="K1136" s="6">
        <f>IFERROR(VLOOKUP(VENTAS[[#This Row],[Código del producto Vendido]],STOCK[],16,FALSE)*VENTAS[[#This Row],[Cantidad]] + VLOOKUP(VENTAS[[#This Row],[Código del producto Vendido]],STOCK[],19,FALSE)*VENTAS[[#This Row],[Cantidad]],VENTAS[[#This Row],[Total]])</f>
        <v>17.252021151586369</v>
      </c>
      <c r="L1136" s="6">
        <f>VENTAS[[#This Row],[Total]]-VENTAS[[#This Row],[Comisión 10%]]-VENTAS[[#This Row],[Costo SIN Comision]]</f>
        <v>17.747978848413631</v>
      </c>
      <c r="M1136" s="5"/>
    </row>
    <row r="1137" spans="1:13" ht="14" x14ac:dyDescent="0.15">
      <c r="A1137" s="22">
        <v>45496</v>
      </c>
      <c r="C1137" s="4"/>
      <c r="D1137" s="4" t="s">
        <v>2514</v>
      </c>
      <c r="E1137" s="4" t="s">
        <v>802</v>
      </c>
      <c r="F1137" s="2" t="str">
        <f>IFERROR(VLOOKUP(VENTAS[[#This Row],[Código del producto Vendido]],STOCK[],5,FALSE),"-")</f>
        <v>Top Amarillo en tela de algodón</v>
      </c>
      <c r="G1137" s="2">
        <v>1</v>
      </c>
      <c r="H1137" s="5">
        <v>10</v>
      </c>
      <c r="I1137" s="6">
        <f>VENTAS[[#This Row],[Cantidad]]*VENTAS[[#This Row],[Precio Venta]]</f>
        <v>10</v>
      </c>
      <c r="J1137" s="6">
        <f>IF(VENTAS[[#This Row],[Nombre del Gestor]]&gt;1,  VENTAS[[#This Row],[Total]]*10%, 0)</f>
        <v>1</v>
      </c>
      <c r="K1137" s="6">
        <f>IFERROR(VLOOKUP(VENTAS[[#This Row],[Código del producto Vendido]],STOCK[],16,FALSE)*VENTAS[[#This Row],[Cantidad]] + VLOOKUP(VENTAS[[#This Row],[Código del producto Vendido]],STOCK[],19,FALSE)*VENTAS[[#This Row],[Cantidad]],VENTAS[[#This Row],[Total]])</f>
        <v>6.0555555555555554</v>
      </c>
      <c r="L1137" s="6">
        <f>VENTAS[[#This Row],[Total]]-VENTAS[[#This Row],[Comisión 10%]]-VENTAS[[#This Row],[Costo SIN Comision]]</f>
        <v>2.9444444444444446</v>
      </c>
      <c r="M1137" s="5"/>
    </row>
    <row r="1138" spans="1:13" ht="14" x14ac:dyDescent="0.15">
      <c r="A1138" s="22">
        <v>45496</v>
      </c>
      <c r="C1138" s="4"/>
      <c r="D1138" s="4" t="s">
        <v>2514</v>
      </c>
      <c r="E1138" s="4" t="s">
        <v>736</v>
      </c>
      <c r="F1138" s="2" t="str">
        <f>IFERROR(VLOOKUP(VENTAS[[#This Row],[Código del producto Vendido]],STOCK[],5,FALSE),"-")</f>
        <v>Top cruzado naranja</v>
      </c>
      <c r="G1138" s="2">
        <v>1</v>
      </c>
      <c r="H1138" s="6">
        <v>8</v>
      </c>
      <c r="I1138" s="6">
        <f>VENTAS[[#This Row],[Cantidad]]*VENTAS[[#This Row],[Precio Venta]]</f>
        <v>8</v>
      </c>
      <c r="J1138" s="6">
        <f>IF(VENTAS[[#This Row],[Nombre del Gestor]]&gt;1,  VENTAS[[#This Row],[Total]]*10%, 0)</f>
        <v>0.8</v>
      </c>
      <c r="K1138" s="6">
        <f>IFERROR(VLOOKUP(VENTAS[[#This Row],[Código del producto Vendido]],STOCK[],16,FALSE)*VENTAS[[#This Row],[Cantidad]] + VLOOKUP(VENTAS[[#This Row],[Código del producto Vendido]],STOCK[],19,FALSE)*VENTAS[[#This Row],[Cantidad]],VENTAS[[#This Row],[Total]])</f>
        <v>5.0683333333333334</v>
      </c>
      <c r="L1138" s="6">
        <f>VENTAS[[#This Row],[Total]]-VENTAS[[#This Row],[Comisión 10%]]-VENTAS[[#This Row],[Costo SIN Comision]]</f>
        <v>2.1316666666666668</v>
      </c>
      <c r="M1138" s="5"/>
    </row>
    <row r="1139" spans="1:13" ht="14" x14ac:dyDescent="0.15">
      <c r="A1139" s="22">
        <v>45496</v>
      </c>
      <c r="C1139" s="4"/>
      <c r="D1139" s="4" t="s">
        <v>2514</v>
      </c>
      <c r="E1139" s="4" t="s">
        <v>763</v>
      </c>
      <c r="F1139" s="2" t="str">
        <f>IFERROR(VLOOKUP(VENTAS[[#This Row],[Código del producto Vendido]],STOCK[],5,FALSE),"-")</f>
        <v>Top Cruzado azul</v>
      </c>
      <c r="G1139" s="2">
        <v>1</v>
      </c>
      <c r="H1139" s="6">
        <v>8</v>
      </c>
      <c r="I1139" s="6">
        <f>VENTAS[[#This Row],[Cantidad]]*VENTAS[[#This Row],[Precio Venta]]</f>
        <v>8</v>
      </c>
      <c r="J1139" s="6">
        <f>IF(VENTAS[[#This Row],[Nombre del Gestor]]&gt;1,  VENTAS[[#This Row],[Total]]*10%, 0)</f>
        <v>0.8</v>
      </c>
      <c r="K1139" s="6">
        <f>IFERROR(VLOOKUP(VENTAS[[#This Row],[Código del producto Vendido]],STOCK[],16,FALSE)*VENTAS[[#This Row],[Cantidad]] + VLOOKUP(VENTAS[[#This Row],[Código del producto Vendido]],STOCK[],19,FALSE)*VENTAS[[#This Row],[Cantidad]],VENTAS[[#This Row],[Total]])</f>
        <v>5.2683333333333335</v>
      </c>
      <c r="L1139" s="6">
        <f>VENTAS[[#This Row],[Total]]-VENTAS[[#This Row],[Comisión 10%]]-VENTAS[[#This Row],[Costo SIN Comision]]</f>
        <v>1.9316666666666666</v>
      </c>
      <c r="M1139" s="5"/>
    </row>
    <row r="1140" spans="1:13" ht="14" x14ac:dyDescent="0.15">
      <c r="A1140" s="22">
        <v>45495</v>
      </c>
      <c r="C1140" s="4"/>
      <c r="D1140" s="4" t="s">
        <v>2514</v>
      </c>
      <c r="E1140" s="4" t="s">
        <v>899</v>
      </c>
      <c r="F1140" s="2" t="str">
        <f>IFERROR(VLOOKUP(VENTAS[[#This Row],[Código del producto Vendido]],STOCK[],5,FALSE),"-")</f>
        <v>Maxi Vestido con Bolsillo</v>
      </c>
      <c r="G1140" s="2">
        <v>1</v>
      </c>
      <c r="H1140" s="6">
        <v>35</v>
      </c>
      <c r="I1140" s="6">
        <f>VENTAS[[#This Row],[Cantidad]]*VENTAS[[#This Row],[Precio Venta]]</f>
        <v>35</v>
      </c>
      <c r="J1140" s="6">
        <f>IF(VENTAS[[#This Row],[Nombre del Gestor]]&gt;1,  VENTAS[[#This Row],[Total]]*10%, 0)</f>
        <v>3.5</v>
      </c>
      <c r="K1140" s="6">
        <f>IFERROR(VLOOKUP(VENTAS[[#This Row],[Código del producto Vendido]],STOCK[],16,FALSE)*VENTAS[[#This Row],[Cantidad]] + VLOOKUP(VENTAS[[#This Row],[Código del producto Vendido]],STOCK[],19,FALSE)*VENTAS[[#This Row],[Cantidad]],VENTAS[[#This Row],[Total]])</f>
        <v>24.729545454545452</v>
      </c>
      <c r="L1140" s="6">
        <f>VENTAS[[#This Row],[Total]]-VENTAS[[#This Row],[Comisión 10%]]-VENTAS[[#This Row],[Costo SIN Comision]]</f>
        <v>6.7704545454545482</v>
      </c>
      <c r="M1140" s="5"/>
    </row>
    <row r="1141" spans="1:13" ht="14" x14ac:dyDescent="0.15">
      <c r="A1141" s="22">
        <v>45495</v>
      </c>
      <c r="C1141" s="4"/>
      <c r="D1141" s="4" t="s">
        <v>2514</v>
      </c>
      <c r="E1141" s="4" t="s">
        <v>656</v>
      </c>
      <c r="F1141" s="2" t="str">
        <f>IFERROR(VLOOKUP(VENTAS[[#This Row],[Código del producto Vendido]],STOCK[],5,FALSE),"-")</f>
        <v>Vestido ajustado con abertura</v>
      </c>
      <c r="G1141" s="2">
        <v>1</v>
      </c>
      <c r="H1141" s="6">
        <v>18</v>
      </c>
      <c r="I1141" s="6">
        <f>VENTAS[[#This Row],[Cantidad]]*VENTAS[[#This Row],[Precio Venta]]</f>
        <v>18</v>
      </c>
      <c r="J1141" s="6">
        <f>IF(VENTAS[[#This Row],[Nombre del Gestor]]&gt;1,  VENTAS[[#This Row],[Total]]*10%, 0)</f>
        <v>1.8</v>
      </c>
      <c r="K1141" s="6">
        <f>IFERROR(VLOOKUP(VENTAS[[#This Row],[Código del producto Vendido]],STOCK[],16,FALSE)*VENTAS[[#This Row],[Cantidad]] + VLOOKUP(VENTAS[[#This Row],[Código del producto Vendido]],STOCK[],19,FALSE)*VENTAS[[#This Row],[Cantidad]],VENTAS[[#This Row],[Total]])</f>
        <v>12.14</v>
      </c>
      <c r="L1141" s="6">
        <f>VENTAS[[#This Row],[Total]]-VENTAS[[#This Row],[Comisión 10%]]-VENTAS[[#This Row],[Costo SIN Comision]]</f>
        <v>4.0599999999999987</v>
      </c>
      <c r="M1141" s="5"/>
    </row>
    <row r="1142" spans="1:13" ht="14" x14ac:dyDescent="0.15">
      <c r="A1142" s="22">
        <v>45495</v>
      </c>
      <c r="C1142" s="4"/>
      <c r="D1142" s="4" t="s">
        <v>2514</v>
      </c>
      <c r="E1142" s="4" t="s">
        <v>760</v>
      </c>
      <c r="F1142" s="2" t="str">
        <f>IFERROR(VLOOKUP(VENTAS[[#This Row],[Código del producto Vendido]],STOCK[],5,FALSE),"-")</f>
        <v>Top Cruzado negro</v>
      </c>
      <c r="G1142" s="2">
        <v>2</v>
      </c>
      <c r="H1142" s="6">
        <v>8</v>
      </c>
      <c r="I1142" s="6">
        <f>VENTAS[[#This Row],[Cantidad]]*VENTAS[[#This Row],[Precio Venta]]</f>
        <v>16</v>
      </c>
      <c r="J1142" s="6">
        <f>IF(VENTAS[[#This Row],[Nombre del Gestor]]&gt;1,  VENTAS[[#This Row],[Total]]*10%, 0)</f>
        <v>1.6</v>
      </c>
      <c r="K1142" s="6">
        <f>IFERROR(VLOOKUP(VENTAS[[#This Row],[Código del producto Vendido]],STOCK[],16,FALSE)*VENTAS[[#This Row],[Cantidad]] + VLOOKUP(VENTAS[[#This Row],[Código del producto Vendido]],STOCK[],19,FALSE)*VENTAS[[#This Row],[Cantidad]],VENTAS[[#This Row],[Total]])</f>
        <v>9.8033333333333346</v>
      </c>
      <c r="L1142" s="6">
        <f>VENTAS[[#This Row],[Total]]-VENTAS[[#This Row],[Comisión 10%]]-VENTAS[[#This Row],[Costo SIN Comision]]</f>
        <v>4.5966666666666658</v>
      </c>
      <c r="M1142" s="5"/>
    </row>
    <row r="1143" spans="1:13" ht="14" x14ac:dyDescent="0.15">
      <c r="A1143" s="22">
        <v>45495</v>
      </c>
      <c r="C1143" s="4"/>
      <c r="D1143" s="4" t="s">
        <v>2514</v>
      </c>
      <c r="E1143" s="4" t="s">
        <v>731</v>
      </c>
      <c r="F1143" s="2" t="str">
        <f>IFERROR(VLOOKUP(VENTAS[[#This Row],[Código del producto Vendido]],STOCK[],5,FALSE),"-")</f>
        <v>Top cruzado blanco</v>
      </c>
      <c r="G1143" s="2">
        <v>2</v>
      </c>
      <c r="H1143" s="6">
        <v>8</v>
      </c>
      <c r="I1143" s="6">
        <f>VENTAS[[#This Row],[Cantidad]]*VENTAS[[#This Row],[Precio Venta]]</f>
        <v>16</v>
      </c>
      <c r="J1143" s="6">
        <f>IF(VENTAS[[#This Row],[Nombre del Gestor]]&gt;1,  VENTAS[[#This Row],[Total]]*10%, 0)</f>
        <v>1.6</v>
      </c>
      <c r="K1143" s="6">
        <f>IFERROR(VLOOKUP(VENTAS[[#This Row],[Código del producto Vendido]],STOCK[],16,FALSE)*VENTAS[[#This Row],[Cantidad]] + VLOOKUP(VENTAS[[#This Row],[Código del producto Vendido]],STOCK[],19,FALSE)*VENTAS[[#This Row],[Cantidad]],VENTAS[[#This Row],[Total]])</f>
        <v>10.386666666666667</v>
      </c>
      <c r="L1143" s="6">
        <f>VENTAS[[#This Row],[Total]]-VENTAS[[#This Row],[Comisión 10%]]-VENTAS[[#This Row],[Costo SIN Comision]]</f>
        <v>4.0133333333333336</v>
      </c>
      <c r="M1143" s="5"/>
    </row>
    <row r="1144" spans="1:13" ht="14" x14ac:dyDescent="0.15">
      <c r="A1144" s="22">
        <v>45495</v>
      </c>
      <c r="C1144" s="4"/>
      <c r="D1144" s="4" t="s">
        <v>2514</v>
      </c>
      <c r="E1144" s="4" t="s">
        <v>607</v>
      </c>
      <c r="F1144" s="2" t="str">
        <f>IFERROR(VLOOKUP(VENTAS[[#This Row],[Código del producto Vendido]],STOCK[],5,FALSE),"-")</f>
        <v>Maxi vestido con bajo floral</v>
      </c>
      <c r="G1144" s="2">
        <v>1</v>
      </c>
      <c r="H1144" s="6">
        <v>25</v>
      </c>
      <c r="I1144" s="6">
        <f>VENTAS[[#This Row],[Cantidad]]*VENTAS[[#This Row],[Precio Venta]]</f>
        <v>25</v>
      </c>
      <c r="J1144" s="6">
        <f>IF(VENTAS[[#This Row],[Nombre del Gestor]]&gt;1,  VENTAS[[#This Row],[Total]]*10%, 0)</f>
        <v>2.5</v>
      </c>
      <c r="K1144" s="6">
        <f>IFERROR(VLOOKUP(VENTAS[[#This Row],[Código del producto Vendido]],STOCK[],16,FALSE)*VENTAS[[#This Row],[Cantidad]] + VLOOKUP(VENTAS[[#This Row],[Código del producto Vendido]],STOCK[],19,FALSE)*VENTAS[[#This Row],[Cantidad]],VENTAS[[#This Row],[Total]])</f>
        <v>14.34</v>
      </c>
      <c r="L1144" s="6">
        <f>VENTAS[[#This Row],[Total]]-VENTAS[[#This Row],[Comisión 10%]]-VENTAS[[#This Row],[Costo SIN Comision]]</f>
        <v>8.16</v>
      </c>
      <c r="M1144" s="5"/>
    </row>
    <row r="1145" spans="1:13" ht="14" x14ac:dyDescent="0.15">
      <c r="A1145" s="22">
        <v>45500</v>
      </c>
      <c r="C1145" s="4" t="s">
        <v>2668</v>
      </c>
      <c r="D1145" s="4"/>
      <c r="E1145" s="4" t="s">
        <v>2651</v>
      </c>
      <c r="F1145" s="2" t="str">
        <f>IFERROR(VLOOKUP(VENTAS[[#This Row],[Código del producto Vendido]],STOCK[],5,FALSE),"-")</f>
        <v>Sandalias finas strappy rojas de tacón</v>
      </c>
      <c r="G1145" s="2">
        <v>1</v>
      </c>
      <c r="H1145" s="6">
        <v>40</v>
      </c>
      <c r="I1145" s="6">
        <f>VENTAS[[#This Row],[Cantidad]]*VENTAS[[#This Row],[Precio Venta]]</f>
        <v>40</v>
      </c>
      <c r="J1145" s="6">
        <f>IF(VENTAS[[#This Row],[Nombre del Gestor]]&gt;1,  VENTAS[[#This Row],[Total]]*10%, 0)</f>
        <v>0</v>
      </c>
      <c r="K1145" s="6">
        <f>IFERROR(VLOOKUP(VENTAS[[#This Row],[Código del producto Vendido]],STOCK[],16,FALSE)*VENTAS[[#This Row],[Cantidad]] + VLOOKUP(VENTAS[[#This Row],[Código del producto Vendido]],STOCK[],19,FALSE)*VENTAS[[#This Row],[Cantidad]],VENTAS[[#This Row],[Total]])</f>
        <v>20.81925</v>
      </c>
      <c r="L1145" s="6">
        <f>VENTAS[[#This Row],[Total]]-VENTAS[[#This Row],[Comisión 10%]]-VENTAS[[#This Row],[Costo SIN Comision]]</f>
        <v>19.18075</v>
      </c>
      <c r="M1145" s="5"/>
    </row>
    <row r="1146" spans="1:13" ht="14" x14ac:dyDescent="0.15">
      <c r="A1146" s="22">
        <v>45506</v>
      </c>
      <c r="C1146" s="4"/>
      <c r="D1146" s="4" t="s">
        <v>1496</v>
      </c>
      <c r="E1146" s="4" t="s">
        <v>2652</v>
      </c>
      <c r="F1146" s="2" t="str">
        <f>IFERROR(VLOOKUP(VENTAS[[#This Row],[Código del producto Vendido]],STOCK[],5,FALSE),"-")</f>
        <v>Sandalias finas strappy rojas de tacón</v>
      </c>
      <c r="G1146" s="2">
        <v>1</v>
      </c>
      <c r="H1146" s="6">
        <v>40</v>
      </c>
      <c r="I1146" s="6">
        <f>VENTAS[[#This Row],[Cantidad]]*VENTAS[[#This Row],[Precio Venta]]</f>
        <v>40</v>
      </c>
      <c r="J1146" s="6">
        <f>IF(VENTAS[[#This Row],[Nombre del Gestor]]&gt;1,  VENTAS[[#This Row],[Total]]*10%, 0)</f>
        <v>4</v>
      </c>
      <c r="K1146" s="6">
        <f>IFERROR(VLOOKUP(VENTAS[[#This Row],[Código del producto Vendido]],STOCK[],16,FALSE)*VENTAS[[#This Row],[Cantidad]] + VLOOKUP(VENTAS[[#This Row],[Código del producto Vendido]],STOCK[],19,FALSE)*VENTAS[[#This Row],[Cantidad]],VENTAS[[#This Row],[Total]])</f>
        <v>20.81925</v>
      </c>
      <c r="L1146" s="6">
        <f>VENTAS[[#This Row],[Total]]-VENTAS[[#This Row],[Comisión 10%]]-VENTAS[[#This Row],[Costo SIN Comision]]</f>
        <v>15.18075</v>
      </c>
      <c r="M1146" s="5"/>
    </row>
    <row r="1147" spans="1:13" ht="14" x14ac:dyDescent="0.15">
      <c r="A1147" s="22">
        <v>45507</v>
      </c>
      <c r="C1147" s="4"/>
      <c r="D1147" s="4" t="s">
        <v>2524</v>
      </c>
      <c r="E1147" s="4" t="s">
        <v>2640</v>
      </c>
      <c r="F1147" s="2" t="str">
        <f>IFERROR(VLOOKUP(VENTAS[[#This Row],[Código del producto Vendido]],STOCK[],5,FALSE),"-")</f>
        <v>Sandalias de plataforma en bloque de color</v>
      </c>
      <c r="G1147" s="2">
        <v>1</v>
      </c>
      <c r="H1147" s="6">
        <v>35</v>
      </c>
      <c r="I1147" s="6">
        <f>VENTAS[[#This Row],[Cantidad]]*VENTAS[[#This Row],[Precio Venta]]</f>
        <v>35</v>
      </c>
      <c r="J1147" s="6">
        <f>IF(VENTAS[[#This Row],[Nombre del Gestor]]&gt;1,  VENTAS[[#This Row],[Total]]*10%, 0)</f>
        <v>3.5</v>
      </c>
      <c r="K1147" s="6">
        <f>IFERROR(VLOOKUP(VENTAS[[#This Row],[Código del producto Vendido]],STOCK[],16,FALSE)*VENTAS[[#This Row],[Cantidad]] + VLOOKUP(VENTAS[[#This Row],[Código del producto Vendido]],STOCK[],19,FALSE)*VENTAS[[#This Row],[Cantidad]],VENTAS[[#This Row],[Total]])</f>
        <v>21.97</v>
      </c>
      <c r="L1147" s="6">
        <f>VENTAS[[#This Row],[Total]]-VENTAS[[#This Row],[Comisión 10%]]-VENTAS[[#This Row],[Costo SIN Comision]]</f>
        <v>9.5300000000000011</v>
      </c>
      <c r="M1147" s="5"/>
    </row>
    <row r="1148" spans="1:13" ht="14" x14ac:dyDescent="0.15">
      <c r="A1148" s="22">
        <v>45506</v>
      </c>
      <c r="C1148" s="4"/>
      <c r="D1148" s="4" t="s">
        <v>2524</v>
      </c>
      <c r="E1148" s="4" t="s">
        <v>2649</v>
      </c>
      <c r="F1148" s="2" t="str">
        <f>IFERROR(VLOOKUP(VENTAS[[#This Row],[Código del producto Vendido]],STOCK[],5,FALSE),"-")</f>
        <v>Sandalias espadriles nude</v>
      </c>
      <c r="G1148" s="2">
        <v>1</v>
      </c>
      <c r="H1148" s="6">
        <v>45</v>
      </c>
      <c r="I1148" s="6">
        <f>VENTAS[[#This Row],[Cantidad]]*VENTAS[[#This Row],[Precio Venta]]</f>
        <v>45</v>
      </c>
      <c r="J1148" s="6">
        <f>IF(VENTAS[[#This Row],[Nombre del Gestor]]&gt;1,  VENTAS[[#This Row],[Total]]*10%, 0)</f>
        <v>4.5</v>
      </c>
      <c r="K1148" s="6">
        <f>IFERROR(VLOOKUP(VENTAS[[#This Row],[Código del producto Vendido]],STOCK[],16,FALSE)*VENTAS[[#This Row],[Cantidad]] + VLOOKUP(VENTAS[[#This Row],[Código del producto Vendido]],STOCK[],19,FALSE)*VENTAS[[#This Row],[Cantidad]],VENTAS[[#This Row],[Total]])</f>
        <v>31.951699999999999</v>
      </c>
      <c r="L1148" s="6">
        <f>VENTAS[[#This Row],[Total]]-VENTAS[[#This Row],[Comisión 10%]]-VENTAS[[#This Row],[Costo SIN Comision]]</f>
        <v>8.5483000000000011</v>
      </c>
      <c r="M1148" s="5"/>
    </row>
    <row r="1149" spans="1:13" ht="14" x14ac:dyDescent="0.15">
      <c r="A1149" s="22">
        <v>45505</v>
      </c>
      <c r="C1149" s="4"/>
      <c r="D1149" s="4" t="s">
        <v>2524</v>
      </c>
      <c r="E1149" s="4" t="s">
        <v>1398</v>
      </c>
      <c r="F1149" s="2" t="str">
        <f>IFERROR(VLOOKUP(VENTAS[[#This Row],[Código del producto Vendido]],STOCK[],5,FALSE),"-")</f>
        <v>Sandalias de nudos</v>
      </c>
      <c r="G1149" s="2">
        <v>1</v>
      </c>
      <c r="H1149" s="6">
        <v>18</v>
      </c>
      <c r="I1149" s="6">
        <f>VENTAS[[#This Row],[Cantidad]]*VENTAS[[#This Row],[Precio Venta]]</f>
        <v>18</v>
      </c>
      <c r="J1149" s="6">
        <f>IF(VENTAS[[#This Row],[Nombre del Gestor]]&gt;1,  VENTAS[[#This Row],[Total]]*10%, 0)</f>
        <v>1.8</v>
      </c>
      <c r="K1149" s="6">
        <f>IFERROR(VLOOKUP(VENTAS[[#This Row],[Código del producto Vendido]],STOCK[],16,FALSE)*VENTAS[[#This Row],[Cantidad]] + VLOOKUP(VENTAS[[#This Row],[Código del producto Vendido]],STOCK[],19,FALSE)*VENTAS[[#This Row],[Cantidad]],VENTAS[[#This Row],[Total]])</f>
        <v>11</v>
      </c>
      <c r="L1149" s="6">
        <f>VENTAS[[#This Row],[Total]]-VENTAS[[#This Row],[Comisión 10%]]-VENTAS[[#This Row],[Costo SIN Comision]]</f>
        <v>5.1999999999999993</v>
      </c>
      <c r="M1149" s="5"/>
    </row>
    <row r="1150" spans="1:13" ht="14" x14ac:dyDescent="0.15">
      <c r="A1150" s="22">
        <v>45507</v>
      </c>
      <c r="C1150" s="4" t="s">
        <v>1204</v>
      </c>
      <c r="D1150" s="4"/>
      <c r="E1150" s="4" t="s">
        <v>1397</v>
      </c>
      <c r="F1150" s="2" t="str">
        <f>IFERROR(VLOOKUP(VENTAS[[#This Row],[Código del producto Vendido]],STOCK[],5,FALSE),"-")</f>
        <v>Sandalias de nudos</v>
      </c>
      <c r="G1150" s="2">
        <v>1</v>
      </c>
      <c r="H1150" s="6">
        <v>18</v>
      </c>
      <c r="I1150" s="6">
        <f>VENTAS[[#This Row],[Cantidad]]*VENTAS[[#This Row],[Precio Venta]]</f>
        <v>18</v>
      </c>
      <c r="J1150" s="6">
        <f>IF(VENTAS[[#This Row],[Nombre del Gestor]]&gt;1,  VENTAS[[#This Row],[Total]]*10%, 0)</f>
        <v>0</v>
      </c>
      <c r="K1150" s="6">
        <f>IFERROR(VLOOKUP(VENTAS[[#This Row],[Código del producto Vendido]],STOCK[],16,FALSE)*VENTAS[[#This Row],[Cantidad]] + VLOOKUP(VENTAS[[#This Row],[Código del producto Vendido]],STOCK[],19,FALSE)*VENTAS[[#This Row],[Cantidad]],VENTAS[[#This Row],[Total]])</f>
        <v>11</v>
      </c>
      <c r="L1150" s="6">
        <f>VENTAS[[#This Row],[Total]]-VENTAS[[#This Row],[Comisión 10%]]-VENTAS[[#This Row],[Costo SIN Comision]]</f>
        <v>7</v>
      </c>
      <c r="M1150" s="5"/>
    </row>
    <row r="1151" spans="1:13" ht="14" x14ac:dyDescent="0.15">
      <c r="A1151" s="22">
        <v>45507</v>
      </c>
      <c r="C1151" s="4" t="s">
        <v>2877</v>
      </c>
      <c r="D1151" s="4" t="s">
        <v>2623</v>
      </c>
      <c r="E1151" s="4" t="s">
        <v>1399</v>
      </c>
      <c r="F1151" s="2" t="str">
        <f>IFERROR(VLOOKUP(VENTAS[[#This Row],[Código del producto Vendido]],STOCK[],5,FALSE),"-")</f>
        <v xml:space="preserve">Sandalias Pop </v>
      </c>
      <c r="G1151" s="2">
        <v>1</v>
      </c>
      <c r="H1151" s="6">
        <v>50</v>
      </c>
      <c r="I1151" s="6">
        <f>VENTAS[[#This Row],[Cantidad]]*VENTAS[[#This Row],[Precio Venta]]</f>
        <v>50</v>
      </c>
      <c r="J1151" s="6">
        <f>IF(VENTAS[[#This Row],[Nombre del Gestor]]&gt;1,  VENTAS[[#This Row],[Total]]*10%, 0)</f>
        <v>5</v>
      </c>
      <c r="K1151" s="6">
        <f>IFERROR(VLOOKUP(VENTAS[[#This Row],[Código del producto Vendido]],STOCK[],16,FALSE)*VENTAS[[#This Row],[Cantidad]] + VLOOKUP(VENTAS[[#This Row],[Código del producto Vendido]],STOCK[],19,FALSE)*VENTAS[[#This Row],[Cantidad]],VENTAS[[#This Row],[Total]])</f>
        <v>28</v>
      </c>
      <c r="L1151" s="6">
        <f>VENTAS[[#This Row],[Total]]-VENTAS[[#This Row],[Comisión 10%]]-VENTAS[[#This Row],[Costo SIN Comision]]</f>
        <v>17</v>
      </c>
      <c r="M1151" s="5"/>
    </row>
    <row r="1152" spans="1:13" ht="14" x14ac:dyDescent="0.15">
      <c r="A1152" s="22">
        <v>45505</v>
      </c>
      <c r="C1152" s="4"/>
      <c r="D1152" s="4" t="s">
        <v>2542</v>
      </c>
      <c r="E1152" s="4" t="s">
        <v>1399</v>
      </c>
      <c r="F1152" s="2" t="str">
        <f>IFERROR(VLOOKUP(VENTAS[[#This Row],[Código del producto Vendido]],STOCK[],5,FALSE),"-")</f>
        <v xml:space="preserve">Sandalias Pop </v>
      </c>
      <c r="G1152" s="2">
        <v>1</v>
      </c>
      <c r="H1152" s="6">
        <v>50</v>
      </c>
      <c r="I1152" s="6">
        <f>VENTAS[[#This Row],[Cantidad]]*VENTAS[[#This Row],[Precio Venta]]</f>
        <v>50</v>
      </c>
      <c r="J1152" s="6">
        <f>IF(VENTAS[[#This Row],[Nombre del Gestor]]&gt;1,  VENTAS[[#This Row],[Total]]*10%, 0)</f>
        <v>5</v>
      </c>
      <c r="K1152" s="6">
        <f>IFERROR(VLOOKUP(VENTAS[[#This Row],[Código del producto Vendido]],STOCK[],16,FALSE)*VENTAS[[#This Row],[Cantidad]] + VLOOKUP(VENTAS[[#This Row],[Código del producto Vendido]],STOCK[],19,FALSE)*VENTAS[[#This Row],[Cantidad]],VENTAS[[#This Row],[Total]])</f>
        <v>28</v>
      </c>
      <c r="L1152" s="6">
        <f>VENTAS[[#This Row],[Total]]-VENTAS[[#This Row],[Comisión 10%]]-VENTAS[[#This Row],[Costo SIN Comision]]</f>
        <v>17</v>
      </c>
      <c r="M1152" s="5"/>
    </row>
    <row r="1153" spans="1:13" ht="14" x14ac:dyDescent="0.15">
      <c r="A1153" s="22">
        <v>45505</v>
      </c>
      <c r="C1153" s="4" t="s">
        <v>1204</v>
      </c>
      <c r="D1153" s="4"/>
      <c r="E1153" s="4" t="s">
        <v>1400</v>
      </c>
      <c r="F1153" s="2" t="str">
        <f>IFERROR(VLOOKUP(VENTAS[[#This Row],[Código del producto Vendido]],STOCK[],5,FALSE),"-")</f>
        <v>Sandalias Pop</v>
      </c>
      <c r="G1153" s="2">
        <v>1</v>
      </c>
      <c r="H1153" s="6">
        <v>0</v>
      </c>
      <c r="I1153" s="6">
        <f>VENTAS[[#This Row],[Cantidad]]*VENTAS[[#This Row],[Precio Venta]]</f>
        <v>0</v>
      </c>
      <c r="J1153" s="6">
        <f>IF(VENTAS[[#This Row],[Nombre del Gestor]]&gt;1,  VENTAS[[#This Row],[Total]]*10%, 0)</f>
        <v>0</v>
      </c>
      <c r="K1153" s="6">
        <f>IFERROR(VLOOKUP(VENTAS[[#This Row],[Código del producto Vendido]],STOCK[],16,FALSE)*VENTAS[[#This Row],[Cantidad]] + VLOOKUP(VENTAS[[#This Row],[Código del producto Vendido]],STOCK[],19,FALSE)*VENTAS[[#This Row],[Cantidad]],VENTAS[[#This Row],[Total]])</f>
        <v>28</v>
      </c>
      <c r="L1153" s="6">
        <f>VENTAS[[#This Row],[Total]]-VENTAS[[#This Row],[Comisión 10%]]-VENTAS[[#This Row],[Costo SIN Comision]]</f>
        <v>-28</v>
      </c>
      <c r="M1153" s="5"/>
    </row>
    <row r="1154" spans="1:13" ht="14" x14ac:dyDescent="0.15">
      <c r="A1154" s="22">
        <v>45506</v>
      </c>
      <c r="C1154" s="4"/>
      <c r="D1154" s="4" t="s">
        <v>2542</v>
      </c>
      <c r="E1154" s="4" t="s">
        <v>2641</v>
      </c>
      <c r="F1154" s="2" t="str">
        <f>IFERROR(VLOOKUP(VENTAS[[#This Row],[Código del producto Vendido]],STOCK[],5,FALSE),"-")</f>
        <v>Sandalias de plataforma en bloque de color</v>
      </c>
      <c r="G1154" s="2">
        <v>1</v>
      </c>
      <c r="H1154" s="6">
        <v>35</v>
      </c>
      <c r="I1154" s="6">
        <f>VENTAS[[#This Row],[Cantidad]]*VENTAS[[#This Row],[Precio Venta]]</f>
        <v>35</v>
      </c>
      <c r="J1154" s="6">
        <f>IF(VENTAS[[#This Row],[Nombre del Gestor]]&gt;1,  VENTAS[[#This Row],[Total]]*10%, 0)</f>
        <v>3.5</v>
      </c>
      <c r="K1154" s="6">
        <f>IFERROR(VLOOKUP(VENTAS[[#This Row],[Código del producto Vendido]],STOCK[],16,FALSE)*VENTAS[[#This Row],[Cantidad]] + VLOOKUP(VENTAS[[#This Row],[Código del producto Vendido]],STOCK[],19,FALSE)*VENTAS[[#This Row],[Cantidad]],VENTAS[[#This Row],[Total]])</f>
        <v>21.97</v>
      </c>
      <c r="L1154" s="6">
        <f>VENTAS[[#This Row],[Total]]-VENTAS[[#This Row],[Comisión 10%]]-VENTAS[[#This Row],[Costo SIN Comision]]</f>
        <v>9.5300000000000011</v>
      </c>
      <c r="M1154" s="5"/>
    </row>
    <row r="1155" spans="1:13" ht="14" x14ac:dyDescent="0.15">
      <c r="A1155" s="22">
        <v>45505</v>
      </c>
      <c r="C1155" s="4" t="s">
        <v>2980</v>
      </c>
      <c r="D1155" s="4" t="s">
        <v>2542</v>
      </c>
      <c r="E1155" s="4" t="s">
        <v>816</v>
      </c>
      <c r="F1155" s="2" t="str">
        <f>IFERROR(VLOOKUP(VENTAS[[#This Row],[Código del producto Vendido]],STOCK[],5,FALSE),"-")</f>
        <v>Vestido slip de espalda corrida</v>
      </c>
      <c r="G1155" s="2">
        <v>1</v>
      </c>
      <c r="H1155" s="6">
        <v>8</v>
      </c>
      <c r="I1155" s="6">
        <f>VENTAS[[#This Row],[Cantidad]]*VENTAS[[#This Row],[Precio Venta]]</f>
        <v>8</v>
      </c>
      <c r="J1155" s="6">
        <f>IF(VENTAS[[#This Row],[Nombre del Gestor]]&gt;1,  VENTAS[[#This Row],[Total]]*10%, 0)</f>
        <v>0.8</v>
      </c>
      <c r="K1155" s="6">
        <f>IFERROR(VLOOKUP(VENTAS[[#This Row],[Código del producto Vendido]],STOCK[],16,FALSE)*VENTAS[[#This Row],[Cantidad]] + VLOOKUP(VENTAS[[#This Row],[Código del producto Vendido]],STOCK[],19,FALSE)*VENTAS[[#This Row],[Cantidad]],VENTAS[[#This Row],[Total]])</f>
        <v>6.7777777777777777</v>
      </c>
      <c r="L1155" s="6">
        <f>VENTAS[[#This Row],[Total]]-VENTAS[[#This Row],[Comisión 10%]]-VENTAS[[#This Row],[Costo SIN Comision]]</f>
        <v>0.4222222222222225</v>
      </c>
      <c r="M1155" s="5"/>
    </row>
    <row r="1156" spans="1:13" ht="14" x14ac:dyDescent="0.15">
      <c r="A1156" s="22">
        <v>45505</v>
      </c>
      <c r="C1156" s="4" t="s">
        <v>2980</v>
      </c>
      <c r="D1156" s="4" t="s">
        <v>2542</v>
      </c>
      <c r="E1156" s="4" t="s">
        <v>758</v>
      </c>
      <c r="F1156" s="2" t="str">
        <f>IFERROR(VLOOKUP(VENTAS[[#This Row],[Código del producto Vendido]],STOCK[],5,FALSE),"-")</f>
        <v>Vestido con estampado jungla</v>
      </c>
      <c r="G1156" s="2">
        <v>1</v>
      </c>
      <c r="H1156" s="6">
        <v>13</v>
      </c>
      <c r="I1156" s="6">
        <f>VENTAS[[#This Row],[Cantidad]]*VENTAS[[#This Row],[Precio Venta]]</f>
        <v>13</v>
      </c>
      <c r="J1156" s="6">
        <f>IF(VENTAS[[#This Row],[Nombre del Gestor]]&gt;1,  VENTAS[[#This Row],[Total]]*10%, 0)</f>
        <v>1.3</v>
      </c>
      <c r="K1156" s="6">
        <f>IFERROR(VLOOKUP(VENTAS[[#This Row],[Código del producto Vendido]],STOCK[],16,FALSE)*VENTAS[[#This Row],[Cantidad]] + VLOOKUP(VENTAS[[#This Row],[Código del producto Vendido]],STOCK[],19,FALSE)*VENTAS[[#This Row],[Cantidad]],VENTAS[[#This Row],[Total]])</f>
        <v>10.722222222222221</v>
      </c>
      <c r="L1156" s="6">
        <f>VENTAS[[#This Row],[Total]]-VENTAS[[#This Row],[Comisión 10%]]-VENTAS[[#This Row],[Costo SIN Comision]]</f>
        <v>0.97777777777777786</v>
      </c>
      <c r="M1156" s="5"/>
    </row>
    <row r="1157" spans="1:13" ht="14" x14ac:dyDescent="0.15">
      <c r="A1157" s="22">
        <v>45491</v>
      </c>
      <c r="C1157" s="4"/>
      <c r="D1157" s="4" t="s">
        <v>2542</v>
      </c>
      <c r="E1157" s="4" t="s">
        <v>1820</v>
      </c>
      <c r="F1157" s="2" t="str">
        <f>IFERROR(VLOOKUP(VENTAS[[#This Row],[Código del producto Vendido]],STOCK[],5,FALSE),"-")</f>
        <v>Bolso Baguette Negro</v>
      </c>
      <c r="G1157" s="2">
        <v>1</v>
      </c>
      <c r="H1157" s="6">
        <v>25</v>
      </c>
      <c r="I1157" s="6">
        <f>VENTAS[[#This Row],[Cantidad]]*VENTAS[[#This Row],[Precio Venta]]</f>
        <v>25</v>
      </c>
      <c r="J1157" s="6">
        <f>IF(VENTAS[[#This Row],[Nombre del Gestor]]&gt;1,  VENTAS[[#This Row],[Total]]*10%, 0)</f>
        <v>2.5</v>
      </c>
      <c r="K1157" s="6">
        <f>IFERROR(VLOOKUP(VENTAS[[#This Row],[Código del producto Vendido]],STOCK[],16,FALSE)*VENTAS[[#This Row],[Cantidad]] + VLOOKUP(VENTAS[[#This Row],[Código del producto Vendido]],STOCK[],19,FALSE)*VENTAS[[#This Row],[Cantidad]],VENTAS[[#This Row],[Total]])</f>
        <v>15.790000000000001</v>
      </c>
      <c r="L1157" s="6">
        <f>VENTAS[[#This Row],[Total]]-VENTAS[[#This Row],[Comisión 10%]]-VENTAS[[#This Row],[Costo SIN Comision]]</f>
        <v>6.7099999999999991</v>
      </c>
      <c r="M1157" s="5"/>
    </row>
    <row r="1158" spans="1:13" ht="14" x14ac:dyDescent="0.15">
      <c r="A1158" s="22">
        <v>45508</v>
      </c>
      <c r="C1158" s="4" t="s">
        <v>2668</v>
      </c>
      <c r="D1158" s="4"/>
      <c r="E1158" s="4" t="s">
        <v>2630</v>
      </c>
      <c r="F1158" s="2" t="str">
        <f>IFERROR(VLOOKUP(VENTAS[[#This Row],[Código del producto Vendido]],STOCK[],5,FALSE),"-")</f>
        <v>Sandalias prácticas Chunky Negras</v>
      </c>
      <c r="G1158" s="2">
        <v>1</v>
      </c>
      <c r="H1158" s="6">
        <v>35</v>
      </c>
      <c r="I1158" s="6">
        <f>VENTAS[[#This Row],[Cantidad]]*VENTAS[[#This Row],[Precio Venta]]</f>
        <v>35</v>
      </c>
      <c r="J1158" s="6">
        <f>IF(VENTAS[[#This Row],[Nombre del Gestor]]&gt;1,  VENTAS[[#This Row],[Total]]*10%, 0)</f>
        <v>0</v>
      </c>
      <c r="K1158" s="6">
        <f>IFERROR(VLOOKUP(VENTAS[[#This Row],[Código del producto Vendido]],STOCK[],16,FALSE)*VENTAS[[#This Row],[Cantidad]] + VLOOKUP(VENTAS[[#This Row],[Código del producto Vendido]],STOCK[],19,FALSE)*VENTAS[[#This Row],[Cantidad]],VENTAS[[#This Row],[Total]])</f>
        <v>21.97</v>
      </c>
      <c r="L1158" s="6">
        <f>VENTAS[[#This Row],[Total]]-VENTAS[[#This Row],[Comisión 10%]]-VENTAS[[#This Row],[Costo SIN Comision]]</f>
        <v>13.030000000000001</v>
      </c>
      <c r="M1158" s="5"/>
    </row>
    <row r="1159" spans="1:13" ht="14" x14ac:dyDescent="0.15">
      <c r="A1159" s="22">
        <v>45500</v>
      </c>
      <c r="C1159" s="4"/>
      <c r="D1159" s="4" t="s">
        <v>2514</v>
      </c>
      <c r="E1159" s="4" t="s">
        <v>2313</v>
      </c>
      <c r="F1159" s="2" t="str">
        <f>IFERROR(VLOOKUP(VENTAS[[#This Row],[Código del producto Vendido]],STOCK[],5,FALSE),"-")</f>
        <v xml:space="preserve">Bañador en color sólido sexy-elegante </v>
      </c>
      <c r="G1159" s="2">
        <v>1</v>
      </c>
      <c r="H1159" s="6">
        <v>20</v>
      </c>
      <c r="I1159" s="6">
        <f>VENTAS[[#This Row],[Cantidad]]*VENTAS[[#This Row],[Precio Venta]]</f>
        <v>20</v>
      </c>
      <c r="J1159" s="6">
        <f>IF(VENTAS[[#This Row],[Nombre del Gestor]]&gt;1,  VENTAS[[#This Row],[Total]]*10%, 0)</f>
        <v>2</v>
      </c>
      <c r="K1159" s="6">
        <f>IFERROR(VLOOKUP(VENTAS[[#This Row],[Código del producto Vendido]],STOCK[],16,FALSE)*VENTAS[[#This Row],[Cantidad]] + VLOOKUP(VENTAS[[#This Row],[Código del producto Vendido]],STOCK[],19,FALSE)*VENTAS[[#This Row],[Cantidad]],VENTAS[[#This Row],[Total]])</f>
        <v>8.24</v>
      </c>
      <c r="L1159" s="6">
        <f>VENTAS[[#This Row],[Total]]-VENTAS[[#This Row],[Comisión 10%]]-VENTAS[[#This Row],[Costo SIN Comision]]</f>
        <v>9.76</v>
      </c>
      <c r="M1159" s="5"/>
    </row>
    <row r="1160" spans="1:13" ht="14" x14ac:dyDescent="0.15">
      <c r="A1160" s="22">
        <v>45502</v>
      </c>
      <c r="C1160" s="4"/>
      <c r="D1160" s="4" t="s">
        <v>2514</v>
      </c>
      <c r="E1160" s="4" t="s">
        <v>2340</v>
      </c>
      <c r="F1160" s="2" t="str">
        <f>IFERROR(VLOOKUP(VENTAS[[#This Row],[Código del producto Vendido]],STOCK[],5,FALSE),"-")</f>
        <v>Set de traje de baño elegante 2 piezas con adorno en forma de V</v>
      </c>
      <c r="G1160" s="2">
        <v>1</v>
      </c>
      <c r="H1160" s="6">
        <v>25</v>
      </c>
      <c r="I1160" s="6">
        <f>VENTAS[[#This Row],[Cantidad]]*VENTAS[[#This Row],[Precio Venta]]</f>
        <v>25</v>
      </c>
      <c r="J1160" s="6">
        <f>IF(VENTAS[[#This Row],[Nombre del Gestor]]&gt;1,  VENTAS[[#This Row],[Total]]*10%, 0)</f>
        <v>2.5</v>
      </c>
      <c r="K1160" s="6">
        <f>IFERROR(VLOOKUP(VENTAS[[#This Row],[Código del producto Vendido]],STOCK[],16,FALSE)*VENTAS[[#This Row],[Cantidad]] + VLOOKUP(VENTAS[[#This Row],[Código del producto Vendido]],STOCK[],19,FALSE)*VENTAS[[#This Row],[Cantidad]],VENTAS[[#This Row],[Total]])</f>
        <v>10.79</v>
      </c>
      <c r="L1160" s="6">
        <f>VENTAS[[#This Row],[Total]]-VENTAS[[#This Row],[Comisión 10%]]-VENTAS[[#This Row],[Costo SIN Comision]]</f>
        <v>11.71</v>
      </c>
      <c r="M1160" s="5"/>
    </row>
    <row r="1161" spans="1:13" ht="14" x14ac:dyDescent="0.15">
      <c r="A1161" s="22">
        <v>45503</v>
      </c>
      <c r="C1161" s="4"/>
      <c r="D1161" s="4" t="s">
        <v>2514</v>
      </c>
      <c r="E1161" s="4" t="s">
        <v>2340</v>
      </c>
      <c r="F1161" s="2" t="str">
        <f>IFERROR(VLOOKUP(VENTAS[[#This Row],[Código del producto Vendido]],STOCK[],5,FALSE),"-")</f>
        <v>Set de traje de baño elegante 2 piezas con adorno en forma de V</v>
      </c>
      <c r="G1161" s="2">
        <v>1</v>
      </c>
      <c r="H1161" s="6">
        <v>25</v>
      </c>
      <c r="I1161" s="6">
        <f>VENTAS[[#This Row],[Cantidad]]*VENTAS[[#This Row],[Precio Venta]]</f>
        <v>25</v>
      </c>
      <c r="J1161" s="6">
        <f>IF(VENTAS[[#This Row],[Nombre del Gestor]]&gt;1,  VENTAS[[#This Row],[Total]]*10%, 0)</f>
        <v>2.5</v>
      </c>
      <c r="K1161" s="6">
        <f>IFERROR(VLOOKUP(VENTAS[[#This Row],[Código del producto Vendido]],STOCK[],16,FALSE)*VENTAS[[#This Row],[Cantidad]] + VLOOKUP(VENTAS[[#This Row],[Código del producto Vendido]],STOCK[],19,FALSE)*VENTAS[[#This Row],[Cantidad]],VENTAS[[#This Row],[Total]])</f>
        <v>10.79</v>
      </c>
      <c r="L1161" s="6">
        <f>VENTAS[[#This Row],[Total]]-VENTAS[[#This Row],[Comisión 10%]]-VENTAS[[#This Row],[Costo SIN Comision]]</f>
        <v>11.71</v>
      </c>
      <c r="M1161" s="5"/>
    </row>
    <row r="1162" spans="1:13" ht="14" x14ac:dyDescent="0.15">
      <c r="A1162" s="22">
        <v>45507</v>
      </c>
      <c r="C1162" s="4"/>
      <c r="D1162" s="4" t="s">
        <v>2514</v>
      </c>
      <c r="E1162" s="4" t="s">
        <v>1840</v>
      </c>
      <c r="F1162" s="2" t="str">
        <f>IFERROR(VLOOKUP(VENTAS[[#This Row],[Código del producto Vendido]],STOCK[],5,FALSE),"-")</f>
        <v>Gafas de Sol Retro Blanco</v>
      </c>
      <c r="G1162" s="2">
        <v>1</v>
      </c>
      <c r="H1162" s="6">
        <v>8</v>
      </c>
      <c r="I1162" s="6">
        <f>VENTAS[[#This Row],[Cantidad]]*VENTAS[[#This Row],[Precio Venta]]</f>
        <v>8</v>
      </c>
      <c r="J1162" s="6">
        <f>IF(VENTAS[[#This Row],[Nombre del Gestor]]&gt;1,  VENTAS[[#This Row],[Total]]*10%, 0)</f>
        <v>0.8</v>
      </c>
      <c r="K1162" s="6">
        <f>IFERROR(VLOOKUP(VENTAS[[#This Row],[Código del producto Vendido]],STOCK[],16,FALSE)*VENTAS[[#This Row],[Cantidad]] + VLOOKUP(VENTAS[[#This Row],[Código del producto Vendido]],STOCK[],19,FALSE)*VENTAS[[#This Row],[Cantidad]],VENTAS[[#This Row],[Total]])</f>
        <v>4.45</v>
      </c>
      <c r="L1162" s="6">
        <f>VENTAS[[#This Row],[Total]]-VENTAS[[#This Row],[Comisión 10%]]-VENTAS[[#This Row],[Costo SIN Comision]]</f>
        <v>2.75</v>
      </c>
      <c r="M1162" s="5"/>
    </row>
    <row r="1163" spans="1:13" ht="14" x14ac:dyDescent="0.15">
      <c r="A1163" s="22">
        <v>45507</v>
      </c>
      <c r="C1163" s="4"/>
      <c r="D1163" s="4" t="s">
        <v>2514</v>
      </c>
      <c r="E1163" s="4" t="s">
        <v>815</v>
      </c>
      <c r="F1163" s="2" t="str">
        <f>IFERROR(VLOOKUP(VENTAS[[#This Row],[Código del producto Vendido]],STOCK[],5,FALSE),"-")</f>
        <v>Bañador estampado en contraste</v>
      </c>
      <c r="G1163" s="2">
        <v>1</v>
      </c>
      <c r="H1163" s="6">
        <v>12</v>
      </c>
      <c r="I1163" s="6">
        <f>VENTAS[[#This Row],[Cantidad]]*VENTAS[[#This Row],[Precio Venta]]</f>
        <v>12</v>
      </c>
      <c r="J1163" s="6">
        <f>IF(VENTAS[[#This Row],[Nombre del Gestor]]&gt;1,  VENTAS[[#This Row],[Total]]*10%, 0)</f>
        <v>1.2000000000000002</v>
      </c>
      <c r="K1163" s="6">
        <f>IFERROR(VLOOKUP(VENTAS[[#This Row],[Código del producto Vendido]],STOCK[],16,FALSE)*VENTAS[[#This Row],[Cantidad]] + VLOOKUP(VENTAS[[#This Row],[Código del producto Vendido]],STOCK[],19,FALSE)*VENTAS[[#This Row],[Cantidad]],VENTAS[[#This Row],[Total]])</f>
        <v>7.833333333333333</v>
      </c>
      <c r="L1163" s="6">
        <f>VENTAS[[#This Row],[Total]]-VENTAS[[#This Row],[Comisión 10%]]-VENTAS[[#This Row],[Costo SIN Comision]]</f>
        <v>2.9666666666666677</v>
      </c>
      <c r="M1163" s="5"/>
    </row>
    <row r="1164" spans="1:13" ht="14" x14ac:dyDescent="0.15">
      <c r="A1164" s="22">
        <v>45507</v>
      </c>
      <c r="C1164" s="4"/>
      <c r="D1164" s="4" t="s">
        <v>2514</v>
      </c>
      <c r="E1164" s="4" t="s">
        <v>2328</v>
      </c>
      <c r="F1164" s="2" t="str">
        <f>IFERROR(VLOOKUP(VENTAS[[#This Row],[Código del producto Vendido]],STOCK[],5,FALSE),"-")</f>
        <v>Vestido Boho de cuello healter</v>
      </c>
      <c r="G1164" s="2">
        <v>1</v>
      </c>
      <c r="H1164" s="6">
        <v>25</v>
      </c>
      <c r="I1164" s="6">
        <f>VENTAS[[#This Row],[Cantidad]]*VENTAS[[#This Row],[Precio Venta]]</f>
        <v>25</v>
      </c>
      <c r="J1164" s="6">
        <f>IF(VENTAS[[#This Row],[Nombre del Gestor]]&gt;1,  VENTAS[[#This Row],[Total]]*10%, 0)</f>
        <v>2.5</v>
      </c>
      <c r="K1164" s="6">
        <f>IFERROR(VLOOKUP(VENTAS[[#This Row],[Código del producto Vendido]],STOCK[],16,FALSE)*VENTAS[[#This Row],[Cantidad]] + VLOOKUP(VENTAS[[#This Row],[Código del producto Vendido]],STOCK[],19,FALSE)*VENTAS[[#This Row],[Cantidad]],VENTAS[[#This Row],[Total]])</f>
        <v>14.99</v>
      </c>
      <c r="L1164" s="6">
        <f>VENTAS[[#This Row],[Total]]-VENTAS[[#This Row],[Comisión 10%]]-VENTAS[[#This Row],[Costo SIN Comision]]</f>
        <v>7.51</v>
      </c>
      <c r="M1164" s="5"/>
    </row>
    <row r="1165" spans="1:13" ht="14" x14ac:dyDescent="0.15">
      <c r="A1165" s="22">
        <v>45502</v>
      </c>
      <c r="C1165" s="4"/>
      <c r="D1165" s="4" t="s">
        <v>2514</v>
      </c>
      <c r="E1165" s="4" t="s">
        <v>680</v>
      </c>
      <c r="F1165" s="2" t="str">
        <f>IFERROR(VLOOKUP(VENTAS[[#This Row],[Código del producto Vendido]],STOCK[],5,FALSE),"-")</f>
        <v>Bikini Floral</v>
      </c>
      <c r="G1165" s="2">
        <v>1</v>
      </c>
      <c r="H1165" s="6">
        <v>25</v>
      </c>
      <c r="I1165" s="6">
        <f>VENTAS[[#This Row],[Cantidad]]*VENTAS[[#This Row],[Precio Venta]]</f>
        <v>25</v>
      </c>
      <c r="J1165" s="6">
        <f>IF(VENTAS[[#This Row],[Nombre del Gestor]]&gt;1,  VENTAS[[#This Row],[Total]]*10%, 0)</f>
        <v>2.5</v>
      </c>
      <c r="K1165" s="6">
        <f>IFERROR(VLOOKUP(VENTAS[[#This Row],[Código del producto Vendido]],STOCK[],16,FALSE)*VENTAS[[#This Row],[Cantidad]] + VLOOKUP(VENTAS[[#This Row],[Código del producto Vendido]],STOCK[],19,FALSE)*VENTAS[[#This Row],[Cantidad]],VENTAS[[#This Row],[Total]])</f>
        <v>13.944444444444445</v>
      </c>
      <c r="L1165" s="6">
        <f>VENTAS[[#This Row],[Total]]-VENTAS[[#This Row],[Comisión 10%]]-VENTAS[[#This Row],[Costo SIN Comision]]</f>
        <v>8.5555555555555554</v>
      </c>
      <c r="M1165" s="5"/>
    </row>
    <row r="1166" spans="1:13" ht="14" x14ac:dyDescent="0.15">
      <c r="A1166" s="22">
        <v>45504</v>
      </c>
      <c r="C1166" s="4"/>
      <c r="D1166" s="4" t="s">
        <v>2031</v>
      </c>
      <c r="E1166" s="4" t="s">
        <v>2554</v>
      </c>
      <c r="F1166" s="2" t="str">
        <f>IFERROR(VLOOKUP(VENTAS[[#This Row],[Código del producto Vendido]],STOCK[],5,FALSE),"-")</f>
        <v>Sandalias de tiras con tacón cuadrado</v>
      </c>
      <c r="G1166" s="2">
        <v>1</v>
      </c>
      <c r="H1166" s="6">
        <v>35</v>
      </c>
      <c r="I1166" s="6">
        <f>VENTAS[[#This Row],[Cantidad]]*VENTAS[[#This Row],[Precio Venta]]</f>
        <v>35</v>
      </c>
      <c r="J1166" s="6">
        <f>IF(VENTAS[[#This Row],[Nombre del Gestor]]&gt;1,  VENTAS[[#This Row],[Total]]*10%, 0)</f>
        <v>3.5</v>
      </c>
      <c r="K1166" s="6">
        <f>IFERROR(VLOOKUP(VENTAS[[#This Row],[Código del producto Vendido]],STOCK[],16,FALSE)*VENTAS[[#This Row],[Cantidad]] + VLOOKUP(VENTAS[[#This Row],[Código del producto Vendido]],STOCK[],19,FALSE)*VENTAS[[#This Row],[Cantidad]],VENTAS[[#This Row],[Total]])</f>
        <v>17.252021151586369</v>
      </c>
      <c r="L1166" s="6">
        <f>VENTAS[[#This Row],[Total]]-VENTAS[[#This Row],[Comisión 10%]]-VENTAS[[#This Row],[Costo SIN Comision]]</f>
        <v>14.247978848413631</v>
      </c>
      <c r="M1166" s="5"/>
    </row>
    <row r="1167" spans="1:13" ht="14" x14ac:dyDescent="0.15">
      <c r="A1167" s="22">
        <v>45504</v>
      </c>
      <c r="C1167" s="4"/>
      <c r="D1167" s="4" t="s">
        <v>2524</v>
      </c>
      <c r="E1167" s="4" t="s">
        <v>2648</v>
      </c>
      <c r="F1167" s="2" t="str">
        <f>IFERROR(VLOOKUP(VENTAS[[#This Row],[Código del producto Vendido]],STOCK[],5,FALSE),"-")</f>
        <v>Sandalias espadriles nude</v>
      </c>
      <c r="G1167" s="2">
        <v>1</v>
      </c>
      <c r="H1167" s="6">
        <v>45</v>
      </c>
      <c r="I1167" s="6">
        <f>VENTAS[[#This Row],[Cantidad]]*VENTAS[[#This Row],[Precio Venta]]</f>
        <v>45</v>
      </c>
      <c r="J1167" s="6">
        <f>IF(VENTAS[[#This Row],[Nombre del Gestor]]&gt;1,  VENTAS[[#This Row],[Total]]*10%, 0)</f>
        <v>4.5</v>
      </c>
      <c r="K1167" s="6">
        <f>IFERROR(VLOOKUP(VENTAS[[#This Row],[Código del producto Vendido]],STOCK[],16,FALSE)*VENTAS[[#This Row],[Cantidad]] + VLOOKUP(VENTAS[[#This Row],[Código del producto Vendido]],STOCK[],19,FALSE)*VENTAS[[#This Row],[Cantidad]],VENTAS[[#This Row],[Total]])</f>
        <v>31.951699999999999</v>
      </c>
      <c r="L1167" s="6">
        <f>VENTAS[[#This Row],[Total]]-VENTAS[[#This Row],[Comisión 10%]]-VENTAS[[#This Row],[Costo SIN Comision]]</f>
        <v>8.5483000000000011</v>
      </c>
      <c r="M1167" s="5"/>
    </row>
    <row r="1168" spans="1:13" ht="14" x14ac:dyDescent="0.15">
      <c r="A1168" s="22">
        <v>45507</v>
      </c>
      <c r="C1168" s="4"/>
      <c r="D1168" s="4" t="s">
        <v>2537</v>
      </c>
      <c r="E1168" s="4" t="s">
        <v>2627</v>
      </c>
      <c r="F1168" s="2" t="str">
        <f>IFERROR(VLOOKUP(VENTAS[[#This Row],[Código del producto Vendido]],STOCK[],5,FALSE),"-")</f>
        <v>Sandalias prácticas Chunky Negras</v>
      </c>
      <c r="G1168" s="2">
        <v>1</v>
      </c>
      <c r="H1168" s="6">
        <v>35</v>
      </c>
      <c r="I1168" s="6">
        <f>VENTAS[[#This Row],[Cantidad]]*VENTAS[[#This Row],[Precio Venta]]</f>
        <v>35</v>
      </c>
      <c r="J1168" s="6">
        <f>IF(VENTAS[[#This Row],[Nombre del Gestor]]&gt;1,  VENTAS[[#This Row],[Total]]*10%, 0)</f>
        <v>3.5</v>
      </c>
      <c r="K1168" s="6">
        <f>IFERROR(VLOOKUP(VENTAS[[#This Row],[Código del producto Vendido]],STOCK[],16,FALSE)*VENTAS[[#This Row],[Cantidad]] + VLOOKUP(VENTAS[[#This Row],[Código del producto Vendido]],STOCK[],19,FALSE)*VENTAS[[#This Row],[Cantidad]],VENTAS[[#This Row],[Total]])</f>
        <v>21.97</v>
      </c>
      <c r="L1168" s="6">
        <f>VENTAS[[#This Row],[Total]]-VENTAS[[#This Row],[Comisión 10%]]-VENTAS[[#This Row],[Costo SIN Comision]]</f>
        <v>9.5300000000000011</v>
      </c>
      <c r="M1168" s="5"/>
    </row>
    <row r="1169" spans="1:13" ht="14" x14ac:dyDescent="0.15">
      <c r="A1169" s="22">
        <v>45500</v>
      </c>
      <c r="C1169" s="4"/>
      <c r="D1169" s="4" t="s">
        <v>1496</v>
      </c>
      <c r="E1169" s="4" t="s">
        <v>736</v>
      </c>
      <c r="F1169" s="2" t="str">
        <f>IFERROR(VLOOKUP(VENTAS[[#This Row],[Código del producto Vendido]],STOCK[],5,FALSE),"-")</f>
        <v>Top cruzado naranja</v>
      </c>
      <c r="G1169" s="2">
        <v>1</v>
      </c>
      <c r="H1169" s="6">
        <v>8</v>
      </c>
      <c r="I1169" s="6">
        <f>VENTAS[[#This Row],[Cantidad]]*VENTAS[[#This Row],[Precio Venta]]</f>
        <v>8</v>
      </c>
      <c r="J1169" s="6">
        <f>IF(VENTAS[[#This Row],[Nombre del Gestor]]&gt;1,  VENTAS[[#This Row],[Total]]*10%, 0)</f>
        <v>0.8</v>
      </c>
      <c r="K1169" s="6">
        <f>IFERROR(VLOOKUP(VENTAS[[#This Row],[Código del producto Vendido]],STOCK[],16,FALSE)*VENTAS[[#This Row],[Cantidad]] + VLOOKUP(VENTAS[[#This Row],[Código del producto Vendido]],STOCK[],19,FALSE)*VENTAS[[#This Row],[Cantidad]],VENTAS[[#This Row],[Total]])</f>
        <v>5.0683333333333334</v>
      </c>
      <c r="L1169" s="6">
        <f>VENTAS[[#This Row],[Total]]-VENTAS[[#This Row],[Comisión 10%]]-VENTAS[[#This Row],[Costo SIN Comision]]</f>
        <v>2.1316666666666668</v>
      </c>
      <c r="M1169" s="5"/>
    </row>
    <row r="1170" spans="1:13" ht="14" x14ac:dyDescent="0.15">
      <c r="A1170" s="22">
        <v>45500</v>
      </c>
      <c r="C1170" s="4"/>
      <c r="D1170" s="4" t="s">
        <v>1496</v>
      </c>
      <c r="E1170" s="4" t="s">
        <v>760</v>
      </c>
      <c r="F1170" s="2" t="str">
        <f>IFERROR(VLOOKUP(VENTAS[[#This Row],[Código del producto Vendido]],STOCK[],5,FALSE),"-")</f>
        <v>Top Cruzado negro</v>
      </c>
      <c r="G1170" s="2">
        <v>1</v>
      </c>
      <c r="H1170" s="6">
        <v>8</v>
      </c>
      <c r="I1170" s="6">
        <f>VENTAS[[#This Row],[Cantidad]]*VENTAS[[#This Row],[Precio Venta]]</f>
        <v>8</v>
      </c>
      <c r="J1170" s="6">
        <f>IF(VENTAS[[#This Row],[Nombre del Gestor]]&gt;1,  VENTAS[[#This Row],[Total]]*10%, 0)</f>
        <v>0.8</v>
      </c>
      <c r="K1170" s="6">
        <f>IFERROR(VLOOKUP(VENTAS[[#This Row],[Código del producto Vendido]],STOCK[],16,FALSE)*VENTAS[[#This Row],[Cantidad]] + VLOOKUP(VENTAS[[#This Row],[Código del producto Vendido]],STOCK[],19,FALSE)*VENTAS[[#This Row],[Cantidad]],VENTAS[[#This Row],[Total]])</f>
        <v>4.9016666666666673</v>
      </c>
      <c r="L1170" s="6">
        <f>VENTAS[[#This Row],[Total]]-VENTAS[[#This Row],[Comisión 10%]]-VENTAS[[#This Row],[Costo SIN Comision]]</f>
        <v>2.2983333333333329</v>
      </c>
      <c r="M1170" s="5"/>
    </row>
    <row r="1171" spans="1:13" ht="14" x14ac:dyDescent="0.15">
      <c r="A1171" s="22">
        <v>45511</v>
      </c>
      <c r="C1171" s="4" t="s">
        <v>2669</v>
      </c>
      <c r="D1171" s="4"/>
      <c r="E1171" s="4" t="s">
        <v>2640</v>
      </c>
      <c r="F1171" s="2" t="str">
        <f>IFERROR(VLOOKUP(VENTAS[[#This Row],[Código del producto Vendido]],STOCK[],5,FALSE),"-")</f>
        <v>Sandalias de plataforma en bloque de color</v>
      </c>
      <c r="G1171" s="2">
        <v>1</v>
      </c>
      <c r="H1171" s="6">
        <v>0</v>
      </c>
      <c r="I1171" s="6">
        <f>VENTAS[[#This Row],[Cantidad]]*VENTAS[[#This Row],[Precio Venta]]</f>
        <v>0</v>
      </c>
      <c r="J1171" s="6">
        <f>IF(VENTAS[[#This Row],[Nombre del Gestor]]&gt;1,  VENTAS[[#This Row],[Total]]*10%, 0)</f>
        <v>0</v>
      </c>
      <c r="K1171" s="6">
        <f>IFERROR(VLOOKUP(VENTAS[[#This Row],[Código del producto Vendido]],STOCK[],16,FALSE)*VENTAS[[#This Row],[Cantidad]] + VLOOKUP(VENTAS[[#This Row],[Código del producto Vendido]],STOCK[],19,FALSE)*VENTAS[[#This Row],[Cantidad]],VENTAS[[#This Row],[Total]])</f>
        <v>21.97</v>
      </c>
      <c r="L1171" s="6">
        <f>VENTAS[[#This Row],[Total]]-VENTAS[[#This Row],[Comisión 10%]]-VENTAS[[#This Row],[Costo SIN Comision]]</f>
        <v>-21.97</v>
      </c>
      <c r="M1171" s="5"/>
    </row>
    <row r="1172" spans="1:13" ht="14" x14ac:dyDescent="0.15">
      <c r="A1172" s="22">
        <v>45446</v>
      </c>
      <c r="C1172" s="4"/>
      <c r="D1172" s="4"/>
      <c r="E1172" s="4" t="s">
        <v>1769</v>
      </c>
      <c r="F1172" s="2" t="str">
        <f>IFERROR(VLOOKUP(VENTAS[[#This Row],[Código del producto Vendido]],STOCK[],5,FALSE),"-")</f>
        <v>Vestido Midi Elegante</v>
      </c>
      <c r="G1172" s="2">
        <v>1</v>
      </c>
      <c r="H1172" s="6">
        <v>22</v>
      </c>
      <c r="I1172" s="6">
        <f>VENTAS[[#This Row],[Cantidad]]*VENTAS[[#This Row],[Precio Venta]]</f>
        <v>22</v>
      </c>
      <c r="J1172" s="6">
        <f>IF(VENTAS[[#This Row],[Nombre del Gestor]]&gt;1,  VENTAS[[#This Row],[Total]]*10%, 0)</f>
        <v>0</v>
      </c>
      <c r="K1172" s="6">
        <f>IFERROR(VLOOKUP(VENTAS[[#This Row],[Código del producto Vendido]],STOCK[],16,FALSE)*VENTAS[[#This Row],[Cantidad]] + VLOOKUP(VENTAS[[#This Row],[Código del producto Vendido]],STOCK[],19,FALSE)*VENTAS[[#This Row],[Cantidad]],VENTAS[[#This Row],[Total]])</f>
        <v>10.790000000000001</v>
      </c>
      <c r="L1172" s="6">
        <f>VENTAS[[#This Row],[Total]]-VENTAS[[#This Row],[Comisión 10%]]-VENTAS[[#This Row],[Costo SIN Comision]]</f>
        <v>11.209999999999999</v>
      </c>
      <c r="M1172" s="5"/>
    </row>
    <row r="1173" spans="1:13" ht="14" x14ac:dyDescent="0.15">
      <c r="A1173" s="22">
        <v>45491</v>
      </c>
      <c r="C1173" s="4"/>
      <c r="D1173" s="4" t="s">
        <v>2031</v>
      </c>
      <c r="E1173" s="4" t="s">
        <v>1852</v>
      </c>
      <c r="F1173" s="2" t="str">
        <f>IFERROR(VLOOKUP(VENTAS[[#This Row],[Código del producto Vendido]],STOCK[],5,FALSE),"-")</f>
        <v xml:space="preserve">Maxi Vestido Bodycon </v>
      </c>
      <c r="G1173" s="2">
        <v>1</v>
      </c>
      <c r="H1173" s="6">
        <v>13</v>
      </c>
      <c r="I1173" s="6">
        <f>VENTAS[[#This Row],[Cantidad]]*VENTAS[[#This Row],[Precio Venta]]</f>
        <v>13</v>
      </c>
      <c r="J1173" s="6">
        <f>IF(VENTAS[[#This Row],[Nombre del Gestor]]&gt;1,  VENTAS[[#This Row],[Total]]*10%, 0)</f>
        <v>1.3</v>
      </c>
      <c r="K1173" s="6">
        <f>IFERROR(VLOOKUP(VENTAS[[#This Row],[Código del producto Vendido]],STOCK[],16,FALSE)*VENTAS[[#This Row],[Cantidad]] + VLOOKUP(VENTAS[[#This Row],[Código del producto Vendido]],STOCK[],19,FALSE)*VENTAS[[#This Row],[Cantidad]],VENTAS[[#This Row],[Total]])</f>
        <v>11.790000000000001</v>
      </c>
      <c r="L1173" s="6">
        <f>VENTAS[[#This Row],[Total]]-VENTAS[[#This Row],[Comisión 10%]]-VENTAS[[#This Row],[Costo SIN Comision]]</f>
        <v>-9.0000000000001634E-2</v>
      </c>
      <c r="M1173" s="5"/>
    </row>
    <row r="1174" spans="1:13" ht="14" x14ac:dyDescent="0.15">
      <c r="A1174" s="22">
        <v>45491</v>
      </c>
      <c r="C1174" s="4"/>
      <c r="D1174" s="4" t="s">
        <v>2514</v>
      </c>
      <c r="E1174" s="4" t="s">
        <v>2304</v>
      </c>
      <c r="F1174" s="2" t="str">
        <f>IFERROR(VLOOKUP(VENTAS[[#This Row],[Código del producto Vendido]],STOCK[],5,FALSE),"-")</f>
        <v xml:space="preserve">Set Chic de conjunto de 2 piezas </v>
      </c>
      <c r="G1174" s="2">
        <v>1</v>
      </c>
      <c r="H1174" s="6">
        <v>25</v>
      </c>
      <c r="I1174" s="6">
        <f>VENTAS[[#This Row],[Cantidad]]*VENTAS[[#This Row],[Precio Venta]]</f>
        <v>25</v>
      </c>
      <c r="J1174" s="6">
        <f>IF(VENTAS[[#This Row],[Nombre del Gestor]]&gt;1,  VENTAS[[#This Row],[Total]]*10%, 0)</f>
        <v>2.5</v>
      </c>
      <c r="K1174" s="6">
        <f>IFERROR(VLOOKUP(VENTAS[[#This Row],[Código del producto Vendido]],STOCK[],16,FALSE)*VENTAS[[#This Row],[Cantidad]] + VLOOKUP(VENTAS[[#This Row],[Código del producto Vendido]],STOCK[],19,FALSE)*VENTAS[[#This Row],[Cantidad]],VENTAS[[#This Row],[Total]])</f>
        <v>11.79</v>
      </c>
      <c r="L1174" s="6">
        <f>VENTAS[[#This Row],[Total]]-VENTAS[[#This Row],[Comisión 10%]]-VENTAS[[#This Row],[Costo SIN Comision]]</f>
        <v>10.71</v>
      </c>
      <c r="M1174" s="5"/>
    </row>
    <row r="1175" spans="1:13" ht="14" x14ac:dyDescent="0.15">
      <c r="A1175" s="22">
        <v>45491</v>
      </c>
      <c r="C1175" s="4"/>
      <c r="D1175" s="4" t="s">
        <v>2514</v>
      </c>
      <c r="E1175" s="4" t="s">
        <v>2573</v>
      </c>
      <c r="F1175" s="2" t="str">
        <f>IFERROR(VLOOKUP(VENTAS[[#This Row],[Código del producto Vendido]],STOCK[],5,FALSE),"-")</f>
        <v>Pantalón ancho con cordón ajustable</v>
      </c>
      <c r="G1175" s="2">
        <v>1</v>
      </c>
      <c r="H1175" s="6">
        <v>23</v>
      </c>
      <c r="I1175" s="6">
        <f>VENTAS[[#This Row],[Cantidad]]*VENTAS[[#This Row],[Precio Venta]]</f>
        <v>23</v>
      </c>
      <c r="J1175" s="6">
        <f>IF(VENTAS[[#This Row],[Nombre del Gestor]]&gt;1,  VENTAS[[#This Row],[Total]]*10%, 0)</f>
        <v>2.3000000000000003</v>
      </c>
      <c r="K1175" s="6">
        <f>IFERROR(VLOOKUP(VENTAS[[#This Row],[Código del producto Vendido]],STOCK[],16,FALSE)*VENTAS[[#This Row],[Cantidad]] + VLOOKUP(VENTAS[[#This Row],[Código del producto Vendido]],STOCK[],19,FALSE)*VENTAS[[#This Row],[Cantidad]],VENTAS[[#This Row],[Total]])</f>
        <v>11.435334900117509</v>
      </c>
      <c r="L1175" s="6">
        <f>VENTAS[[#This Row],[Total]]-VENTAS[[#This Row],[Comisión 10%]]-VENTAS[[#This Row],[Costo SIN Comision]]</f>
        <v>9.2646650998824907</v>
      </c>
      <c r="M1175" s="5"/>
    </row>
    <row r="1176" spans="1:13" ht="14" x14ac:dyDescent="0.15">
      <c r="A1176" s="22">
        <v>45491</v>
      </c>
      <c r="C1176" s="4"/>
      <c r="D1176" s="4" t="s">
        <v>2514</v>
      </c>
      <c r="E1176" s="4" t="s">
        <v>732</v>
      </c>
      <c r="F1176" s="2" t="str">
        <f>IFERROR(VLOOKUP(VENTAS[[#This Row],[Código del producto Vendido]],STOCK[],5,FALSE),"-")</f>
        <v>Top cruzado blanco</v>
      </c>
      <c r="G1176" s="2">
        <v>2</v>
      </c>
      <c r="H1176" s="6">
        <v>8</v>
      </c>
      <c r="I1176" s="6">
        <f>VENTAS[[#This Row],[Cantidad]]*VENTAS[[#This Row],[Precio Venta]]</f>
        <v>16</v>
      </c>
      <c r="J1176" s="6">
        <f>IF(VENTAS[[#This Row],[Nombre del Gestor]]&gt;1,  VENTAS[[#This Row],[Total]]*10%, 0)</f>
        <v>1.6</v>
      </c>
      <c r="K1176" s="6">
        <f>IFERROR(VLOOKUP(VENTAS[[#This Row],[Código del producto Vendido]],STOCK[],16,FALSE)*VENTAS[[#This Row],[Cantidad]] + VLOOKUP(VENTAS[[#This Row],[Código del producto Vendido]],STOCK[],19,FALSE)*VENTAS[[#This Row],[Cantidad]],VENTAS[[#This Row],[Total]])</f>
        <v>10.386666666666667</v>
      </c>
      <c r="L1176" s="6">
        <f>VENTAS[[#This Row],[Total]]-VENTAS[[#This Row],[Comisión 10%]]-VENTAS[[#This Row],[Costo SIN Comision]]</f>
        <v>4.0133333333333336</v>
      </c>
      <c r="M1176" s="5"/>
    </row>
    <row r="1177" spans="1:13" ht="14" x14ac:dyDescent="0.15">
      <c r="A1177" s="22">
        <v>45491</v>
      </c>
      <c r="C1177" s="4"/>
      <c r="D1177" s="4" t="s">
        <v>2514</v>
      </c>
      <c r="E1177" s="4" t="s">
        <v>765</v>
      </c>
      <c r="F1177" s="2" t="str">
        <f>IFERROR(VLOOKUP(VENTAS[[#This Row],[Código del producto Vendido]],STOCK[],5,FALSE),"-")</f>
        <v>Blusa corta de manga farol</v>
      </c>
      <c r="G1177" s="2">
        <v>1</v>
      </c>
      <c r="H1177" s="6">
        <v>9</v>
      </c>
      <c r="I1177" s="6">
        <f>VENTAS[[#This Row],[Cantidad]]*VENTAS[[#This Row],[Precio Venta]]</f>
        <v>9</v>
      </c>
      <c r="J1177" s="6">
        <f>IF(VENTAS[[#This Row],[Nombre del Gestor]]&gt;1,  VENTAS[[#This Row],[Total]]*10%, 0)</f>
        <v>0.9</v>
      </c>
      <c r="K1177" s="6">
        <f>IFERROR(VLOOKUP(VENTAS[[#This Row],[Código del producto Vendido]],STOCK[],16,FALSE)*VENTAS[[#This Row],[Cantidad]] + VLOOKUP(VENTAS[[#This Row],[Código del producto Vendido]],STOCK[],19,FALSE)*VENTAS[[#This Row],[Cantidad]],VENTAS[[#This Row],[Total]])</f>
        <v>7.5266666666666673</v>
      </c>
      <c r="L1177" s="6">
        <f>VENTAS[[#This Row],[Total]]-VENTAS[[#This Row],[Comisión 10%]]-VENTAS[[#This Row],[Costo SIN Comision]]</f>
        <v>0.57333333333333236</v>
      </c>
      <c r="M1177" s="5"/>
    </row>
    <row r="1178" spans="1:13" ht="14" x14ac:dyDescent="0.15">
      <c r="A1178" s="22">
        <v>45493</v>
      </c>
      <c r="C1178" s="4"/>
      <c r="D1178" s="4" t="s">
        <v>2514</v>
      </c>
      <c r="E1178" s="4" t="s">
        <v>1099</v>
      </c>
      <c r="F1178" s="2" t="str">
        <f>IFERROR(VLOOKUP(VENTAS[[#This Row],[Código del producto Vendido]],STOCK[],5,FALSE),"-")</f>
        <v xml:space="preserve">Top corto asimétrico </v>
      </c>
      <c r="G1178" s="2">
        <v>1</v>
      </c>
      <c r="H1178" s="6">
        <v>10</v>
      </c>
      <c r="I1178" s="6">
        <f>VENTAS[[#This Row],[Cantidad]]*VENTAS[[#This Row],[Precio Venta]]</f>
        <v>10</v>
      </c>
      <c r="J1178" s="6">
        <f>IF(VENTAS[[#This Row],[Nombre del Gestor]]&gt;1,  VENTAS[[#This Row],[Total]]*10%, 0)</f>
        <v>1</v>
      </c>
      <c r="K1178" s="6">
        <f>IFERROR(VLOOKUP(VENTAS[[#This Row],[Código del producto Vendido]],STOCK[],16,FALSE)*VENTAS[[#This Row],[Cantidad]] + VLOOKUP(VENTAS[[#This Row],[Código del producto Vendido]],STOCK[],19,FALSE)*VENTAS[[#This Row],[Cantidad]],VENTAS[[#This Row],[Total]])</f>
        <v>6.73</v>
      </c>
      <c r="L1178" s="6">
        <f>VENTAS[[#This Row],[Total]]-VENTAS[[#This Row],[Comisión 10%]]-VENTAS[[#This Row],[Costo SIN Comision]]</f>
        <v>2.2699999999999996</v>
      </c>
      <c r="M1178" s="5"/>
    </row>
    <row r="1179" spans="1:13" ht="14" x14ac:dyDescent="0.15">
      <c r="A1179" s="22">
        <v>45494</v>
      </c>
      <c r="C1179" s="4"/>
      <c r="D1179" s="4" t="s">
        <v>2514</v>
      </c>
      <c r="E1179" s="4" t="s">
        <v>1433</v>
      </c>
      <c r="F1179" s="2" t="str">
        <f>IFERROR(VLOOKUP(VENTAS[[#This Row],[Código del producto Vendido]],STOCK[],5,FALSE),"-")</f>
        <v>Vestido Privé</v>
      </c>
      <c r="G1179" s="2">
        <v>1</v>
      </c>
      <c r="H1179" s="6">
        <v>15</v>
      </c>
      <c r="I1179" s="6">
        <f>VENTAS[[#This Row],[Cantidad]]*VENTAS[[#This Row],[Precio Venta]]</f>
        <v>15</v>
      </c>
      <c r="J1179" s="6">
        <f>IF(VENTAS[[#This Row],[Nombre del Gestor]]&gt;1,  VENTAS[[#This Row],[Total]]*10%, 0)</f>
        <v>1.5</v>
      </c>
      <c r="K1179" s="6">
        <f>IFERROR(VLOOKUP(VENTAS[[#This Row],[Código del producto Vendido]],STOCK[],16,FALSE)*VENTAS[[#This Row],[Cantidad]] + VLOOKUP(VENTAS[[#This Row],[Código del producto Vendido]],STOCK[],19,FALSE)*VENTAS[[#This Row],[Cantidad]],VENTAS[[#This Row],[Total]])</f>
        <v>11.1</v>
      </c>
      <c r="L1179" s="6">
        <f>VENTAS[[#This Row],[Total]]-VENTAS[[#This Row],[Comisión 10%]]-VENTAS[[#This Row],[Costo SIN Comision]]</f>
        <v>2.4000000000000004</v>
      </c>
      <c r="M1179" s="5"/>
    </row>
    <row r="1180" spans="1:13" ht="14" x14ac:dyDescent="0.15">
      <c r="A1180" s="22">
        <v>203</v>
      </c>
      <c r="C1180" s="4"/>
      <c r="D1180" s="4" t="s">
        <v>2514</v>
      </c>
      <c r="E1180" s="4" t="s">
        <v>1472</v>
      </c>
      <c r="F1180" s="2" t="str">
        <f>IFERROR(VLOOKUP(VENTAS[[#This Row],[Código del producto Vendido]],STOCK[],5,FALSE),"-")</f>
        <v>Vestido Asimétrico con cuerdas</v>
      </c>
      <c r="G1180" s="2">
        <v>1</v>
      </c>
      <c r="H1180" s="6">
        <v>13</v>
      </c>
      <c r="I1180" s="6">
        <f>VENTAS[[#This Row],[Cantidad]]*VENTAS[[#This Row],[Precio Venta]]</f>
        <v>13</v>
      </c>
      <c r="J1180" s="6">
        <f>IF(VENTAS[[#This Row],[Nombre del Gestor]]&gt;1,  VENTAS[[#This Row],[Total]]*10%, 0)</f>
        <v>1.3</v>
      </c>
      <c r="K1180" s="6">
        <f>IFERROR(VLOOKUP(VENTAS[[#This Row],[Código del producto Vendido]],STOCK[],16,FALSE)*VENTAS[[#This Row],[Cantidad]] + VLOOKUP(VENTAS[[#This Row],[Código del producto Vendido]],STOCK[],19,FALSE)*VENTAS[[#This Row],[Cantidad]],VENTAS[[#This Row],[Total]])</f>
        <v>12</v>
      </c>
      <c r="L1180" s="6">
        <f>VENTAS[[#This Row],[Total]]-VENTAS[[#This Row],[Comisión 10%]]-VENTAS[[#This Row],[Costo SIN Comision]]</f>
        <v>-0.30000000000000071</v>
      </c>
      <c r="M1180" s="5"/>
    </row>
    <row r="1181" spans="1:13" ht="14" x14ac:dyDescent="0.15">
      <c r="A1181" s="22">
        <v>45490</v>
      </c>
      <c r="C1181" s="4"/>
      <c r="D1181" s="4" t="s">
        <v>2514</v>
      </c>
      <c r="E1181" s="4" t="s">
        <v>1035</v>
      </c>
      <c r="F1181" s="2" t="str">
        <f>IFERROR(VLOOKUP(VENTAS[[#This Row],[Código del producto Vendido]],STOCK[],5,FALSE),"-")</f>
        <v>Camisa Blanca</v>
      </c>
      <c r="G1181" s="2">
        <v>1</v>
      </c>
      <c r="H1181" s="6">
        <v>22</v>
      </c>
      <c r="I1181" s="6">
        <f>VENTAS[[#This Row],[Cantidad]]*VENTAS[[#This Row],[Precio Venta]]</f>
        <v>22</v>
      </c>
      <c r="J1181" s="6">
        <f>IF(VENTAS[[#This Row],[Nombre del Gestor]]&gt;1,  VENTAS[[#This Row],[Total]]*10%, 0)</f>
        <v>2.2000000000000002</v>
      </c>
      <c r="K1181" s="6">
        <f>IFERROR(VLOOKUP(VENTAS[[#This Row],[Código del producto Vendido]],STOCK[],16,FALSE)*VENTAS[[#This Row],[Cantidad]] + VLOOKUP(VENTAS[[#This Row],[Código del producto Vendido]],STOCK[],19,FALSE)*VENTAS[[#This Row],[Cantidad]],VENTAS[[#This Row],[Total]])</f>
        <v>12.9</v>
      </c>
      <c r="L1181" s="6">
        <f>VENTAS[[#This Row],[Total]]-VENTAS[[#This Row],[Comisión 10%]]-VENTAS[[#This Row],[Costo SIN Comision]]</f>
        <v>6.9</v>
      </c>
      <c r="M1181" s="5"/>
    </row>
    <row r="1182" spans="1:13" ht="14" x14ac:dyDescent="0.15">
      <c r="A1182" s="22">
        <v>45490</v>
      </c>
      <c r="C1182" s="4"/>
      <c r="D1182" s="4" t="s">
        <v>2514</v>
      </c>
      <c r="E1182" s="4" t="s">
        <v>811</v>
      </c>
      <c r="F1182" s="2" t="str">
        <f>IFERROR(VLOOKUP(VENTAS[[#This Row],[Código del producto Vendido]],STOCK[],5,FALSE),"-")</f>
        <v>Short de cordón lateral</v>
      </c>
      <c r="G1182" s="2">
        <v>1</v>
      </c>
      <c r="H1182" s="6">
        <v>15</v>
      </c>
      <c r="I1182" s="6">
        <f>VENTAS[[#This Row],[Cantidad]]*VENTAS[[#This Row],[Precio Venta]]</f>
        <v>15</v>
      </c>
      <c r="J1182" s="6">
        <f>IF(VENTAS[[#This Row],[Nombre del Gestor]]&gt;1,  VENTAS[[#This Row],[Total]]*10%, 0)</f>
        <v>1.5</v>
      </c>
      <c r="K1182" s="6">
        <f>IFERROR(VLOOKUP(VENTAS[[#This Row],[Código del producto Vendido]],STOCK[],16,FALSE)*VENTAS[[#This Row],[Cantidad]] + VLOOKUP(VENTAS[[#This Row],[Código del producto Vendido]],STOCK[],19,FALSE)*VENTAS[[#This Row],[Cantidad]],VENTAS[[#This Row],[Total]])</f>
        <v>8.9444444444444446</v>
      </c>
      <c r="L1182" s="6">
        <f>VENTAS[[#This Row],[Total]]-VENTAS[[#This Row],[Comisión 10%]]-VENTAS[[#This Row],[Costo SIN Comision]]</f>
        <v>4.5555555555555554</v>
      </c>
      <c r="M1182" s="5"/>
    </row>
    <row r="1183" spans="1:13" ht="14" x14ac:dyDescent="0.15">
      <c r="A1183" s="22">
        <v>45490</v>
      </c>
      <c r="C1183" s="4"/>
      <c r="D1183" s="4" t="s">
        <v>2514</v>
      </c>
      <c r="E1183" s="4" t="s">
        <v>764</v>
      </c>
      <c r="F1183" s="2" t="str">
        <f>IFERROR(VLOOKUP(VENTAS[[#This Row],[Código del producto Vendido]],STOCK[],5,FALSE),"-")</f>
        <v>Blusa corta de manga farol</v>
      </c>
      <c r="G1183" s="2">
        <v>1</v>
      </c>
      <c r="H1183" s="6">
        <v>9</v>
      </c>
      <c r="I1183" s="6">
        <f>VENTAS[[#This Row],[Cantidad]]*VENTAS[[#This Row],[Precio Venta]]</f>
        <v>9</v>
      </c>
      <c r="J1183" s="6">
        <f>IF(VENTAS[[#This Row],[Nombre del Gestor]]&gt;1,  VENTAS[[#This Row],[Total]]*10%, 0)</f>
        <v>0.9</v>
      </c>
      <c r="K1183" s="6">
        <f>IFERROR(VLOOKUP(VENTAS[[#This Row],[Código del producto Vendido]],STOCK[],16,FALSE)*VENTAS[[#This Row],[Cantidad]] + VLOOKUP(VENTAS[[#This Row],[Código del producto Vendido]],STOCK[],19,FALSE)*VENTAS[[#This Row],[Cantidad]],VENTAS[[#This Row],[Total]])</f>
        <v>7.5266666666666673</v>
      </c>
      <c r="L1183" s="6">
        <f>VENTAS[[#This Row],[Total]]-VENTAS[[#This Row],[Comisión 10%]]-VENTAS[[#This Row],[Costo SIN Comision]]</f>
        <v>0.57333333333333236</v>
      </c>
      <c r="M1183" s="5"/>
    </row>
    <row r="1184" spans="1:13" ht="14" x14ac:dyDescent="0.15">
      <c r="A1184" s="22">
        <v>45480</v>
      </c>
      <c r="C1184" s="4"/>
      <c r="D1184" s="4" t="s">
        <v>2031</v>
      </c>
      <c r="E1184" s="4" t="s">
        <v>1025</v>
      </c>
      <c r="F1184" s="2" t="str">
        <f>IFERROR(VLOOKUP(VENTAS[[#This Row],[Código del producto Vendido]],STOCK[],5,FALSE),"-")</f>
        <v>Vestido ajustado con adorno de plumas</v>
      </c>
      <c r="G1184" s="2">
        <v>1</v>
      </c>
      <c r="I1184" s="6">
        <f>VENTAS[[#This Row],[Cantidad]]*VENTAS[[#This Row],[Precio Venta]]</f>
        <v>0</v>
      </c>
      <c r="J1184" s="6">
        <f>IF(VENTAS[[#This Row],[Nombre del Gestor]]&gt;1,  VENTAS[[#This Row],[Total]]*10%, 0)</f>
        <v>0</v>
      </c>
      <c r="K1184" s="6">
        <f>IFERROR(VLOOKUP(VENTAS[[#This Row],[Código del producto Vendido]],STOCK[],16,FALSE)*VENTAS[[#This Row],[Cantidad]] + VLOOKUP(VENTAS[[#This Row],[Código del producto Vendido]],STOCK[],19,FALSE)*VENTAS[[#This Row],[Cantidad]],VENTAS[[#This Row],[Total]])</f>
        <v>14.91</v>
      </c>
      <c r="L1184" s="6">
        <f>VENTAS[[#This Row],[Total]]-VENTAS[[#This Row],[Comisión 10%]]-VENTAS[[#This Row],[Costo SIN Comision]]</f>
        <v>-14.91</v>
      </c>
      <c r="M1184" s="5"/>
    </row>
    <row r="1185" spans="1:13" ht="14" x14ac:dyDescent="0.15">
      <c r="A1185" s="22">
        <v>45490</v>
      </c>
      <c r="C1185" s="4"/>
      <c r="D1185" s="4" t="s">
        <v>2514</v>
      </c>
      <c r="E1185" s="4" t="s">
        <v>735</v>
      </c>
      <c r="F1185" s="2" t="str">
        <f>IFERROR(VLOOKUP(VENTAS[[#This Row],[Código del producto Vendido]],STOCK[],5,FALSE),"-")</f>
        <v>Top cruzado naranja</v>
      </c>
      <c r="G1185" s="2">
        <v>2</v>
      </c>
      <c r="H1185" s="6">
        <v>8</v>
      </c>
      <c r="I1185" s="6">
        <f>VENTAS[[#This Row],[Cantidad]]*VENTAS[[#This Row],[Precio Venta]]</f>
        <v>16</v>
      </c>
      <c r="J1185" s="6">
        <f>IF(VENTAS[[#This Row],[Nombre del Gestor]]&gt;1,  VENTAS[[#This Row],[Total]]*10%, 0)</f>
        <v>1.6</v>
      </c>
      <c r="K1185" s="6">
        <f>IFERROR(VLOOKUP(VENTAS[[#This Row],[Código del producto Vendido]],STOCK[],16,FALSE)*VENTAS[[#This Row],[Cantidad]] + VLOOKUP(VENTAS[[#This Row],[Código del producto Vendido]],STOCK[],19,FALSE)*VENTAS[[#This Row],[Cantidad]],VENTAS[[#This Row],[Total]])</f>
        <v>10.136666666666667</v>
      </c>
      <c r="L1185" s="6">
        <f>VENTAS[[#This Row],[Total]]-VENTAS[[#This Row],[Comisión 10%]]-VENTAS[[#This Row],[Costo SIN Comision]]</f>
        <v>4.2633333333333336</v>
      </c>
      <c r="M1185" s="5"/>
    </row>
    <row r="1186" spans="1:13" ht="14" x14ac:dyDescent="0.15">
      <c r="A1186" s="22">
        <v>45492</v>
      </c>
      <c r="C1186" s="4"/>
      <c r="D1186" s="4" t="s">
        <v>2031</v>
      </c>
      <c r="E1186" s="4" t="s">
        <v>2333</v>
      </c>
      <c r="F1186" s="2" t="str">
        <f>IFERROR(VLOOKUP(VENTAS[[#This Row],[Código del producto Vendido]],STOCK[],5,FALSE),"-")</f>
        <v>Set de bikini con cobertor de playa</v>
      </c>
      <c r="G1186" s="2">
        <v>1</v>
      </c>
      <c r="H1186" s="6">
        <v>25</v>
      </c>
      <c r="I1186" s="6">
        <f>VENTAS[[#This Row],[Cantidad]]*VENTAS[[#This Row],[Precio Venta]]</f>
        <v>25</v>
      </c>
      <c r="J1186" s="6">
        <f>IF(VENTAS[[#This Row],[Nombre del Gestor]]&gt;1,  VENTAS[[#This Row],[Total]]*10%, 0)</f>
        <v>2.5</v>
      </c>
      <c r="K1186" s="6">
        <f>IFERROR(VLOOKUP(VENTAS[[#This Row],[Código del producto Vendido]],STOCK[],16,FALSE)*VENTAS[[#This Row],[Cantidad]] + VLOOKUP(VENTAS[[#This Row],[Código del producto Vendido]],STOCK[],19,FALSE)*VENTAS[[#This Row],[Cantidad]],VENTAS[[#This Row],[Total]])</f>
        <v>11.65</v>
      </c>
      <c r="L1186" s="6">
        <f>VENTAS[[#This Row],[Total]]-VENTAS[[#This Row],[Comisión 10%]]-VENTAS[[#This Row],[Costo SIN Comision]]</f>
        <v>10.85</v>
      </c>
      <c r="M1186" s="5"/>
    </row>
    <row r="1187" spans="1:13" ht="14" x14ac:dyDescent="0.15">
      <c r="A1187" s="22">
        <v>45492</v>
      </c>
      <c r="C1187" s="4"/>
      <c r="D1187" s="4" t="s">
        <v>2031</v>
      </c>
      <c r="E1187" s="4" t="s">
        <v>2317</v>
      </c>
      <c r="F1187" s="2" t="str">
        <f>IFERROR(VLOOKUP(VENTAS[[#This Row],[Código del producto Vendido]],STOCK[],5,FALSE),"-")</f>
        <v>Bañador clásico cuello V</v>
      </c>
      <c r="G1187" s="2">
        <v>1</v>
      </c>
      <c r="H1187" s="6">
        <v>18</v>
      </c>
      <c r="I1187" s="6">
        <f>VENTAS[[#This Row],[Cantidad]]*VENTAS[[#This Row],[Precio Venta]]</f>
        <v>18</v>
      </c>
      <c r="J1187" s="6">
        <f>IF(VENTAS[[#This Row],[Nombre del Gestor]]&gt;1,  VENTAS[[#This Row],[Total]]*10%, 0)</f>
        <v>1.8</v>
      </c>
      <c r="K1187" s="6">
        <f>IFERROR(VLOOKUP(VENTAS[[#This Row],[Código del producto Vendido]],STOCK[],16,FALSE)*VENTAS[[#This Row],[Cantidad]] + VLOOKUP(VENTAS[[#This Row],[Código del producto Vendido]],STOCK[],19,FALSE)*VENTAS[[#This Row],[Cantidad]],VENTAS[[#This Row],[Total]])</f>
        <v>6.1099999999999994</v>
      </c>
      <c r="L1187" s="6">
        <f>VENTAS[[#This Row],[Total]]-VENTAS[[#This Row],[Comisión 10%]]-VENTAS[[#This Row],[Costo SIN Comision]]</f>
        <v>10.09</v>
      </c>
      <c r="M1187" s="5"/>
    </row>
    <row r="1188" spans="1:13" ht="14" x14ac:dyDescent="0.15">
      <c r="A1188" s="22">
        <v>45492</v>
      </c>
      <c r="C1188" s="4"/>
      <c r="D1188" s="4" t="s">
        <v>2031</v>
      </c>
      <c r="E1188" s="4" t="s">
        <v>1730</v>
      </c>
      <c r="F1188" s="2" t="str">
        <f>IFERROR(VLOOKUP(VENTAS[[#This Row],[Código del producto Vendido]],STOCK[],5,FALSE),"-")</f>
        <v>Traje de baño de mangas estampadas</v>
      </c>
      <c r="G1188" s="2">
        <v>1</v>
      </c>
      <c r="H1188" s="6">
        <v>25</v>
      </c>
      <c r="I1188" s="6">
        <f>VENTAS[[#This Row],[Cantidad]]*VENTAS[[#This Row],[Precio Venta]]</f>
        <v>25</v>
      </c>
      <c r="J1188" s="6">
        <f>IF(VENTAS[[#This Row],[Nombre del Gestor]]&gt;1,  VENTAS[[#This Row],[Total]]*10%, 0)</f>
        <v>2.5</v>
      </c>
      <c r="K1188" s="6">
        <f>IFERROR(VLOOKUP(VENTAS[[#This Row],[Código del producto Vendido]],STOCK[],16,FALSE)*VENTAS[[#This Row],[Cantidad]] + VLOOKUP(VENTAS[[#This Row],[Código del producto Vendido]],STOCK[],19,FALSE)*VENTAS[[#This Row],[Cantidad]],VENTAS[[#This Row],[Total]])</f>
        <v>12.411764705882353</v>
      </c>
      <c r="L1188" s="6">
        <f>VENTAS[[#This Row],[Total]]-VENTAS[[#This Row],[Comisión 10%]]-VENTAS[[#This Row],[Costo SIN Comision]]</f>
        <v>10.088235294117647</v>
      </c>
      <c r="M1188" s="5"/>
    </row>
    <row r="1189" spans="1:13" ht="14" x14ac:dyDescent="0.15">
      <c r="A1189" s="22">
        <v>45509</v>
      </c>
      <c r="C1189" s="4"/>
      <c r="D1189" s="4" t="s">
        <v>2542</v>
      </c>
      <c r="E1189" s="4" t="s">
        <v>2570</v>
      </c>
      <c r="F1189" s="2" t="str">
        <f>IFERROR(VLOOKUP(VENTAS[[#This Row],[Código del producto Vendido]],STOCK[],5,FALSE),"-")</f>
        <v>Pantalón ancho con cordón ajustable</v>
      </c>
      <c r="G1189" s="2">
        <v>1</v>
      </c>
      <c r="H1189" s="6">
        <v>23</v>
      </c>
      <c r="I1189" s="6">
        <f>VENTAS[[#This Row],[Cantidad]]*VENTAS[[#This Row],[Precio Venta]]</f>
        <v>23</v>
      </c>
      <c r="J1189" s="6">
        <f>IF(VENTAS[[#This Row],[Nombre del Gestor]]&gt;1,  VENTAS[[#This Row],[Total]]*10%, 0)</f>
        <v>2.3000000000000003</v>
      </c>
      <c r="K1189" s="6">
        <f>IFERROR(VLOOKUP(VENTAS[[#This Row],[Código del producto Vendido]],STOCK[],16,FALSE)*VENTAS[[#This Row],[Cantidad]] + VLOOKUP(VENTAS[[#This Row],[Código del producto Vendido]],STOCK[],19,FALSE)*VENTAS[[#This Row],[Cantidad]],VENTAS[[#This Row],[Total]])</f>
        <v>11.435334900117509</v>
      </c>
      <c r="L1189" s="6">
        <f>VENTAS[[#This Row],[Total]]-VENTAS[[#This Row],[Comisión 10%]]-VENTAS[[#This Row],[Costo SIN Comision]]</f>
        <v>9.2646650998824907</v>
      </c>
      <c r="M1189" s="5"/>
    </row>
    <row r="1190" spans="1:13" ht="14" x14ac:dyDescent="0.15">
      <c r="A1190" s="22">
        <v>45509</v>
      </c>
      <c r="C1190" s="4"/>
      <c r="D1190" s="4" t="s">
        <v>2542</v>
      </c>
      <c r="E1190" s="4" t="s">
        <v>2678</v>
      </c>
      <c r="F1190" s="2" t="str">
        <f>IFERROR(VLOOKUP(VENTAS[[#This Row],[Código del producto Vendido]],STOCK[],5,FALSE),"-")</f>
        <v>Bolso bandolera de rafia rígido de tamaño pequeño</v>
      </c>
      <c r="G1190" s="2">
        <v>1</v>
      </c>
      <c r="H1190" s="6">
        <v>25</v>
      </c>
      <c r="I1190" s="6">
        <f>VENTAS[[#This Row],[Cantidad]]*VENTAS[[#This Row],[Precio Venta]]</f>
        <v>25</v>
      </c>
      <c r="J1190" s="6">
        <f>IF(VENTAS[[#This Row],[Nombre del Gestor]]&gt;1,  VENTAS[[#This Row],[Total]]*10%, 0)</f>
        <v>2.5</v>
      </c>
      <c r="K1190" s="6">
        <f>IFERROR(VLOOKUP(VENTAS[[#This Row],[Código del producto Vendido]],STOCK[],16,FALSE)*VENTAS[[#This Row],[Cantidad]] + VLOOKUP(VENTAS[[#This Row],[Código del producto Vendido]],STOCK[],19,FALSE)*VENTAS[[#This Row],[Cantidad]],VENTAS[[#This Row],[Total]])</f>
        <v>11.39</v>
      </c>
      <c r="L1190" s="6">
        <f>VENTAS[[#This Row],[Total]]-VENTAS[[#This Row],[Comisión 10%]]-VENTAS[[#This Row],[Costo SIN Comision]]</f>
        <v>11.11</v>
      </c>
      <c r="M1190" s="5"/>
    </row>
    <row r="1191" spans="1:13" ht="14" x14ac:dyDescent="0.15">
      <c r="A1191" s="22">
        <v>45509</v>
      </c>
      <c r="C1191" s="4"/>
      <c r="D1191" s="4" t="s">
        <v>2031</v>
      </c>
      <c r="E1191" s="4" t="s">
        <v>2749</v>
      </c>
      <c r="F1191" s="2" t="str">
        <f>IFERROR(VLOOKUP(VENTAS[[#This Row],[Código del producto Vendido]],STOCK[],5,FALSE),"-")</f>
        <v>Vestido largo con cuello Healter</v>
      </c>
      <c r="G1191" s="2">
        <v>1</v>
      </c>
      <c r="H1191" s="6">
        <v>30</v>
      </c>
      <c r="I1191" s="6">
        <f>VENTAS[[#This Row],[Cantidad]]*VENTAS[[#This Row],[Precio Venta]]</f>
        <v>30</v>
      </c>
      <c r="J1191" s="6">
        <f>IF(VENTAS[[#This Row],[Nombre del Gestor]]&gt;1,  VENTAS[[#This Row],[Total]]*10%, 0)</f>
        <v>3</v>
      </c>
      <c r="K1191" s="6">
        <f>IFERROR(VLOOKUP(VENTAS[[#This Row],[Código del producto Vendido]],STOCK[],16,FALSE)*VENTAS[[#This Row],[Cantidad]] + VLOOKUP(VENTAS[[#This Row],[Código del producto Vendido]],STOCK[],19,FALSE)*VENTAS[[#This Row],[Cantidad]],VENTAS[[#This Row],[Total]])</f>
        <v>9.64</v>
      </c>
      <c r="L1191" s="6">
        <f>VENTAS[[#This Row],[Total]]-VENTAS[[#This Row],[Comisión 10%]]-VENTAS[[#This Row],[Costo SIN Comision]]</f>
        <v>17.36</v>
      </c>
      <c r="M1191" s="5"/>
    </row>
    <row r="1192" spans="1:13" ht="14" x14ac:dyDescent="0.15">
      <c r="A1192" s="22">
        <v>45509</v>
      </c>
      <c r="C1192" s="4" t="s">
        <v>2875</v>
      </c>
      <c r="D1192" s="4" t="s">
        <v>2031</v>
      </c>
      <c r="E1192" s="4" t="s">
        <v>2638</v>
      </c>
      <c r="F1192" s="2" t="str">
        <f>IFERROR(VLOOKUP(VENTAS[[#This Row],[Código del producto Vendido]],STOCK[],5,FALSE),"-")</f>
        <v>Sandalias de plataforma en bloque de color</v>
      </c>
      <c r="G1192" s="2">
        <v>1</v>
      </c>
      <c r="H1192" s="6">
        <v>35</v>
      </c>
      <c r="I1192" s="6">
        <f>VENTAS[[#This Row],[Cantidad]]*VENTAS[[#This Row],[Precio Venta]]</f>
        <v>35</v>
      </c>
      <c r="J1192" s="6">
        <f>IF(VENTAS[[#This Row],[Nombre del Gestor]]&gt;1,  VENTAS[[#This Row],[Total]]*10%, 0)</f>
        <v>3.5</v>
      </c>
      <c r="K1192" s="6">
        <f>IFERROR(VLOOKUP(VENTAS[[#This Row],[Código del producto Vendido]],STOCK[],16,FALSE)*VENTAS[[#This Row],[Cantidad]] + VLOOKUP(VENTAS[[#This Row],[Código del producto Vendido]],STOCK[],19,FALSE)*VENTAS[[#This Row],[Cantidad]],VENTAS[[#This Row],[Total]])</f>
        <v>21.97</v>
      </c>
      <c r="L1192" s="6">
        <f>VENTAS[[#This Row],[Total]]-VENTAS[[#This Row],[Comisión 10%]]-VENTAS[[#This Row],[Costo SIN Comision]]</f>
        <v>9.5300000000000011</v>
      </c>
      <c r="M1192" s="5"/>
    </row>
    <row r="1193" spans="1:13" ht="14" x14ac:dyDescent="0.15">
      <c r="A1193" s="22">
        <v>45509</v>
      </c>
      <c r="C1193" s="4"/>
      <c r="D1193" s="4" t="s">
        <v>2031</v>
      </c>
      <c r="E1193" s="4" t="s">
        <v>2370</v>
      </c>
      <c r="F1193" s="2" t="str">
        <f>IFERROR(VLOOKUP(VENTAS[[#This Row],[Código del producto Vendido]],STOCK[],5,FALSE),"-")</f>
        <v>Set de 3 piezas bikini con estampado floral</v>
      </c>
      <c r="G1193" s="2">
        <v>1</v>
      </c>
      <c r="H1193" s="6">
        <v>20</v>
      </c>
      <c r="I1193" s="6">
        <f>VENTAS[[#This Row],[Cantidad]]*VENTAS[[#This Row],[Precio Venta]]</f>
        <v>20</v>
      </c>
      <c r="J1193" s="6">
        <f>IF(VENTAS[[#This Row],[Nombre del Gestor]]&gt;1,  VENTAS[[#This Row],[Total]]*10%, 0)</f>
        <v>2</v>
      </c>
      <c r="K1193" s="6">
        <f>IFERROR(VLOOKUP(VENTAS[[#This Row],[Código del producto Vendido]],STOCK[],16,FALSE)*VENTAS[[#This Row],[Cantidad]] + VLOOKUP(VENTAS[[#This Row],[Código del producto Vendido]],STOCK[],19,FALSE)*VENTAS[[#This Row],[Cantidad]],VENTAS[[#This Row],[Total]])</f>
        <v>13.409375000000001</v>
      </c>
      <c r="L1193" s="6">
        <f>VENTAS[[#This Row],[Total]]-VENTAS[[#This Row],[Comisión 10%]]-VENTAS[[#This Row],[Costo SIN Comision]]</f>
        <v>4.5906249999999993</v>
      </c>
      <c r="M1193" s="5"/>
    </row>
    <row r="1194" spans="1:13" ht="14" x14ac:dyDescent="0.15">
      <c r="A1194" s="22">
        <v>45509</v>
      </c>
      <c r="C1194" s="4"/>
      <c r="D1194" s="4" t="s">
        <v>2031</v>
      </c>
      <c r="E1194" s="4" t="s">
        <v>2626</v>
      </c>
      <c r="F1194" s="2" t="str">
        <f>IFERROR(VLOOKUP(VENTAS[[#This Row],[Código del producto Vendido]],STOCK[],5,FALSE),"-")</f>
        <v>Sandalias prácticas Chunky Negras</v>
      </c>
      <c r="G1194" s="2">
        <v>1</v>
      </c>
      <c r="H1194" s="6">
        <v>35</v>
      </c>
      <c r="I1194" s="6">
        <f>VENTAS[[#This Row],[Cantidad]]*VENTAS[[#This Row],[Precio Venta]]</f>
        <v>35</v>
      </c>
      <c r="J1194" s="6">
        <f>IF(VENTAS[[#This Row],[Nombre del Gestor]]&gt;1,  VENTAS[[#This Row],[Total]]*10%, 0)</f>
        <v>3.5</v>
      </c>
      <c r="K1194" s="6">
        <f>IFERROR(VLOOKUP(VENTAS[[#This Row],[Código del producto Vendido]],STOCK[],16,FALSE)*VENTAS[[#This Row],[Cantidad]] + VLOOKUP(VENTAS[[#This Row],[Código del producto Vendido]],STOCK[],19,FALSE)*VENTAS[[#This Row],[Cantidad]],VENTAS[[#This Row],[Total]])</f>
        <v>21.97</v>
      </c>
      <c r="L1194" s="6">
        <f>VENTAS[[#This Row],[Total]]-VENTAS[[#This Row],[Comisión 10%]]-VENTAS[[#This Row],[Costo SIN Comision]]</f>
        <v>9.5300000000000011</v>
      </c>
      <c r="M1194" s="5"/>
    </row>
    <row r="1195" spans="1:13" ht="14" x14ac:dyDescent="0.15">
      <c r="A1195" s="22">
        <v>45509</v>
      </c>
      <c r="C1195" s="4"/>
      <c r="D1195" s="4" t="s">
        <v>2031</v>
      </c>
      <c r="E1195" s="4" t="s">
        <v>2633</v>
      </c>
      <c r="F1195" s="2" t="str">
        <f>IFERROR(VLOOKUP(VENTAS[[#This Row],[Código del producto Vendido]],STOCK[],5,FALSE),"-")</f>
        <v>-</v>
      </c>
      <c r="G1195" s="2">
        <v>1</v>
      </c>
      <c r="H1195" s="6">
        <v>45</v>
      </c>
      <c r="I1195" s="6">
        <f>VENTAS[[#This Row],[Cantidad]]*VENTAS[[#This Row],[Precio Venta]]</f>
        <v>45</v>
      </c>
      <c r="J1195" s="6">
        <f>IF(VENTAS[[#This Row],[Nombre del Gestor]]&gt;1,  VENTAS[[#This Row],[Total]]*10%, 0)</f>
        <v>4.5</v>
      </c>
      <c r="K1195" s="6">
        <f>IFERROR(VLOOKUP(VENTAS[[#This Row],[Código del producto Vendido]],STOCK[],16,FALSE)*VENTAS[[#This Row],[Cantidad]] + VLOOKUP(VENTAS[[#This Row],[Código del producto Vendido]],STOCK[],19,FALSE)*VENTAS[[#This Row],[Cantidad]],VENTAS[[#This Row],[Total]])</f>
        <v>45</v>
      </c>
      <c r="L1195" s="6">
        <f>VENTAS[[#This Row],[Total]]-VENTAS[[#This Row],[Comisión 10%]]-VENTAS[[#This Row],[Costo SIN Comision]]</f>
        <v>-4.5</v>
      </c>
      <c r="M1195" s="5"/>
    </row>
    <row r="1196" spans="1:13" ht="14" x14ac:dyDescent="0.15">
      <c r="A1196" s="22">
        <v>45509</v>
      </c>
      <c r="C1196" s="4"/>
      <c r="D1196" s="4" t="s">
        <v>2031</v>
      </c>
      <c r="E1196" s="4" t="s">
        <v>2743</v>
      </c>
      <c r="F1196" s="2" t="str">
        <f>IFERROR(VLOOKUP(VENTAS[[#This Row],[Código del producto Vendido]],STOCK[],5,FALSE),"-")</f>
        <v>Vestido Largo con cinturón fruncido</v>
      </c>
      <c r="G1196" s="2">
        <v>1</v>
      </c>
      <c r="H1196" s="6">
        <v>30</v>
      </c>
      <c r="I1196" s="6">
        <f>VENTAS[[#This Row],[Cantidad]]*VENTAS[[#This Row],[Precio Venta]]</f>
        <v>30</v>
      </c>
      <c r="J1196" s="6">
        <f>IF(VENTAS[[#This Row],[Nombre del Gestor]]&gt;1,  VENTAS[[#This Row],[Total]]*10%, 0)</f>
        <v>3</v>
      </c>
      <c r="K1196" s="6">
        <f>IFERROR(VLOOKUP(VENTAS[[#This Row],[Código del producto Vendido]],STOCK[],16,FALSE)*VENTAS[[#This Row],[Cantidad]] + VLOOKUP(VENTAS[[#This Row],[Código del producto Vendido]],STOCK[],19,FALSE)*VENTAS[[#This Row],[Cantidad]],VENTAS[[#This Row],[Total]])</f>
        <v>13.66</v>
      </c>
      <c r="L1196" s="6">
        <f>VENTAS[[#This Row],[Total]]-VENTAS[[#This Row],[Comisión 10%]]-VENTAS[[#This Row],[Costo SIN Comision]]</f>
        <v>13.34</v>
      </c>
      <c r="M1196" s="5"/>
    </row>
    <row r="1197" spans="1:13" ht="14" x14ac:dyDescent="0.15">
      <c r="A1197" s="22">
        <v>45510</v>
      </c>
      <c r="C1197" s="4" t="s">
        <v>2826</v>
      </c>
      <c r="D1197" s="4" t="s">
        <v>2031</v>
      </c>
      <c r="E1197" s="4" t="s">
        <v>2693</v>
      </c>
      <c r="F1197" s="2" t="str">
        <f>IFERROR(VLOOKUP(VENTAS[[#This Row],[Código del producto Vendido]],STOCK[],5,FALSE),"-")</f>
        <v>Bolso pequeño estilo old money</v>
      </c>
      <c r="G1197" s="2">
        <v>1</v>
      </c>
      <c r="H1197" s="6">
        <v>20</v>
      </c>
      <c r="I1197" s="6">
        <f>VENTAS[[#This Row],[Cantidad]]*VENTAS[[#This Row],[Precio Venta]]</f>
        <v>20</v>
      </c>
      <c r="J1197" s="6">
        <f>IF(VENTAS[[#This Row],[Nombre del Gestor]]&gt;1,  VENTAS[[#This Row],[Total]]*10%, 0)</f>
        <v>2</v>
      </c>
      <c r="K1197" s="6">
        <f>IFERROR(VLOOKUP(VENTAS[[#This Row],[Código del producto Vendido]],STOCK[],16,FALSE)*VENTAS[[#This Row],[Cantidad]] + VLOOKUP(VENTAS[[#This Row],[Código del producto Vendido]],STOCK[],19,FALSE)*VENTAS[[#This Row],[Cantidad]],VENTAS[[#This Row],[Total]])</f>
        <v>11.49</v>
      </c>
      <c r="L1197" s="6">
        <f>VENTAS[[#This Row],[Total]]-VENTAS[[#This Row],[Comisión 10%]]-VENTAS[[#This Row],[Costo SIN Comision]]</f>
        <v>6.51</v>
      </c>
      <c r="M1197" s="5"/>
    </row>
    <row r="1198" spans="1:13" ht="14" x14ac:dyDescent="0.15">
      <c r="A1198" s="22">
        <v>45511</v>
      </c>
      <c r="C1198" s="4" t="s">
        <v>2827</v>
      </c>
      <c r="D1198" s="4" t="s">
        <v>2031</v>
      </c>
      <c r="E1198" s="4" t="s">
        <v>1304</v>
      </c>
      <c r="F1198" s="2" t="str">
        <f>IFERROR(VLOOKUP(VENTAS[[#This Row],[Código del producto Vendido]],STOCK[],5,FALSE),"-")</f>
        <v>Sandalias de tacón triangular</v>
      </c>
      <c r="G1198" s="2">
        <v>1</v>
      </c>
      <c r="H1198" s="6">
        <v>35</v>
      </c>
      <c r="I1198" s="6">
        <f>VENTAS[[#This Row],[Cantidad]]*VENTAS[[#This Row],[Precio Venta]]</f>
        <v>35</v>
      </c>
      <c r="J1198" s="6">
        <f>IF(VENTAS[[#This Row],[Nombre del Gestor]]&gt;1,  VENTAS[[#This Row],[Total]]*10%, 0)</f>
        <v>3.5</v>
      </c>
      <c r="K1198" s="6">
        <f>IFERROR(VLOOKUP(VENTAS[[#This Row],[Código del producto Vendido]],STOCK[],16,FALSE)*VENTAS[[#This Row],[Cantidad]] + VLOOKUP(VENTAS[[#This Row],[Código del producto Vendido]],STOCK[],19,FALSE)*VENTAS[[#This Row],[Cantidad]],VENTAS[[#This Row],[Total]])</f>
        <v>24</v>
      </c>
      <c r="L1198" s="6">
        <f>VENTAS[[#This Row],[Total]]-VENTAS[[#This Row],[Comisión 10%]]-VENTAS[[#This Row],[Costo SIN Comision]]</f>
        <v>7.5</v>
      </c>
      <c r="M1198" s="5"/>
    </row>
    <row r="1199" spans="1:13" ht="14" x14ac:dyDescent="0.15">
      <c r="A1199" s="22">
        <v>45510</v>
      </c>
      <c r="C1199" s="4" t="s">
        <v>2828</v>
      </c>
      <c r="D1199" s="4" t="s">
        <v>2031</v>
      </c>
      <c r="E1199" s="4" t="s">
        <v>922</v>
      </c>
      <c r="F1199" s="2" t="str">
        <f>IFERROR(VLOOKUP(VENTAS[[#This Row],[Código del producto Vendido]],STOCK[],5,FALSE),"-")</f>
        <v>Vestido en punto Rosa</v>
      </c>
      <c r="G1199" s="2">
        <v>1</v>
      </c>
      <c r="H1199" s="6">
        <v>25</v>
      </c>
      <c r="I1199" s="6">
        <f>VENTAS[[#This Row],[Cantidad]]*VENTAS[[#This Row],[Precio Venta]]</f>
        <v>25</v>
      </c>
      <c r="J1199" s="6">
        <f>IF(VENTAS[[#This Row],[Nombre del Gestor]]&gt;1,  VENTAS[[#This Row],[Total]]*10%, 0)</f>
        <v>2.5</v>
      </c>
      <c r="K1199" s="6">
        <f>IFERROR(VLOOKUP(VENTAS[[#This Row],[Código del producto Vendido]],STOCK[],16,FALSE)*VENTAS[[#This Row],[Cantidad]] + VLOOKUP(VENTAS[[#This Row],[Código del producto Vendido]],STOCK[],19,FALSE)*VENTAS[[#This Row],[Cantidad]],VENTAS[[#This Row],[Total]])</f>
        <v>21.470454545454544</v>
      </c>
      <c r="L1199" s="6">
        <f>VENTAS[[#This Row],[Total]]-VENTAS[[#This Row],[Comisión 10%]]-VENTAS[[#This Row],[Costo SIN Comision]]</f>
        <v>1.0295454545454561</v>
      </c>
      <c r="M1199" s="5"/>
    </row>
    <row r="1200" spans="1:13" ht="14" x14ac:dyDescent="0.15">
      <c r="A1200" s="22">
        <v>45510</v>
      </c>
      <c r="C1200" s="4" t="s">
        <v>2829</v>
      </c>
      <c r="D1200" s="4" t="s">
        <v>2031</v>
      </c>
      <c r="E1200" s="4" t="s">
        <v>2805</v>
      </c>
      <c r="F1200" s="2" t="str">
        <f>IFERROR(VLOOKUP(VENTAS[[#This Row],[Código del producto Vendido]],STOCK[],5,FALSE),"-")</f>
        <v>Top de punto y cuello elegante negro H&amp;M</v>
      </c>
      <c r="G1200" s="2">
        <v>1</v>
      </c>
      <c r="H1200" s="6">
        <v>20</v>
      </c>
      <c r="I1200" s="6">
        <f>VENTAS[[#This Row],[Cantidad]]*VENTAS[[#This Row],[Precio Venta]]</f>
        <v>20</v>
      </c>
      <c r="J1200" s="6">
        <f>IF(VENTAS[[#This Row],[Nombre del Gestor]]&gt;1,  VENTAS[[#This Row],[Total]]*10%, 0)</f>
        <v>2</v>
      </c>
      <c r="K1200" s="6">
        <f>IFERROR(VLOOKUP(VENTAS[[#This Row],[Código del producto Vendido]],STOCK[],16,FALSE)*VENTAS[[#This Row],[Cantidad]] + VLOOKUP(VENTAS[[#This Row],[Código del producto Vendido]],STOCK[],19,FALSE)*VENTAS[[#This Row],[Cantidad]],VENTAS[[#This Row],[Total]])</f>
        <v>10.96</v>
      </c>
      <c r="L1200" s="6">
        <f>VENTAS[[#This Row],[Total]]-VENTAS[[#This Row],[Comisión 10%]]-VENTAS[[#This Row],[Costo SIN Comision]]</f>
        <v>7.0399999999999991</v>
      </c>
      <c r="M1200" s="5"/>
    </row>
    <row r="1201" spans="1:13" ht="14" x14ac:dyDescent="0.15">
      <c r="A1201" s="22">
        <v>45510</v>
      </c>
      <c r="C1201" s="4" t="s">
        <v>2829</v>
      </c>
      <c r="D1201" s="4" t="s">
        <v>2031</v>
      </c>
      <c r="E1201" s="4" t="s">
        <v>2807</v>
      </c>
      <c r="F1201" s="2" t="str">
        <f>IFERROR(VLOOKUP(VENTAS[[#This Row],[Código del producto Vendido]],STOCK[],5,FALSE),"-")</f>
        <v>Top de punto y cuello elegante blanco H&amp;M</v>
      </c>
      <c r="G1201" s="2">
        <v>1</v>
      </c>
      <c r="H1201" s="6">
        <v>20</v>
      </c>
      <c r="I1201" s="6">
        <f>VENTAS[[#This Row],[Cantidad]]*VENTAS[[#This Row],[Precio Venta]]</f>
        <v>20</v>
      </c>
      <c r="J1201" s="6">
        <f>IF(VENTAS[[#This Row],[Nombre del Gestor]]&gt;1,  VENTAS[[#This Row],[Total]]*10%, 0)</f>
        <v>2</v>
      </c>
      <c r="K1201" s="6">
        <f>IFERROR(VLOOKUP(VENTAS[[#This Row],[Código del producto Vendido]],STOCK[],16,FALSE)*VENTAS[[#This Row],[Cantidad]] + VLOOKUP(VENTAS[[#This Row],[Código del producto Vendido]],STOCK[],19,FALSE)*VENTAS[[#This Row],[Cantidad]],VENTAS[[#This Row],[Total]])</f>
        <v>10.96</v>
      </c>
      <c r="L1201" s="6">
        <f>VENTAS[[#This Row],[Total]]-VENTAS[[#This Row],[Comisión 10%]]-VENTAS[[#This Row],[Costo SIN Comision]]</f>
        <v>7.0399999999999991</v>
      </c>
      <c r="M1201" s="5"/>
    </row>
    <row r="1202" spans="1:13" ht="14" x14ac:dyDescent="0.15">
      <c r="A1202" s="22">
        <v>45511</v>
      </c>
      <c r="C1202" s="4" t="s">
        <v>2830</v>
      </c>
      <c r="D1202" s="4" t="s">
        <v>2031</v>
      </c>
      <c r="E1202" s="4" t="s">
        <v>1833</v>
      </c>
      <c r="F1202" s="2" t="str">
        <f>IFERROR(VLOOKUP(VENTAS[[#This Row],[Código del producto Vendido]],STOCK[],5,FALSE),"-")</f>
        <v>Set de bolso minimalista amarillo</v>
      </c>
      <c r="G1202" s="2">
        <v>1</v>
      </c>
      <c r="H1202" s="6">
        <v>20</v>
      </c>
      <c r="I1202" s="6">
        <f>VENTAS[[#This Row],[Cantidad]]*VENTAS[[#This Row],[Precio Venta]]</f>
        <v>20</v>
      </c>
      <c r="J1202" s="6">
        <f>IF(VENTAS[[#This Row],[Nombre del Gestor]]&gt;1,  VENTAS[[#This Row],[Total]]*10%, 0)</f>
        <v>2</v>
      </c>
      <c r="K1202" s="6">
        <f>IFERROR(VLOOKUP(VENTAS[[#This Row],[Código del producto Vendido]],STOCK[],16,FALSE)*VENTAS[[#This Row],[Cantidad]] + VLOOKUP(VENTAS[[#This Row],[Código del producto Vendido]],STOCK[],19,FALSE)*VENTAS[[#This Row],[Cantidad]],VENTAS[[#This Row],[Total]])</f>
        <v>12.75</v>
      </c>
      <c r="L1202" s="6">
        <f>VENTAS[[#This Row],[Total]]-VENTAS[[#This Row],[Comisión 10%]]-VENTAS[[#This Row],[Costo SIN Comision]]</f>
        <v>5.25</v>
      </c>
      <c r="M1202" s="5"/>
    </row>
    <row r="1203" spans="1:13" ht="14" x14ac:dyDescent="0.15">
      <c r="A1203" s="22">
        <v>45511</v>
      </c>
      <c r="C1203" s="4" t="s">
        <v>2830</v>
      </c>
      <c r="D1203" s="4" t="s">
        <v>2031</v>
      </c>
      <c r="E1203" s="4" t="s">
        <v>2679</v>
      </c>
      <c r="F1203" s="2" t="str">
        <f>IFERROR(VLOOKUP(VENTAS[[#This Row],[Código del producto Vendido]],STOCK[],5,FALSE),"-")</f>
        <v xml:space="preserve">Bolso tejido redondo de gran capidad </v>
      </c>
      <c r="G1203" s="2">
        <v>1</v>
      </c>
      <c r="H1203" s="6">
        <v>25</v>
      </c>
      <c r="I1203" s="6">
        <f>VENTAS[[#This Row],[Cantidad]]*VENTAS[[#This Row],[Precio Venta]]</f>
        <v>25</v>
      </c>
      <c r="J1203" s="6">
        <f>IF(VENTAS[[#This Row],[Nombre del Gestor]]&gt;1,  VENTAS[[#This Row],[Total]]*10%, 0)</f>
        <v>2.5</v>
      </c>
      <c r="K1203" s="6">
        <f>IFERROR(VLOOKUP(VENTAS[[#This Row],[Código del producto Vendido]],STOCK[],16,FALSE)*VENTAS[[#This Row],[Cantidad]] + VLOOKUP(VENTAS[[#This Row],[Código del producto Vendido]],STOCK[],19,FALSE)*VENTAS[[#This Row],[Cantidad]],VENTAS[[#This Row],[Total]])</f>
        <v>11.67</v>
      </c>
      <c r="L1203" s="6">
        <f>VENTAS[[#This Row],[Total]]-VENTAS[[#This Row],[Comisión 10%]]-VENTAS[[#This Row],[Costo SIN Comision]]</f>
        <v>10.83</v>
      </c>
      <c r="M1203" s="5"/>
    </row>
    <row r="1204" spans="1:13" ht="14" x14ac:dyDescent="0.15">
      <c r="A1204" s="22">
        <v>45511</v>
      </c>
      <c r="C1204" s="4" t="s">
        <v>2831</v>
      </c>
      <c r="D1204" s="4" t="s">
        <v>2031</v>
      </c>
      <c r="E1204" s="4" t="s">
        <v>2627</v>
      </c>
      <c r="F1204" s="2" t="str">
        <f>IFERROR(VLOOKUP(VENTAS[[#This Row],[Código del producto Vendido]],STOCK[],5,FALSE),"-")</f>
        <v>Sandalias prácticas Chunky Negras</v>
      </c>
      <c r="G1204" s="2">
        <v>1</v>
      </c>
      <c r="H1204" s="6">
        <v>35</v>
      </c>
      <c r="I1204" s="6">
        <f>VENTAS[[#This Row],[Cantidad]]*VENTAS[[#This Row],[Precio Venta]]</f>
        <v>35</v>
      </c>
      <c r="J1204" s="6">
        <f>IF(VENTAS[[#This Row],[Nombre del Gestor]]&gt;1,  VENTAS[[#This Row],[Total]]*10%, 0)</f>
        <v>3.5</v>
      </c>
      <c r="K1204" s="6">
        <f>IFERROR(VLOOKUP(VENTAS[[#This Row],[Código del producto Vendido]],STOCK[],16,FALSE)*VENTAS[[#This Row],[Cantidad]] + VLOOKUP(VENTAS[[#This Row],[Código del producto Vendido]],STOCK[],19,FALSE)*VENTAS[[#This Row],[Cantidad]],VENTAS[[#This Row],[Total]])</f>
        <v>21.97</v>
      </c>
      <c r="L1204" s="6">
        <f>VENTAS[[#This Row],[Total]]-VENTAS[[#This Row],[Comisión 10%]]-VENTAS[[#This Row],[Costo SIN Comision]]</f>
        <v>9.5300000000000011</v>
      </c>
      <c r="M1204" s="5"/>
    </row>
    <row r="1205" spans="1:13" ht="14" x14ac:dyDescent="0.15">
      <c r="A1205" s="22">
        <v>45511</v>
      </c>
      <c r="C1205" s="4" t="s">
        <v>2832</v>
      </c>
      <c r="D1205" s="4" t="s">
        <v>2031</v>
      </c>
      <c r="E1205" s="4" t="s">
        <v>2761</v>
      </c>
      <c r="F1205" s="2" t="str">
        <f>IFERROR(VLOOKUP(VENTAS[[#This Row],[Código del producto Vendido]],STOCK[],5,FALSE),"-")</f>
        <v>Vestido crochet playero de tirantes</v>
      </c>
      <c r="G1205" s="2">
        <v>1</v>
      </c>
      <c r="H1205" s="6">
        <v>30</v>
      </c>
      <c r="I1205" s="6">
        <f>VENTAS[[#This Row],[Cantidad]]*VENTAS[[#This Row],[Precio Venta]]</f>
        <v>30</v>
      </c>
      <c r="J1205" s="6">
        <f>IF(VENTAS[[#This Row],[Nombre del Gestor]]&gt;1,  VENTAS[[#This Row],[Total]]*10%, 0)</f>
        <v>3</v>
      </c>
      <c r="K1205" s="6">
        <f>IFERROR(VLOOKUP(VENTAS[[#This Row],[Código del producto Vendido]],STOCK[],16,FALSE)*VENTAS[[#This Row],[Cantidad]] + VLOOKUP(VENTAS[[#This Row],[Código del producto Vendido]],STOCK[],19,FALSE)*VENTAS[[#This Row],[Cantidad]],VENTAS[[#This Row],[Total]])</f>
        <v>13.56</v>
      </c>
      <c r="L1205" s="6">
        <f>VENTAS[[#This Row],[Total]]-VENTAS[[#This Row],[Comisión 10%]]-VENTAS[[#This Row],[Costo SIN Comision]]</f>
        <v>13.44</v>
      </c>
      <c r="M1205" s="5"/>
    </row>
    <row r="1206" spans="1:13" ht="14" x14ac:dyDescent="0.15">
      <c r="A1206" s="22">
        <v>45512</v>
      </c>
      <c r="C1206" s="4" t="s">
        <v>2833</v>
      </c>
      <c r="D1206" s="4" t="s">
        <v>2031</v>
      </c>
      <c r="E1206" s="4" t="s">
        <v>2773</v>
      </c>
      <c r="F1206" s="2" t="str">
        <f>IFERROR(VLOOKUP(VENTAS[[#This Row],[Código del producto Vendido]],STOCK[],5,FALSE),"-")</f>
        <v>Conjunto falda y top</v>
      </c>
      <c r="G1206" s="2">
        <v>1</v>
      </c>
      <c r="H1206" s="6">
        <v>35</v>
      </c>
      <c r="I1206" s="6">
        <f>VENTAS[[#This Row],[Cantidad]]*VENTAS[[#This Row],[Precio Venta]]</f>
        <v>35</v>
      </c>
      <c r="J1206" s="6">
        <f>IF(VENTAS[[#This Row],[Nombre del Gestor]]&gt;1,  VENTAS[[#This Row],[Total]]*10%, 0)</f>
        <v>3.5</v>
      </c>
      <c r="K1206" s="6">
        <f>IFERROR(VLOOKUP(VENTAS[[#This Row],[Código del producto Vendido]],STOCK[],16,FALSE)*VENTAS[[#This Row],[Cantidad]] + VLOOKUP(VENTAS[[#This Row],[Código del producto Vendido]],STOCK[],19,FALSE)*VENTAS[[#This Row],[Cantidad]],VENTAS[[#This Row],[Total]])</f>
        <v>13.56</v>
      </c>
      <c r="L1206" s="6">
        <f>VENTAS[[#This Row],[Total]]-VENTAS[[#This Row],[Comisión 10%]]-VENTAS[[#This Row],[Costo SIN Comision]]</f>
        <v>17.939999999999998</v>
      </c>
      <c r="M1206" s="5"/>
    </row>
    <row r="1207" spans="1:13" ht="28" x14ac:dyDescent="0.15">
      <c r="A1207" s="22">
        <v>45517</v>
      </c>
      <c r="C1207" s="4" t="s">
        <v>2834</v>
      </c>
      <c r="D1207" s="4" t="s">
        <v>2031</v>
      </c>
      <c r="E1207" s="4" t="s">
        <v>2850</v>
      </c>
      <c r="F1207" s="2" t="str">
        <f>IFERROR(VLOOKUP(VENTAS[[#This Row],[Código del producto Vendido]],STOCK[],5,FALSE),"-")</f>
        <v>Pullover blanco de algodón PRIMARK</v>
      </c>
      <c r="G1207" s="2">
        <v>1</v>
      </c>
      <c r="H1207" s="6">
        <v>12</v>
      </c>
      <c r="I1207" s="6">
        <f>VENTAS[[#This Row],[Cantidad]]*VENTAS[[#This Row],[Precio Venta]]</f>
        <v>12</v>
      </c>
      <c r="J1207" s="6">
        <f>IF(VENTAS[[#This Row],[Nombre del Gestor]]&gt;1,  VENTAS[[#This Row],[Total]]*10%, 0)</f>
        <v>1.2000000000000002</v>
      </c>
      <c r="K1207" s="6">
        <f>IFERROR(VLOOKUP(VENTAS[[#This Row],[Código del producto Vendido]],STOCK[],16,FALSE)*VENTAS[[#This Row],[Cantidad]] + VLOOKUP(VENTAS[[#This Row],[Código del producto Vendido]],STOCK[],19,FALSE)*VENTAS[[#This Row],[Cantidad]],VENTAS[[#This Row],[Total]])</f>
        <v>8.9700000000000006</v>
      </c>
      <c r="L1207" s="6">
        <f>VENTAS[[#This Row],[Total]]-VENTAS[[#This Row],[Comisión 10%]]-VENTAS[[#This Row],[Costo SIN Comision]]</f>
        <v>1.83</v>
      </c>
      <c r="M1207" s="5"/>
    </row>
    <row r="1208" spans="1:13" ht="28" x14ac:dyDescent="0.15">
      <c r="A1208" s="22">
        <v>45517</v>
      </c>
      <c r="C1208" s="4" t="s">
        <v>2834</v>
      </c>
      <c r="D1208" s="4" t="s">
        <v>2031</v>
      </c>
      <c r="E1208" s="4" t="s">
        <v>2851</v>
      </c>
      <c r="F1208" s="2" t="str">
        <f>IFERROR(VLOOKUP(VENTAS[[#This Row],[Código del producto Vendido]],STOCK[],5,FALSE),"-")</f>
        <v>Pullover blanco de algodón PRIMARK</v>
      </c>
      <c r="G1208" s="2">
        <v>1</v>
      </c>
      <c r="H1208" s="6">
        <v>12</v>
      </c>
      <c r="I1208" s="6">
        <f>VENTAS[[#This Row],[Cantidad]]*VENTAS[[#This Row],[Precio Venta]]</f>
        <v>12</v>
      </c>
      <c r="J1208" s="6">
        <f>IF(VENTAS[[#This Row],[Nombre del Gestor]]&gt;1,  VENTAS[[#This Row],[Total]]*10%, 0)</f>
        <v>1.2000000000000002</v>
      </c>
      <c r="K1208" s="6">
        <f>IFERROR(VLOOKUP(VENTAS[[#This Row],[Código del producto Vendido]],STOCK[],16,FALSE)*VENTAS[[#This Row],[Cantidad]] + VLOOKUP(VENTAS[[#This Row],[Código del producto Vendido]],STOCK[],19,FALSE)*VENTAS[[#This Row],[Cantidad]],VENTAS[[#This Row],[Total]])</f>
        <v>8.9700000000000006</v>
      </c>
      <c r="L1208" s="6">
        <f>VENTAS[[#This Row],[Total]]-VENTAS[[#This Row],[Comisión 10%]]-VENTAS[[#This Row],[Costo SIN Comision]]</f>
        <v>1.83</v>
      </c>
      <c r="M1208" s="5"/>
    </row>
    <row r="1209" spans="1:13" ht="14" x14ac:dyDescent="0.15">
      <c r="A1209" s="22">
        <v>45517</v>
      </c>
      <c r="C1209" s="4" t="s">
        <v>2858</v>
      </c>
      <c r="D1209" s="4" t="s">
        <v>2031</v>
      </c>
      <c r="E1209" s="4" t="s">
        <v>2759</v>
      </c>
      <c r="F1209" s="2" t="str">
        <f>IFERROR(VLOOKUP(VENTAS[[#This Row],[Código del producto Vendido]],STOCK[],5,FALSE),"-")</f>
        <v>Vestido crochet Playero espalda descubierta</v>
      </c>
      <c r="G1209" s="2">
        <v>1</v>
      </c>
      <c r="H1209" s="6">
        <v>30</v>
      </c>
      <c r="I1209" s="6">
        <f>VENTAS[[#This Row],[Cantidad]]*VENTAS[[#This Row],[Precio Venta]]</f>
        <v>30</v>
      </c>
      <c r="J1209" s="6">
        <f>IF(VENTAS[[#This Row],[Nombre del Gestor]]&gt;1,  VENTAS[[#This Row],[Total]]*10%, 0)</f>
        <v>3</v>
      </c>
      <c r="K1209" s="6">
        <f>IFERROR(VLOOKUP(VENTAS[[#This Row],[Código del producto Vendido]],STOCK[],16,FALSE)*VENTAS[[#This Row],[Cantidad]] + VLOOKUP(VENTAS[[#This Row],[Código del producto Vendido]],STOCK[],19,FALSE)*VENTAS[[#This Row],[Cantidad]],VENTAS[[#This Row],[Total]])</f>
        <v>14.020000000000001</v>
      </c>
      <c r="L1209" s="6">
        <f>VENTAS[[#This Row],[Total]]-VENTAS[[#This Row],[Comisión 10%]]-VENTAS[[#This Row],[Costo SIN Comision]]</f>
        <v>12.979999999999999</v>
      </c>
      <c r="M1209" s="5"/>
    </row>
    <row r="1210" spans="1:13" ht="14" x14ac:dyDescent="0.15">
      <c r="A1210" s="22">
        <v>45517</v>
      </c>
      <c r="C1210" s="4" t="s">
        <v>2858</v>
      </c>
      <c r="D1210" s="4" t="s">
        <v>2031</v>
      </c>
      <c r="E1210" s="4" t="s">
        <v>2296</v>
      </c>
      <c r="F1210" s="2" t="str">
        <f>IFERROR(VLOOKUP(VENTAS[[#This Row],[Código del producto Vendido]],STOCK[],5,FALSE),"-")</f>
        <v>Fashion TOTE bag tamaño de gran capacidad</v>
      </c>
      <c r="G1210" s="2">
        <v>1</v>
      </c>
      <c r="H1210" s="6">
        <v>18</v>
      </c>
      <c r="I1210" s="6">
        <f>VENTAS[[#This Row],[Cantidad]]*VENTAS[[#This Row],[Precio Venta]]</f>
        <v>18</v>
      </c>
      <c r="J1210" s="6">
        <f>IF(VENTAS[[#This Row],[Nombre del Gestor]]&gt;1,  VENTAS[[#This Row],[Total]]*10%, 0)</f>
        <v>1.8</v>
      </c>
      <c r="K1210" s="6">
        <f>IFERROR(VLOOKUP(VENTAS[[#This Row],[Código del producto Vendido]],STOCK[],16,FALSE)*VENTAS[[#This Row],[Cantidad]] + VLOOKUP(VENTAS[[#This Row],[Código del producto Vendido]],STOCK[],19,FALSE)*VENTAS[[#This Row],[Cantidad]],VENTAS[[#This Row],[Total]])</f>
        <v>7.59</v>
      </c>
      <c r="L1210" s="6">
        <f>VENTAS[[#This Row],[Total]]-VENTAS[[#This Row],[Comisión 10%]]-VENTAS[[#This Row],[Costo SIN Comision]]</f>
        <v>8.61</v>
      </c>
      <c r="M1210" s="5"/>
    </row>
    <row r="1211" spans="1:13" ht="14" x14ac:dyDescent="0.15">
      <c r="A1211" s="22">
        <v>45520</v>
      </c>
      <c r="C1211" s="4" t="s">
        <v>2860</v>
      </c>
      <c r="D1211" s="4" t="s">
        <v>2031</v>
      </c>
      <c r="E1211" s="4" t="s">
        <v>2660</v>
      </c>
      <c r="F1211" s="2" t="str">
        <f>IFERROR(VLOOKUP(VENTAS[[#This Row],[Código del producto Vendido]],STOCK[],5,FALSE),"-")</f>
        <v>Sandalias prácticas chunky blanco crema</v>
      </c>
      <c r="G1211" s="2">
        <v>1</v>
      </c>
      <c r="H1211" s="6">
        <v>35</v>
      </c>
      <c r="I1211" s="6">
        <f>VENTAS[[#This Row],[Cantidad]]*VENTAS[[#This Row],[Precio Venta]]</f>
        <v>35</v>
      </c>
      <c r="J1211" s="6">
        <f>IF(VENTAS[[#This Row],[Nombre del Gestor]]&gt;1,  VENTAS[[#This Row],[Total]]*10%, 0)</f>
        <v>3.5</v>
      </c>
      <c r="K1211" s="6">
        <f>IFERROR(VLOOKUP(VENTAS[[#This Row],[Código del producto Vendido]],STOCK[],16,FALSE)*VENTAS[[#This Row],[Cantidad]] + VLOOKUP(VENTAS[[#This Row],[Código del producto Vendido]],STOCK[],19,FALSE)*VENTAS[[#This Row],[Cantidad]],VENTAS[[#This Row],[Total]])</f>
        <v>24.217399999999998</v>
      </c>
      <c r="L1211" s="6">
        <f>VENTAS[[#This Row],[Total]]-VENTAS[[#This Row],[Comisión 10%]]-VENTAS[[#This Row],[Costo SIN Comision]]</f>
        <v>7.2826000000000022</v>
      </c>
      <c r="M1211" s="5"/>
    </row>
    <row r="1212" spans="1:13" ht="14" x14ac:dyDescent="0.15">
      <c r="A1212" s="22">
        <v>45523</v>
      </c>
      <c r="C1212" s="4" t="s">
        <v>2861</v>
      </c>
      <c r="D1212" s="4" t="s">
        <v>2031</v>
      </c>
      <c r="E1212" s="4" t="s">
        <v>2631</v>
      </c>
      <c r="F1212" s="2" t="str">
        <f>IFERROR(VLOOKUP(VENTAS[[#This Row],[Código del producto Vendido]],STOCK[],5,FALSE),"-")</f>
        <v>Sandalias prácticas Chunky Negras</v>
      </c>
      <c r="G1212" s="2">
        <v>1</v>
      </c>
      <c r="H1212" s="6">
        <v>35</v>
      </c>
      <c r="I1212" s="6">
        <f>VENTAS[[#This Row],[Cantidad]]*VENTAS[[#This Row],[Precio Venta]]</f>
        <v>35</v>
      </c>
      <c r="J1212" s="6">
        <f>IF(VENTAS[[#This Row],[Nombre del Gestor]]&gt;1,  VENTAS[[#This Row],[Total]]*10%, 0)</f>
        <v>3.5</v>
      </c>
      <c r="K1212" s="6">
        <f>IFERROR(VLOOKUP(VENTAS[[#This Row],[Código del producto Vendido]],STOCK[],16,FALSE)*VENTAS[[#This Row],[Cantidad]] + VLOOKUP(VENTAS[[#This Row],[Código del producto Vendido]],STOCK[],19,FALSE)*VENTAS[[#This Row],[Cantidad]],VENTAS[[#This Row],[Total]])</f>
        <v>21.97</v>
      </c>
      <c r="L1212" s="6">
        <f>VENTAS[[#This Row],[Total]]-VENTAS[[#This Row],[Comisión 10%]]-VENTAS[[#This Row],[Costo SIN Comision]]</f>
        <v>9.5300000000000011</v>
      </c>
      <c r="M1212" s="5"/>
    </row>
    <row r="1213" spans="1:13" ht="14" x14ac:dyDescent="0.15">
      <c r="A1213" s="22">
        <v>45526</v>
      </c>
      <c r="C1213" s="4" t="s">
        <v>2862</v>
      </c>
      <c r="D1213" s="4" t="s">
        <v>2031</v>
      </c>
      <c r="E1213" s="4" t="s">
        <v>1814</v>
      </c>
      <c r="F1213" s="2" t="str">
        <f>IFERROR(VLOOKUP(VENTAS[[#This Row],[Código del producto Vendido]],STOCK[],5,FALSE),"-")</f>
        <v xml:space="preserve">Crossbody Bag </v>
      </c>
      <c r="G1213" s="2">
        <v>1</v>
      </c>
      <c r="H1213" s="6">
        <v>18</v>
      </c>
      <c r="I1213" s="6">
        <f>VENTAS[[#This Row],[Cantidad]]*VENTAS[[#This Row],[Precio Venta]]</f>
        <v>18</v>
      </c>
      <c r="J1213" s="6">
        <f>IF(VENTAS[[#This Row],[Nombre del Gestor]]&gt;1,  VENTAS[[#This Row],[Total]]*10%, 0)</f>
        <v>1.8</v>
      </c>
      <c r="K1213" s="6">
        <f>IFERROR(VLOOKUP(VENTAS[[#This Row],[Código del producto Vendido]],STOCK[],16,FALSE)*VENTAS[[#This Row],[Cantidad]] + VLOOKUP(VENTAS[[#This Row],[Código del producto Vendido]],STOCK[],19,FALSE)*VENTAS[[#This Row],[Cantidad]],VENTAS[[#This Row],[Total]])</f>
        <v>10.790000000000001</v>
      </c>
      <c r="L1213" s="6">
        <f>VENTAS[[#This Row],[Total]]-VENTAS[[#This Row],[Comisión 10%]]-VENTAS[[#This Row],[Costo SIN Comision]]</f>
        <v>5.4099999999999984</v>
      </c>
      <c r="M1213" s="5"/>
    </row>
    <row r="1214" spans="1:13" ht="14" x14ac:dyDescent="0.15">
      <c r="A1214" s="22">
        <v>45526</v>
      </c>
      <c r="C1214" s="4" t="s">
        <v>2863</v>
      </c>
      <c r="D1214" s="4" t="s">
        <v>2031</v>
      </c>
      <c r="E1214" s="4" t="s">
        <v>1816</v>
      </c>
      <c r="F1214" s="2" t="str">
        <f>IFERROR(VLOOKUP(VENTAS[[#This Row],[Código del producto Vendido]],STOCK[],5,FALSE),"-")</f>
        <v>Crossbody Bag Negro Lacado</v>
      </c>
      <c r="G1214" s="2">
        <v>1</v>
      </c>
      <c r="H1214" s="6">
        <v>20</v>
      </c>
      <c r="I1214" s="6">
        <f>VENTAS[[#This Row],[Cantidad]]*VENTAS[[#This Row],[Precio Venta]]</f>
        <v>20</v>
      </c>
      <c r="J1214" s="6">
        <f>IF(VENTAS[[#This Row],[Nombre del Gestor]]&gt;1,  VENTAS[[#This Row],[Total]]*10%, 0)</f>
        <v>2</v>
      </c>
      <c r="K1214" s="6">
        <f>IFERROR(VLOOKUP(VENTAS[[#This Row],[Código del producto Vendido]],STOCK[],16,FALSE)*VENTAS[[#This Row],[Cantidad]] + VLOOKUP(VENTAS[[#This Row],[Código del producto Vendido]],STOCK[],19,FALSE)*VENTAS[[#This Row],[Cantidad]],VENTAS[[#This Row],[Total]])</f>
        <v>10.790000000000001</v>
      </c>
      <c r="L1214" s="6">
        <f>VENTAS[[#This Row],[Total]]-VENTAS[[#This Row],[Comisión 10%]]-VENTAS[[#This Row],[Costo SIN Comision]]</f>
        <v>7.2099999999999991</v>
      </c>
      <c r="M1214" s="5"/>
    </row>
    <row r="1215" spans="1:13" ht="14" x14ac:dyDescent="0.15">
      <c r="A1215" s="22">
        <v>45527</v>
      </c>
      <c r="C1215" s="4" t="s">
        <v>2864</v>
      </c>
      <c r="D1215" s="4" t="s">
        <v>2031</v>
      </c>
      <c r="E1215" s="4" t="s">
        <v>2836</v>
      </c>
      <c r="F1215" s="2" t="str">
        <f>IFERROR(VLOOKUP(VENTAS[[#This Row],[Código del producto Vendido]],STOCK[],5,FALSE),"-")</f>
        <v>Traje de baño clásico en bloque de color de talle alto</v>
      </c>
      <c r="G1215" s="2">
        <v>1</v>
      </c>
      <c r="H1215" s="6">
        <v>28</v>
      </c>
      <c r="I1215" s="6">
        <f>VENTAS[[#This Row],[Cantidad]]*VENTAS[[#This Row],[Precio Venta]]</f>
        <v>28</v>
      </c>
      <c r="J1215" s="6">
        <f>IF(VENTAS[[#This Row],[Nombre del Gestor]]&gt;1,  VENTAS[[#This Row],[Total]]*10%, 0)</f>
        <v>2.8000000000000003</v>
      </c>
      <c r="K1215" s="6">
        <f>IFERROR(VLOOKUP(VENTAS[[#This Row],[Código del producto Vendido]],STOCK[],16,FALSE)*VENTAS[[#This Row],[Cantidad]] + VLOOKUP(VENTAS[[#This Row],[Código del producto Vendido]],STOCK[],19,FALSE)*VENTAS[[#This Row],[Cantidad]],VENTAS[[#This Row],[Total]])</f>
        <v>10.4</v>
      </c>
      <c r="L1215" s="6">
        <f>VENTAS[[#This Row],[Total]]-VENTAS[[#This Row],[Comisión 10%]]-VENTAS[[#This Row],[Costo SIN Comision]]</f>
        <v>14.799999999999999</v>
      </c>
      <c r="M1215" s="5"/>
    </row>
    <row r="1216" spans="1:13" ht="14" x14ac:dyDescent="0.15">
      <c r="A1216" s="22">
        <v>45518</v>
      </c>
      <c r="C1216" s="4" t="s">
        <v>2874</v>
      </c>
      <c r="D1216" s="4" t="s">
        <v>2031</v>
      </c>
      <c r="E1216" s="4" t="s">
        <v>2771</v>
      </c>
      <c r="F1216" s="2" t="str">
        <f>IFERROR(VLOOKUP(VENTAS[[#This Row],[Código del producto Vendido]],STOCK[],5,FALSE),"-")</f>
        <v>Bolso verano de rafia en bloque de color</v>
      </c>
      <c r="G1216" s="2">
        <v>1</v>
      </c>
      <c r="H1216" s="6">
        <v>20</v>
      </c>
      <c r="I1216" s="6">
        <f>VENTAS[[#This Row],[Cantidad]]*VENTAS[[#This Row],[Precio Venta]]</f>
        <v>20</v>
      </c>
      <c r="J1216" s="6">
        <f>IF(VENTAS[[#This Row],[Nombre del Gestor]]&gt;1,  VENTAS[[#This Row],[Total]]*10%, 0)</f>
        <v>2</v>
      </c>
      <c r="K1216" s="6">
        <f>IFERROR(VLOOKUP(VENTAS[[#This Row],[Código del producto Vendido]],STOCK[],16,FALSE)*VENTAS[[#This Row],[Cantidad]] + VLOOKUP(VENTAS[[#This Row],[Código del producto Vendido]],STOCK[],19,FALSE)*VENTAS[[#This Row],[Cantidad]],VENTAS[[#This Row],[Total]])</f>
        <v>5.96</v>
      </c>
      <c r="L1216" s="6">
        <f>VENTAS[[#This Row],[Total]]-VENTAS[[#This Row],[Comisión 10%]]-VENTAS[[#This Row],[Costo SIN Comision]]</f>
        <v>12.04</v>
      </c>
      <c r="M1216" s="5"/>
    </row>
    <row r="1217" spans="1:13" ht="14" x14ac:dyDescent="0.15">
      <c r="A1217" s="22">
        <v>45518</v>
      </c>
      <c r="C1217" s="4" t="s">
        <v>2874</v>
      </c>
      <c r="D1217" s="4" t="s">
        <v>2031</v>
      </c>
      <c r="E1217" s="4" t="s">
        <v>2757</v>
      </c>
      <c r="F1217" s="2" t="str">
        <f>IFERROR(VLOOKUP(VENTAS[[#This Row],[Código del producto Vendido]],STOCK[],5,FALSE),"-")</f>
        <v>Vestido blanco espalda cruzada</v>
      </c>
      <c r="G1217" s="2">
        <v>1</v>
      </c>
      <c r="H1217" s="6">
        <v>30</v>
      </c>
      <c r="I1217" s="6">
        <f>VENTAS[[#This Row],[Cantidad]]*VENTAS[[#This Row],[Precio Venta]]</f>
        <v>30</v>
      </c>
      <c r="J1217" s="6">
        <f>IF(VENTAS[[#This Row],[Nombre del Gestor]]&gt;1,  VENTAS[[#This Row],[Total]]*10%, 0)</f>
        <v>3</v>
      </c>
      <c r="K1217" s="6">
        <f>IFERROR(VLOOKUP(VENTAS[[#This Row],[Código del producto Vendido]],STOCK[],16,FALSE)*VENTAS[[#This Row],[Cantidad]] + VLOOKUP(VENTAS[[#This Row],[Código del producto Vendido]],STOCK[],19,FALSE)*VENTAS[[#This Row],[Cantidad]],VENTAS[[#This Row],[Total]])</f>
        <v>15.440000000000001</v>
      </c>
      <c r="L1217" s="6">
        <f>VENTAS[[#This Row],[Total]]-VENTAS[[#This Row],[Comisión 10%]]-VENTAS[[#This Row],[Costo SIN Comision]]</f>
        <v>11.559999999999999</v>
      </c>
      <c r="M1217" s="5"/>
    </row>
    <row r="1218" spans="1:13" ht="14" x14ac:dyDescent="0.15">
      <c r="A1218" s="22">
        <v>45518</v>
      </c>
      <c r="C1218" s="4" t="s">
        <v>2874</v>
      </c>
      <c r="D1218" s="4" t="s">
        <v>2031</v>
      </c>
      <c r="E1218" s="4" t="s">
        <v>2753</v>
      </c>
      <c r="F1218" s="2" t="str">
        <f>IFERROR(VLOOKUP(VENTAS[[#This Row],[Código del producto Vendido]],STOCK[],5,FALSE),"-")</f>
        <v>Vestido negro espalda cruzada</v>
      </c>
      <c r="G1218" s="2">
        <v>1</v>
      </c>
      <c r="H1218" s="6">
        <v>30</v>
      </c>
      <c r="I1218" s="6">
        <f>VENTAS[[#This Row],[Cantidad]]*VENTAS[[#This Row],[Precio Venta]]</f>
        <v>30</v>
      </c>
      <c r="J1218" s="6">
        <f>IF(VENTAS[[#This Row],[Nombre del Gestor]]&gt;1,  VENTAS[[#This Row],[Total]]*10%, 0)</f>
        <v>3</v>
      </c>
      <c r="K1218" s="6">
        <f>IFERROR(VLOOKUP(VENTAS[[#This Row],[Código del producto Vendido]],STOCK[],16,FALSE)*VENTAS[[#This Row],[Cantidad]] + VLOOKUP(VENTAS[[#This Row],[Código del producto Vendido]],STOCK[],19,FALSE)*VENTAS[[#This Row],[Cantidad]],VENTAS[[#This Row],[Total]])</f>
        <v>15.440000000000001</v>
      </c>
      <c r="L1218" s="6">
        <f>VENTAS[[#This Row],[Total]]-VENTAS[[#This Row],[Comisión 10%]]-VENTAS[[#This Row],[Costo SIN Comision]]</f>
        <v>11.559999999999999</v>
      </c>
      <c r="M1218" s="5"/>
    </row>
    <row r="1219" spans="1:13" ht="14" x14ac:dyDescent="0.15">
      <c r="A1219" s="22">
        <v>45518</v>
      </c>
      <c r="C1219" s="4" t="s">
        <v>2874</v>
      </c>
      <c r="D1219" s="4" t="s">
        <v>2031</v>
      </c>
      <c r="E1219" s="4" t="s">
        <v>2365</v>
      </c>
      <c r="F1219" s="2" t="str">
        <f>IFERROR(VLOOKUP(VENTAS[[#This Row],[Código del producto Vendido]],STOCK[],5,FALSE),"-")</f>
        <v>Vestido color block  bohemio</v>
      </c>
      <c r="G1219" s="2">
        <v>1</v>
      </c>
      <c r="H1219" s="6">
        <v>30</v>
      </c>
      <c r="I1219" s="6">
        <f>VENTAS[[#This Row],[Cantidad]]*VENTAS[[#This Row],[Precio Venta]]</f>
        <v>30</v>
      </c>
      <c r="J1219" s="6">
        <f>IF(VENTAS[[#This Row],[Nombre del Gestor]]&gt;1,  VENTAS[[#This Row],[Total]]*10%, 0)</f>
        <v>3</v>
      </c>
      <c r="K1219" s="6">
        <f>IFERROR(VLOOKUP(VENTAS[[#This Row],[Código del producto Vendido]],STOCK[],16,FALSE)*VENTAS[[#This Row],[Cantidad]] + VLOOKUP(VENTAS[[#This Row],[Código del producto Vendido]],STOCK[],19,FALSE)*VENTAS[[#This Row],[Cantidad]],VENTAS[[#This Row],[Total]])</f>
        <v>14.684374999999999</v>
      </c>
      <c r="L1219" s="6">
        <f>VENTAS[[#This Row],[Total]]-VENTAS[[#This Row],[Comisión 10%]]-VENTAS[[#This Row],[Costo SIN Comision]]</f>
        <v>12.315625000000001</v>
      </c>
      <c r="M1219" s="5"/>
    </row>
    <row r="1220" spans="1:13" ht="14" x14ac:dyDescent="0.15">
      <c r="A1220" s="22">
        <v>45518</v>
      </c>
      <c r="C1220" s="4" t="s">
        <v>2874</v>
      </c>
      <c r="D1220" s="4" t="s">
        <v>2031</v>
      </c>
      <c r="E1220" s="4" t="s">
        <v>2631</v>
      </c>
      <c r="F1220" s="2" t="str">
        <f>IFERROR(VLOOKUP(VENTAS[[#This Row],[Código del producto Vendido]],STOCK[],5,FALSE),"-")</f>
        <v>Sandalias prácticas Chunky Negras</v>
      </c>
      <c r="G1220" s="2">
        <v>1</v>
      </c>
      <c r="H1220" s="6">
        <v>35</v>
      </c>
      <c r="I1220" s="6">
        <f>VENTAS[[#This Row],[Cantidad]]*VENTAS[[#This Row],[Precio Venta]]</f>
        <v>35</v>
      </c>
      <c r="J1220" s="6">
        <f>IF(VENTAS[[#This Row],[Nombre del Gestor]]&gt;1,  VENTAS[[#This Row],[Total]]*10%, 0)</f>
        <v>3.5</v>
      </c>
      <c r="K1220" s="6">
        <f>IFERROR(VLOOKUP(VENTAS[[#This Row],[Código del producto Vendido]],STOCK[],16,FALSE)*VENTAS[[#This Row],[Cantidad]] + VLOOKUP(VENTAS[[#This Row],[Código del producto Vendido]],STOCK[],19,FALSE)*VENTAS[[#This Row],[Cantidad]],VENTAS[[#This Row],[Total]])</f>
        <v>21.97</v>
      </c>
      <c r="L1220" s="6">
        <f>VENTAS[[#This Row],[Total]]-VENTAS[[#This Row],[Comisión 10%]]-VENTAS[[#This Row],[Costo SIN Comision]]</f>
        <v>9.5300000000000011</v>
      </c>
      <c r="M1220" s="5"/>
    </row>
    <row r="1221" spans="1:13" ht="14" x14ac:dyDescent="0.15">
      <c r="A1221" s="22">
        <v>45518</v>
      </c>
      <c r="C1221" s="4" t="s">
        <v>2874</v>
      </c>
      <c r="D1221" s="4" t="s">
        <v>2031</v>
      </c>
      <c r="E1221" s="4" t="s">
        <v>2802</v>
      </c>
      <c r="F1221" s="2" t="str">
        <f>IFERROR(VLOOKUP(VENTAS[[#This Row],[Código del producto Vendido]],STOCK[],5,FALSE),"-")</f>
        <v>Top de punto y cuello elegante negro H&amp;M</v>
      </c>
      <c r="G1221" s="2">
        <v>1</v>
      </c>
      <c r="H1221" s="6">
        <v>20</v>
      </c>
      <c r="I1221" s="6">
        <f>VENTAS[[#This Row],[Cantidad]]*VENTAS[[#This Row],[Precio Venta]]</f>
        <v>20</v>
      </c>
      <c r="J1221" s="6">
        <f>IF(VENTAS[[#This Row],[Nombre del Gestor]]&gt;1,  VENTAS[[#This Row],[Total]]*10%, 0)</f>
        <v>2</v>
      </c>
      <c r="K1221" s="6">
        <f>IFERROR(VLOOKUP(VENTAS[[#This Row],[Código del producto Vendido]],STOCK[],16,FALSE)*VENTAS[[#This Row],[Cantidad]] + VLOOKUP(VENTAS[[#This Row],[Código del producto Vendido]],STOCK[],19,FALSE)*VENTAS[[#This Row],[Cantidad]],VENTAS[[#This Row],[Total]])</f>
        <v>10.96</v>
      </c>
      <c r="L1221" s="6">
        <f>VENTAS[[#This Row],[Total]]-VENTAS[[#This Row],[Comisión 10%]]-VENTAS[[#This Row],[Costo SIN Comision]]</f>
        <v>7.0399999999999991</v>
      </c>
      <c r="M1221" s="5"/>
    </row>
    <row r="1222" spans="1:13" ht="14" x14ac:dyDescent="0.15">
      <c r="A1222" s="22">
        <v>45518</v>
      </c>
      <c r="C1222" s="4" t="s">
        <v>2874</v>
      </c>
      <c r="D1222" s="4" t="s">
        <v>2031</v>
      </c>
      <c r="E1222" s="4" t="s">
        <v>2806</v>
      </c>
      <c r="F1222" s="2" t="str">
        <f>IFERROR(VLOOKUP(VENTAS[[#This Row],[Código del producto Vendido]],STOCK[],5,FALSE),"-")</f>
        <v>Top de punto y cuello elegante blanco H&amp;M</v>
      </c>
      <c r="G1222" s="2">
        <v>1</v>
      </c>
      <c r="H1222" s="6">
        <v>20</v>
      </c>
      <c r="I1222" s="6">
        <f>VENTAS[[#This Row],[Cantidad]]*VENTAS[[#This Row],[Precio Venta]]</f>
        <v>20</v>
      </c>
      <c r="J1222" s="6">
        <f>IF(VENTAS[[#This Row],[Nombre del Gestor]]&gt;1,  VENTAS[[#This Row],[Total]]*10%, 0)</f>
        <v>2</v>
      </c>
      <c r="K1222" s="6">
        <f>IFERROR(VLOOKUP(VENTAS[[#This Row],[Código del producto Vendido]],STOCK[],16,FALSE)*VENTAS[[#This Row],[Cantidad]] + VLOOKUP(VENTAS[[#This Row],[Código del producto Vendido]],STOCK[],19,FALSE)*VENTAS[[#This Row],[Cantidad]],VENTAS[[#This Row],[Total]])</f>
        <v>10.96</v>
      </c>
      <c r="L1222" s="6">
        <f>VENTAS[[#This Row],[Total]]-VENTAS[[#This Row],[Comisión 10%]]-VENTAS[[#This Row],[Costo SIN Comision]]</f>
        <v>7.0399999999999991</v>
      </c>
      <c r="M1222" s="5"/>
    </row>
    <row r="1223" spans="1:13" ht="14" x14ac:dyDescent="0.15">
      <c r="A1223" s="22">
        <v>45518</v>
      </c>
      <c r="C1223" s="4" t="s">
        <v>2876</v>
      </c>
      <c r="D1223" s="4"/>
      <c r="E1223" s="4" t="s">
        <v>2807</v>
      </c>
      <c r="F1223" s="2" t="str">
        <f>IFERROR(VLOOKUP(VENTAS[[#This Row],[Código del producto Vendido]],STOCK[],5,FALSE),"-")</f>
        <v>Top de punto y cuello elegante blanco H&amp;M</v>
      </c>
      <c r="G1223" s="2">
        <v>1</v>
      </c>
      <c r="H1223" s="6">
        <v>0</v>
      </c>
      <c r="I1223" s="6">
        <f>VENTAS[[#This Row],[Cantidad]]*VENTAS[[#This Row],[Precio Venta]]</f>
        <v>0</v>
      </c>
      <c r="J1223" s="6">
        <f>IF(VENTAS[[#This Row],[Nombre del Gestor]]&gt;1,  VENTAS[[#This Row],[Total]]*10%, 0)</f>
        <v>0</v>
      </c>
      <c r="K1223" s="6">
        <f>IFERROR(VLOOKUP(VENTAS[[#This Row],[Código del producto Vendido]],STOCK[],16,FALSE)*VENTAS[[#This Row],[Cantidad]] + VLOOKUP(VENTAS[[#This Row],[Código del producto Vendido]],STOCK[],19,FALSE)*VENTAS[[#This Row],[Cantidad]],VENTAS[[#This Row],[Total]])</f>
        <v>10.96</v>
      </c>
      <c r="L1223" s="6">
        <f>VENTAS[[#This Row],[Total]]-VENTAS[[#This Row],[Comisión 10%]]-VENTAS[[#This Row],[Costo SIN Comision]]</f>
        <v>-10.96</v>
      </c>
      <c r="M1223" s="5"/>
    </row>
    <row r="1224" spans="1:13" ht="14" x14ac:dyDescent="0.15">
      <c r="A1224" s="22">
        <v>45512</v>
      </c>
      <c r="C1224" s="4" t="s">
        <v>2878</v>
      </c>
      <c r="D1224" s="4" t="s">
        <v>2623</v>
      </c>
      <c r="E1224" s="4" t="s">
        <v>2638</v>
      </c>
      <c r="F1224" s="2" t="str">
        <f>IFERROR(VLOOKUP(VENTAS[[#This Row],[Código del producto Vendido]],STOCK[],5,FALSE),"-")</f>
        <v>Sandalias de plataforma en bloque de color</v>
      </c>
      <c r="G1224" s="2">
        <v>1</v>
      </c>
      <c r="H1224" s="6">
        <v>35</v>
      </c>
      <c r="I1224" s="6">
        <f>VENTAS[[#This Row],[Cantidad]]*VENTAS[[#This Row],[Precio Venta]]</f>
        <v>35</v>
      </c>
      <c r="J1224" s="6">
        <f>IF(VENTAS[[#This Row],[Nombre del Gestor]]&gt;1,  VENTAS[[#This Row],[Total]]*10%, 0)</f>
        <v>3.5</v>
      </c>
      <c r="K1224" s="6">
        <f>IFERROR(VLOOKUP(VENTAS[[#This Row],[Código del producto Vendido]],STOCK[],16,FALSE)*VENTAS[[#This Row],[Cantidad]] + VLOOKUP(VENTAS[[#This Row],[Código del producto Vendido]],STOCK[],19,FALSE)*VENTAS[[#This Row],[Cantidad]],VENTAS[[#This Row],[Total]])</f>
        <v>21.97</v>
      </c>
      <c r="L1224" s="6">
        <f>VENTAS[[#This Row],[Total]]-VENTAS[[#This Row],[Comisión 10%]]-VENTAS[[#This Row],[Costo SIN Comision]]</f>
        <v>9.5300000000000011</v>
      </c>
      <c r="M1224" s="5"/>
    </row>
    <row r="1225" spans="1:13" ht="14" x14ac:dyDescent="0.15">
      <c r="A1225" s="22">
        <v>45518</v>
      </c>
      <c r="C1225" s="4" t="s">
        <v>2860</v>
      </c>
      <c r="D1225" s="4" t="s">
        <v>2623</v>
      </c>
      <c r="E1225" s="4" t="s">
        <v>2680</v>
      </c>
      <c r="F1225" s="2" t="str">
        <f>IFERROR(VLOOKUP(VENTAS[[#This Row],[Código del producto Vendido]],STOCK[],5,FALSE),"-")</f>
        <v>Bolso de playa con diseño de rayas tamaño mediano</v>
      </c>
      <c r="G1225" s="2">
        <v>1</v>
      </c>
      <c r="H1225" s="6">
        <v>22</v>
      </c>
      <c r="I1225" s="6">
        <f>VENTAS[[#This Row],[Cantidad]]*VENTAS[[#This Row],[Precio Venta]]</f>
        <v>22</v>
      </c>
      <c r="J1225" s="6">
        <f>IF(VENTAS[[#This Row],[Nombre del Gestor]]&gt;1,  VENTAS[[#This Row],[Total]]*10%, 0)</f>
        <v>2.2000000000000002</v>
      </c>
      <c r="K1225" s="6">
        <f>IFERROR(VLOOKUP(VENTAS[[#This Row],[Código del producto Vendido]],STOCK[],16,FALSE)*VENTAS[[#This Row],[Cantidad]] + VLOOKUP(VENTAS[[#This Row],[Código del producto Vendido]],STOCK[],19,FALSE)*VENTAS[[#This Row],[Cantidad]],VENTAS[[#This Row],[Total]])</f>
        <v>11.3</v>
      </c>
      <c r="L1225" s="6">
        <f>VENTAS[[#This Row],[Total]]-VENTAS[[#This Row],[Comisión 10%]]-VENTAS[[#This Row],[Costo SIN Comision]]</f>
        <v>8.5</v>
      </c>
      <c r="M1225" s="5"/>
    </row>
    <row r="1226" spans="1:13" ht="14" x14ac:dyDescent="0.15">
      <c r="A1226" s="22">
        <v>45520</v>
      </c>
      <c r="C1226" s="4" t="s">
        <v>2879</v>
      </c>
      <c r="D1226" s="4" t="s">
        <v>2623</v>
      </c>
      <c r="E1226" s="4" t="s">
        <v>2707</v>
      </c>
      <c r="F1226" s="2" t="str">
        <f>IFERROR(VLOOKUP(VENTAS[[#This Row],[Código del producto Vendido]],STOCK[],5,FALSE),"-")</f>
        <v>Blusa de lazos color negro</v>
      </c>
      <c r="G1226" s="2">
        <v>1</v>
      </c>
      <c r="H1226" s="6">
        <v>18</v>
      </c>
      <c r="I1226" s="6">
        <f>VENTAS[[#This Row],[Cantidad]]*VENTAS[[#This Row],[Precio Venta]]</f>
        <v>18</v>
      </c>
      <c r="J1226" s="6">
        <f>IF(VENTAS[[#This Row],[Nombre del Gestor]]&gt;1,  VENTAS[[#This Row],[Total]]*10%, 0)</f>
        <v>1.8</v>
      </c>
      <c r="K1226" s="6">
        <f>IFERROR(VLOOKUP(VENTAS[[#This Row],[Código del producto Vendido]],STOCK[],16,FALSE)*VENTAS[[#This Row],[Cantidad]] + VLOOKUP(VENTAS[[#This Row],[Código del producto Vendido]],STOCK[],19,FALSE)*VENTAS[[#This Row],[Cantidad]],VENTAS[[#This Row],[Total]])</f>
        <v>10.220000000000001</v>
      </c>
      <c r="L1226" s="6">
        <f>VENTAS[[#This Row],[Total]]-VENTAS[[#This Row],[Comisión 10%]]-VENTAS[[#This Row],[Costo SIN Comision]]</f>
        <v>5.9799999999999986</v>
      </c>
      <c r="M1226" s="5"/>
    </row>
    <row r="1227" spans="1:13" ht="14" x14ac:dyDescent="0.15">
      <c r="A1227" s="22">
        <v>45520</v>
      </c>
      <c r="C1227" s="4" t="s">
        <v>2880</v>
      </c>
      <c r="D1227" s="4" t="s">
        <v>2623</v>
      </c>
      <c r="E1227" s="4" t="s">
        <v>2639</v>
      </c>
      <c r="F1227" s="2" t="str">
        <f>IFERROR(VLOOKUP(VENTAS[[#This Row],[Código del producto Vendido]],STOCK[],5,FALSE),"-")</f>
        <v>Sandalias de plataforma en bloque de color</v>
      </c>
      <c r="G1227" s="2">
        <v>1</v>
      </c>
      <c r="H1227" s="6">
        <v>35</v>
      </c>
      <c r="I1227" s="6">
        <f>VENTAS[[#This Row],[Cantidad]]*VENTAS[[#This Row],[Precio Venta]]</f>
        <v>35</v>
      </c>
      <c r="J1227" s="6">
        <f>IF(VENTAS[[#This Row],[Nombre del Gestor]]&gt;1,  VENTAS[[#This Row],[Total]]*10%, 0)</f>
        <v>3.5</v>
      </c>
      <c r="K1227" s="6">
        <f>IFERROR(VLOOKUP(VENTAS[[#This Row],[Código del producto Vendido]],STOCK[],16,FALSE)*VENTAS[[#This Row],[Cantidad]] + VLOOKUP(VENTAS[[#This Row],[Código del producto Vendido]],STOCK[],19,FALSE)*VENTAS[[#This Row],[Cantidad]],VENTAS[[#This Row],[Total]])</f>
        <v>21.97</v>
      </c>
      <c r="L1227" s="6">
        <f>VENTAS[[#This Row],[Total]]-VENTAS[[#This Row],[Comisión 10%]]-VENTAS[[#This Row],[Costo SIN Comision]]</f>
        <v>9.5300000000000011</v>
      </c>
      <c r="M1227" s="5"/>
    </row>
    <row r="1228" spans="1:13" ht="14" x14ac:dyDescent="0.15">
      <c r="A1228" s="22">
        <v>45520</v>
      </c>
      <c r="C1228" s="4" t="s">
        <v>2881</v>
      </c>
      <c r="D1228" s="4" t="s">
        <v>2623</v>
      </c>
      <c r="E1228" s="4" t="s">
        <v>2836</v>
      </c>
      <c r="F1228" s="2" t="str">
        <f>IFERROR(VLOOKUP(VENTAS[[#This Row],[Código del producto Vendido]],STOCK[],5,FALSE),"-")</f>
        <v>Traje de baño clásico en bloque de color de talle alto</v>
      </c>
      <c r="G1228" s="2">
        <v>1</v>
      </c>
      <c r="H1228" s="6">
        <v>28</v>
      </c>
      <c r="I1228" s="6">
        <f>VENTAS[[#This Row],[Cantidad]]*VENTAS[[#This Row],[Precio Venta]]</f>
        <v>28</v>
      </c>
      <c r="J1228" s="6">
        <f>IF(VENTAS[[#This Row],[Nombre del Gestor]]&gt;1,  VENTAS[[#This Row],[Total]]*10%, 0)</f>
        <v>2.8000000000000003</v>
      </c>
      <c r="K1228" s="6">
        <f>IFERROR(VLOOKUP(VENTAS[[#This Row],[Código del producto Vendido]],STOCK[],16,FALSE)*VENTAS[[#This Row],[Cantidad]] + VLOOKUP(VENTAS[[#This Row],[Código del producto Vendido]],STOCK[],19,FALSE)*VENTAS[[#This Row],[Cantidad]],VENTAS[[#This Row],[Total]])</f>
        <v>10.4</v>
      </c>
      <c r="L1228" s="6">
        <f>VENTAS[[#This Row],[Total]]-VENTAS[[#This Row],[Comisión 10%]]-VENTAS[[#This Row],[Costo SIN Comision]]</f>
        <v>14.799999999999999</v>
      </c>
      <c r="M1228" s="5"/>
    </row>
    <row r="1229" spans="1:13" ht="14" x14ac:dyDescent="0.15">
      <c r="A1229" s="22">
        <v>45521</v>
      </c>
      <c r="C1229" s="4" t="s">
        <v>2831</v>
      </c>
      <c r="D1229" s="4" t="s">
        <v>2623</v>
      </c>
      <c r="E1229" s="4" t="s">
        <v>1811</v>
      </c>
      <c r="F1229" s="2" t="str">
        <f>IFERROR(VLOOKUP(VENTAS[[#This Row],[Código del producto Vendido]],STOCK[],5,FALSE),"-")</f>
        <v xml:space="preserve">Maxi Vestido Bodycon </v>
      </c>
      <c r="G1229" s="2">
        <v>1</v>
      </c>
      <c r="H1229" s="6">
        <v>20</v>
      </c>
      <c r="I1229" s="6">
        <f>VENTAS[[#This Row],[Cantidad]]*VENTAS[[#This Row],[Precio Venta]]</f>
        <v>20</v>
      </c>
      <c r="J1229" s="6">
        <f>IF(VENTAS[[#This Row],[Nombre del Gestor]]&gt;1,  VENTAS[[#This Row],[Total]]*10%, 0)</f>
        <v>2</v>
      </c>
      <c r="K1229" s="6">
        <f>IFERROR(VLOOKUP(VENTAS[[#This Row],[Código del producto Vendido]],STOCK[],16,FALSE)*VENTAS[[#This Row],[Cantidad]] + VLOOKUP(VENTAS[[#This Row],[Código del producto Vendido]],STOCK[],19,FALSE)*VENTAS[[#This Row],[Cantidad]],VENTAS[[#This Row],[Total]])</f>
        <v>11.790000000000001</v>
      </c>
      <c r="L1229" s="6">
        <f>VENTAS[[#This Row],[Total]]-VENTAS[[#This Row],[Comisión 10%]]-VENTAS[[#This Row],[Costo SIN Comision]]</f>
        <v>6.2099999999999991</v>
      </c>
      <c r="M1229" s="5"/>
    </row>
    <row r="1230" spans="1:13" ht="14" x14ac:dyDescent="0.15">
      <c r="A1230" s="22">
        <v>45521</v>
      </c>
      <c r="C1230" s="4" t="s">
        <v>2831</v>
      </c>
      <c r="D1230" s="4" t="s">
        <v>2623</v>
      </c>
      <c r="E1230" s="4" t="s">
        <v>914</v>
      </c>
      <c r="F1230" s="2" t="str">
        <f>IFERROR(VLOOKUP(VENTAS[[#This Row],[Código del producto Vendido]],STOCK[],5,FALSE),"-")</f>
        <v>Falda plisada</v>
      </c>
      <c r="G1230" s="2">
        <v>1</v>
      </c>
      <c r="H1230" s="6">
        <v>25</v>
      </c>
      <c r="I1230" s="6">
        <f>VENTAS[[#This Row],[Cantidad]]*VENTAS[[#This Row],[Precio Venta]]</f>
        <v>25</v>
      </c>
      <c r="J1230" s="6">
        <f>IF(VENTAS[[#This Row],[Nombre del Gestor]]&gt;1,  VENTAS[[#This Row],[Total]]*10%, 0)</f>
        <v>2.5</v>
      </c>
      <c r="K1230" s="6">
        <f>IFERROR(VLOOKUP(VENTAS[[#This Row],[Código del producto Vendido]],STOCK[],16,FALSE)*VENTAS[[#This Row],[Cantidad]] + VLOOKUP(VENTAS[[#This Row],[Código del producto Vendido]],STOCK[],19,FALSE)*VENTAS[[#This Row],[Cantidad]],VENTAS[[#This Row],[Total]])</f>
        <v>14.625</v>
      </c>
      <c r="L1230" s="6">
        <f>VENTAS[[#This Row],[Total]]-VENTAS[[#This Row],[Comisión 10%]]-VENTAS[[#This Row],[Costo SIN Comision]]</f>
        <v>7.875</v>
      </c>
      <c r="M1230" s="5"/>
    </row>
    <row r="1231" spans="1:13" ht="14" x14ac:dyDescent="0.15">
      <c r="A1231" s="22">
        <v>45528</v>
      </c>
      <c r="C1231" s="4" t="s">
        <v>2882</v>
      </c>
      <c r="D1231" s="4" t="s">
        <v>2623</v>
      </c>
      <c r="E1231" s="4" t="s">
        <v>952</v>
      </c>
      <c r="F1231" s="2" t="str">
        <f>IFERROR(VLOOKUP(VENTAS[[#This Row],[Código del producto Vendido]],STOCK[],5,FALSE),"-")</f>
        <v>Blusa elegante de cuello negro</v>
      </c>
      <c r="G1231" s="2">
        <v>1</v>
      </c>
      <c r="H1231" s="6">
        <v>15</v>
      </c>
      <c r="I1231" s="6">
        <f>VENTAS[[#This Row],[Cantidad]]*VENTAS[[#This Row],[Precio Venta]]</f>
        <v>15</v>
      </c>
      <c r="J1231" s="6">
        <f>IF(VENTAS[[#This Row],[Nombre del Gestor]]&gt;1,  VENTAS[[#This Row],[Total]]*10%, 0)</f>
        <v>1.5</v>
      </c>
      <c r="K1231" s="6">
        <f>IFERROR(VLOOKUP(VENTAS[[#This Row],[Código del producto Vendido]],STOCK[],16,FALSE)*VENTAS[[#This Row],[Cantidad]] + VLOOKUP(VENTAS[[#This Row],[Código del producto Vendido]],STOCK[],19,FALSE)*VENTAS[[#This Row],[Cantidad]],VENTAS[[#This Row],[Total]])</f>
        <v>12.094117647058823</v>
      </c>
      <c r="L1231" s="6">
        <f>VENTAS[[#This Row],[Total]]-VENTAS[[#This Row],[Comisión 10%]]-VENTAS[[#This Row],[Costo SIN Comision]]</f>
        <v>1.4058823529411768</v>
      </c>
      <c r="M1231" s="5"/>
    </row>
    <row r="1232" spans="1:13" ht="14" x14ac:dyDescent="0.15">
      <c r="A1232" s="22">
        <v>45528</v>
      </c>
      <c r="C1232" s="4" t="s">
        <v>2882</v>
      </c>
      <c r="D1232" s="4" t="s">
        <v>2623</v>
      </c>
      <c r="E1232" s="4" t="s">
        <v>597</v>
      </c>
      <c r="F1232" s="2" t="str">
        <f>IFERROR(VLOOKUP(VENTAS[[#This Row],[Código del producto Vendido]],STOCK[],5,FALSE),"-")</f>
        <v>Blusa espalda cruzada color rosa</v>
      </c>
      <c r="G1232" s="2">
        <v>1</v>
      </c>
      <c r="H1232" s="6">
        <v>12</v>
      </c>
      <c r="I1232" s="6">
        <f>VENTAS[[#This Row],[Cantidad]]*VENTAS[[#This Row],[Precio Venta]]</f>
        <v>12</v>
      </c>
      <c r="J1232" s="6">
        <f>IF(VENTAS[[#This Row],[Nombre del Gestor]]&gt;1,  VENTAS[[#This Row],[Total]]*10%, 0)</f>
        <v>1.2000000000000002</v>
      </c>
      <c r="K1232" s="6">
        <f>IFERROR(VLOOKUP(VENTAS[[#This Row],[Código del producto Vendido]],STOCK[],16,FALSE)*VENTAS[[#This Row],[Cantidad]] + VLOOKUP(VENTAS[[#This Row],[Código del producto Vendido]],STOCK[],19,FALSE)*VENTAS[[#This Row],[Cantidad]],VENTAS[[#This Row],[Total]])</f>
        <v>8.6577777777777776</v>
      </c>
      <c r="L1232" s="6">
        <f>VENTAS[[#This Row],[Total]]-VENTAS[[#This Row],[Comisión 10%]]-VENTAS[[#This Row],[Costo SIN Comision]]</f>
        <v>2.1422222222222231</v>
      </c>
      <c r="M1232" s="5"/>
    </row>
    <row r="1233" spans="1:13" ht="14" x14ac:dyDescent="0.15">
      <c r="A1233" s="22">
        <v>45528</v>
      </c>
      <c r="C1233" s="4" t="s">
        <v>2883</v>
      </c>
      <c r="D1233" s="4" t="s">
        <v>2031</v>
      </c>
      <c r="E1233" s="4" t="s">
        <v>860</v>
      </c>
      <c r="F1233" s="2" t="str">
        <f>IFERROR(VLOOKUP(VENTAS[[#This Row],[Código del producto Vendido]],STOCK[],5,FALSE),"-")</f>
        <v>Bañador de pierna alta</v>
      </c>
      <c r="G1233" s="2">
        <v>1</v>
      </c>
      <c r="H1233" s="6">
        <v>25</v>
      </c>
      <c r="I1233" s="6">
        <f>VENTAS[[#This Row],[Cantidad]]*VENTAS[[#This Row],[Precio Venta]]</f>
        <v>25</v>
      </c>
      <c r="J1233" s="6">
        <f>IF(VENTAS[[#This Row],[Nombre del Gestor]]&gt;1,  VENTAS[[#This Row],[Total]]*10%, 0)</f>
        <v>2.5</v>
      </c>
      <c r="K1233" s="6">
        <f>IFERROR(VLOOKUP(VENTAS[[#This Row],[Código del producto Vendido]],STOCK[],16,FALSE)*VENTAS[[#This Row],[Cantidad]] + VLOOKUP(VENTAS[[#This Row],[Código del producto Vendido]],STOCK[],19,FALSE)*VENTAS[[#This Row],[Cantidad]],VENTAS[[#This Row],[Total]])</f>
        <v>15.893181818181816</v>
      </c>
      <c r="L1233" s="6">
        <f>VENTAS[[#This Row],[Total]]-VENTAS[[#This Row],[Comisión 10%]]-VENTAS[[#This Row],[Costo SIN Comision]]</f>
        <v>6.6068181818181841</v>
      </c>
      <c r="M1233" s="5"/>
    </row>
    <row r="1234" spans="1:13" ht="14" x14ac:dyDescent="0.15">
      <c r="A1234" s="22">
        <v>45527</v>
      </c>
      <c r="C1234" s="4" t="s">
        <v>2884</v>
      </c>
      <c r="D1234" s="4"/>
      <c r="E1234" s="4" t="s">
        <v>946</v>
      </c>
      <c r="F1234" s="2" t="str">
        <f>IFERROR(VLOOKUP(VENTAS[[#This Row],[Código del producto Vendido]],STOCK[],5,FALSE),"-")</f>
        <v xml:space="preserve">Set de lencería </v>
      </c>
      <c r="G1234" s="2">
        <v>1</v>
      </c>
      <c r="H1234" s="6">
        <v>0</v>
      </c>
      <c r="I1234" s="6">
        <f>VENTAS[[#This Row],[Cantidad]]*VENTAS[[#This Row],[Precio Venta]]</f>
        <v>0</v>
      </c>
      <c r="J1234" s="6">
        <f>IF(VENTAS[[#This Row],[Nombre del Gestor]]&gt;1,  VENTAS[[#This Row],[Total]]*10%, 0)</f>
        <v>0</v>
      </c>
      <c r="K1234" s="6">
        <f>IFERROR(VLOOKUP(VENTAS[[#This Row],[Código del producto Vendido]],STOCK[],16,FALSE)*VENTAS[[#This Row],[Cantidad]] + VLOOKUP(VENTAS[[#This Row],[Código del producto Vendido]],STOCK[],19,FALSE)*VENTAS[[#This Row],[Cantidad]],VENTAS[[#This Row],[Total]])</f>
        <v>6.430147058823529</v>
      </c>
      <c r="L1234" s="6">
        <f>VENTAS[[#This Row],[Total]]-VENTAS[[#This Row],[Comisión 10%]]-VENTAS[[#This Row],[Costo SIN Comision]]</f>
        <v>-6.430147058823529</v>
      </c>
      <c r="M1234" s="5"/>
    </row>
    <row r="1235" spans="1:13" ht="14" x14ac:dyDescent="0.15">
      <c r="A1235" s="22">
        <v>45527</v>
      </c>
      <c r="C1235" s="4" t="s">
        <v>1791</v>
      </c>
      <c r="D1235" s="4"/>
      <c r="E1235" s="4" t="s">
        <v>1053</v>
      </c>
      <c r="F1235" s="2" t="str">
        <f>IFERROR(VLOOKUP(VENTAS[[#This Row],[Código del producto Vendido]],STOCK[],5,FALSE),"-")</f>
        <v xml:space="preserve">Short elegante de pierna ancha con doblez </v>
      </c>
      <c r="G1235" s="2">
        <v>1</v>
      </c>
      <c r="H1235" s="6">
        <v>15</v>
      </c>
      <c r="I1235" s="6">
        <f>VENTAS[[#This Row],[Cantidad]]*VENTAS[[#This Row],[Precio Venta]]</f>
        <v>15</v>
      </c>
      <c r="J1235" s="6">
        <f>IF(VENTAS[[#This Row],[Nombre del Gestor]]&gt;1,  VENTAS[[#This Row],[Total]]*10%, 0)</f>
        <v>0</v>
      </c>
      <c r="K1235" s="6">
        <f>IFERROR(VLOOKUP(VENTAS[[#This Row],[Código del producto Vendido]],STOCK[],16,FALSE)*VENTAS[[#This Row],[Cantidad]] + VLOOKUP(VENTAS[[#This Row],[Código del producto Vendido]],STOCK[],19,FALSE)*VENTAS[[#This Row],[Cantidad]],VENTAS[[#This Row],[Total]])</f>
        <v>14.37</v>
      </c>
      <c r="L1235" s="6">
        <f>VENTAS[[#This Row],[Total]]-VENTAS[[#This Row],[Comisión 10%]]-VENTAS[[#This Row],[Costo SIN Comision]]</f>
        <v>0.63000000000000078</v>
      </c>
      <c r="M1235" s="5"/>
    </row>
    <row r="1236" spans="1:13" ht="14" x14ac:dyDescent="0.15">
      <c r="A1236" s="22">
        <v>45527</v>
      </c>
      <c r="C1236" s="4" t="s">
        <v>2885</v>
      </c>
      <c r="D1236" s="4"/>
      <c r="E1236" s="4" t="s">
        <v>1303</v>
      </c>
      <c r="F1236" s="2" t="str">
        <f>IFERROR(VLOOKUP(VENTAS[[#This Row],[Código del producto Vendido]],STOCK[],5,FALSE),"-")</f>
        <v>Bermuda negra denim</v>
      </c>
      <c r="G1236" s="2">
        <v>1</v>
      </c>
      <c r="H1236" s="6">
        <v>20</v>
      </c>
      <c r="I1236" s="6">
        <f>VENTAS[[#This Row],[Cantidad]]*VENTAS[[#This Row],[Precio Venta]]</f>
        <v>20</v>
      </c>
      <c r="J1236" s="6">
        <f>IF(VENTAS[[#This Row],[Nombre del Gestor]]&gt;1,  VENTAS[[#This Row],[Total]]*10%, 0)</f>
        <v>0</v>
      </c>
      <c r="K1236" s="6">
        <f>IFERROR(VLOOKUP(VENTAS[[#This Row],[Código del producto Vendido]],STOCK[],16,FALSE)*VENTAS[[#This Row],[Cantidad]] + VLOOKUP(VENTAS[[#This Row],[Código del producto Vendido]],STOCK[],19,FALSE)*VENTAS[[#This Row],[Cantidad]],VENTAS[[#This Row],[Total]])</f>
        <v>17</v>
      </c>
      <c r="L1236" s="6">
        <f>VENTAS[[#This Row],[Total]]-VENTAS[[#This Row],[Comisión 10%]]-VENTAS[[#This Row],[Costo SIN Comision]]</f>
        <v>3</v>
      </c>
      <c r="M1236" s="5"/>
    </row>
    <row r="1237" spans="1:13" ht="14" x14ac:dyDescent="0.15">
      <c r="A1237" s="22">
        <v>45527</v>
      </c>
      <c r="C1237" s="4"/>
      <c r="D1237" s="4" t="s">
        <v>1489</v>
      </c>
      <c r="E1237" s="4" t="s">
        <v>1327</v>
      </c>
      <c r="F1237" s="2" t="str">
        <f>IFERROR(VLOOKUP(VENTAS[[#This Row],[Código del producto Vendido]],STOCK[],5,FALSE),"-")</f>
        <v>Pullover Dazy cuello redondo Negro</v>
      </c>
      <c r="G1237" s="2">
        <v>1</v>
      </c>
      <c r="H1237" s="6">
        <v>13</v>
      </c>
      <c r="I1237" s="6">
        <f>VENTAS[[#This Row],[Cantidad]]*VENTAS[[#This Row],[Precio Venta]]</f>
        <v>13</v>
      </c>
      <c r="J1237" s="6">
        <f>IF(VENTAS[[#This Row],[Nombre del Gestor]]&gt;1,  VENTAS[[#This Row],[Total]]*10%, 0)</f>
        <v>1.3</v>
      </c>
      <c r="K1237" s="6">
        <f>IFERROR(VLOOKUP(VENTAS[[#This Row],[Código del producto Vendido]],STOCK[],16,FALSE)*VENTAS[[#This Row],[Cantidad]] + VLOOKUP(VENTAS[[#This Row],[Código del producto Vendido]],STOCK[],19,FALSE)*VENTAS[[#This Row],[Cantidad]],VENTAS[[#This Row],[Total]])</f>
        <v>7.5</v>
      </c>
      <c r="L1237" s="6">
        <f>VENTAS[[#This Row],[Total]]-VENTAS[[#This Row],[Comisión 10%]]-VENTAS[[#This Row],[Costo SIN Comision]]</f>
        <v>4.1999999999999993</v>
      </c>
      <c r="M1237" s="5"/>
    </row>
    <row r="1238" spans="1:13" ht="14" x14ac:dyDescent="0.15">
      <c r="A1238" s="22">
        <v>45527</v>
      </c>
      <c r="C1238" s="4" t="s">
        <v>2668</v>
      </c>
      <c r="D1238" s="4"/>
      <c r="E1238" s="4" t="s">
        <v>1709</v>
      </c>
      <c r="F1238" s="2" t="str">
        <f>IFERROR(VLOOKUP(VENTAS[[#This Row],[Código del producto Vendido]],STOCK[],5,FALSE),"-")</f>
        <v xml:space="preserve">Vestido chaleco blazer </v>
      </c>
      <c r="G1238" s="2">
        <v>1</v>
      </c>
      <c r="H1238" s="6">
        <v>35</v>
      </c>
      <c r="I1238" s="6">
        <f>VENTAS[[#This Row],[Cantidad]]*VENTAS[[#This Row],[Precio Venta]]</f>
        <v>35</v>
      </c>
      <c r="J1238" s="6">
        <f>IF(VENTAS[[#This Row],[Nombre del Gestor]]&gt;1,  VENTAS[[#This Row],[Total]]*10%, 0)</f>
        <v>0</v>
      </c>
      <c r="K1238" s="6">
        <f>IFERROR(VLOOKUP(VENTAS[[#This Row],[Código del producto Vendido]],STOCK[],16,FALSE)*VENTAS[[#This Row],[Cantidad]] + VLOOKUP(VENTAS[[#This Row],[Código del producto Vendido]],STOCK[],19,FALSE)*VENTAS[[#This Row],[Cantidad]],VENTAS[[#This Row],[Total]])</f>
        <v>22.941176470588236</v>
      </c>
      <c r="L1238" s="6">
        <f>VENTAS[[#This Row],[Total]]-VENTAS[[#This Row],[Comisión 10%]]-VENTAS[[#This Row],[Costo SIN Comision]]</f>
        <v>12.058823529411764</v>
      </c>
      <c r="M1238" s="5"/>
    </row>
    <row r="1239" spans="1:13" ht="14" x14ac:dyDescent="0.15">
      <c r="A1239" s="22">
        <v>45508</v>
      </c>
      <c r="C1239" s="4" t="s">
        <v>2887</v>
      </c>
      <c r="D1239" s="4" t="s">
        <v>2514</v>
      </c>
      <c r="E1239" s="4" t="s">
        <v>1729</v>
      </c>
      <c r="F1239" s="2" t="str">
        <f>IFERROR(VLOOKUP(VENTAS[[#This Row],[Código del producto Vendido]],STOCK[],5,FALSE),"-")</f>
        <v>Zapatillas blanco casual</v>
      </c>
      <c r="G1239" s="2">
        <v>1</v>
      </c>
      <c r="H1239" s="6">
        <v>32</v>
      </c>
      <c r="I1239" s="6">
        <f>VENTAS[[#This Row],[Cantidad]]*VENTAS[[#This Row],[Precio Venta]]</f>
        <v>32</v>
      </c>
      <c r="J1239" s="6">
        <f>IF(VENTAS[[#This Row],[Nombre del Gestor]]&gt;1,  VENTAS[[#This Row],[Total]]*10%, 0)</f>
        <v>3.2</v>
      </c>
      <c r="K1239" s="6">
        <f>IFERROR(VLOOKUP(VENTAS[[#This Row],[Código del producto Vendido]],STOCK[],16,FALSE)*VENTAS[[#This Row],[Cantidad]] + VLOOKUP(VENTAS[[#This Row],[Código del producto Vendido]],STOCK[],19,FALSE)*VENTAS[[#This Row],[Cantidad]],VENTAS[[#This Row],[Total]])</f>
        <v>24.470588235294116</v>
      </c>
      <c r="L1239" s="6">
        <f>VENTAS[[#This Row],[Total]]-VENTAS[[#This Row],[Comisión 10%]]-VENTAS[[#This Row],[Costo SIN Comision]]</f>
        <v>4.3294117647058847</v>
      </c>
      <c r="M1239" s="5"/>
    </row>
    <row r="1240" spans="1:13" ht="14" x14ac:dyDescent="0.15">
      <c r="A1240" s="22">
        <v>45508</v>
      </c>
      <c r="C1240" s="4" t="s">
        <v>2888</v>
      </c>
      <c r="D1240" s="4" t="s">
        <v>2514</v>
      </c>
      <c r="E1240" s="4" t="s">
        <v>2625</v>
      </c>
      <c r="F1240" s="2" t="str">
        <f>IFERROR(VLOOKUP(VENTAS[[#This Row],[Código del producto Vendido]],STOCK[],5,FALSE),"-")</f>
        <v>Sandalias carmelitas de moda con correa de velcro</v>
      </c>
      <c r="G1240" s="2">
        <v>1</v>
      </c>
      <c r="H1240" s="6">
        <v>35</v>
      </c>
      <c r="I1240" s="6">
        <f>VENTAS[[#This Row],[Cantidad]]*VENTAS[[#This Row],[Precio Venta]]</f>
        <v>35</v>
      </c>
      <c r="J1240" s="6">
        <f>IF(VENTAS[[#This Row],[Nombre del Gestor]]&gt;1,  VENTAS[[#This Row],[Total]]*10%, 0)</f>
        <v>3.5</v>
      </c>
      <c r="K1240" s="6">
        <f>IFERROR(VLOOKUP(VENTAS[[#This Row],[Código del producto Vendido]],STOCK[],16,FALSE)*VENTAS[[#This Row],[Cantidad]] + VLOOKUP(VENTAS[[#This Row],[Código del producto Vendido]],STOCK[],19,FALSE)*VENTAS[[#This Row],[Cantidad]],VENTAS[[#This Row],[Total]])</f>
        <v>19.47</v>
      </c>
      <c r="L1240" s="6">
        <f>VENTAS[[#This Row],[Total]]-VENTAS[[#This Row],[Comisión 10%]]-VENTAS[[#This Row],[Costo SIN Comision]]</f>
        <v>12.030000000000001</v>
      </c>
      <c r="M1240" s="5"/>
    </row>
    <row r="1241" spans="1:13" ht="14" x14ac:dyDescent="0.15">
      <c r="A1241" s="22">
        <v>45509</v>
      </c>
      <c r="C1241" s="4" t="s">
        <v>2889</v>
      </c>
      <c r="D1241" s="4" t="s">
        <v>2514</v>
      </c>
      <c r="E1241" s="4" t="s">
        <v>742</v>
      </c>
      <c r="F1241" s="2" t="str">
        <f>IFERROR(VLOOKUP(VENTAS[[#This Row],[Código del producto Vendido]],STOCK[],5,FALSE),"-")</f>
        <v>Vestido floral de mangas farol</v>
      </c>
      <c r="G1241" s="2">
        <v>1</v>
      </c>
      <c r="H1241" s="6">
        <v>20</v>
      </c>
      <c r="I1241" s="6">
        <f>VENTAS[[#This Row],[Cantidad]]*VENTAS[[#This Row],[Precio Venta]]</f>
        <v>20</v>
      </c>
      <c r="J1241" s="6">
        <f>IF(VENTAS[[#This Row],[Nombre del Gestor]]&gt;1,  VENTAS[[#This Row],[Total]]*10%, 0)</f>
        <v>2</v>
      </c>
      <c r="K1241" s="6">
        <f>IFERROR(VLOOKUP(VENTAS[[#This Row],[Código del producto Vendido]],STOCK[],16,FALSE)*VENTAS[[#This Row],[Cantidad]] + VLOOKUP(VENTAS[[#This Row],[Código del producto Vendido]],STOCK[],19,FALSE)*VENTAS[[#This Row],[Cantidad]],VENTAS[[#This Row],[Total]])</f>
        <v>10.722222222222221</v>
      </c>
      <c r="L1241" s="6">
        <f>VENTAS[[#This Row],[Total]]-VENTAS[[#This Row],[Comisión 10%]]-VENTAS[[#This Row],[Costo SIN Comision]]</f>
        <v>7.2777777777777786</v>
      </c>
      <c r="M1241" s="5"/>
    </row>
    <row r="1242" spans="1:13" ht="14" x14ac:dyDescent="0.15">
      <c r="A1242" s="22">
        <v>45509</v>
      </c>
      <c r="C1242" s="4" t="s">
        <v>2890</v>
      </c>
      <c r="D1242" s="4" t="s">
        <v>2514</v>
      </c>
      <c r="E1242" s="4" t="s">
        <v>1470</v>
      </c>
      <c r="F1242" s="2" t="str">
        <f>IFERROR(VLOOKUP(VENTAS[[#This Row],[Código del producto Vendido]],STOCK[],5,FALSE),"-")</f>
        <v>Vestido acanalado de manga larga</v>
      </c>
      <c r="G1242" s="2">
        <v>1</v>
      </c>
      <c r="H1242" s="6">
        <v>25</v>
      </c>
      <c r="I1242" s="6">
        <f>VENTAS[[#This Row],[Cantidad]]*VENTAS[[#This Row],[Precio Venta]]</f>
        <v>25</v>
      </c>
      <c r="J1242" s="6">
        <f>IF(VENTAS[[#This Row],[Nombre del Gestor]]&gt;1,  VENTAS[[#This Row],[Total]]*10%, 0)</f>
        <v>2.5</v>
      </c>
      <c r="K1242" s="6">
        <f>IFERROR(VLOOKUP(VENTAS[[#This Row],[Código del producto Vendido]],STOCK[],16,FALSE)*VENTAS[[#This Row],[Cantidad]] + VLOOKUP(VENTAS[[#This Row],[Código del producto Vendido]],STOCK[],19,FALSE)*VENTAS[[#This Row],[Cantidad]],VENTAS[[#This Row],[Total]])</f>
        <v>18.100000000000001</v>
      </c>
      <c r="L1242" s="6">
        <f>VENTAS[[#This Row],[Total]]-VENTAS[[#This Row],[Comisión 10%]]-VENTAS[[#This Row],[Costo SIN Comision]]</f>
        <v>4.3999999999999986</v>
      </c>
      <c r="M1242" s="5"/>
    </row>
    <row r="1243" spans="1:13" ht="14" x14ac:dyDescent="0.15">
      <c r="A1243" s="22">
        <v>45510</v>
      </c>
      <c r="C1243" s="4" t="s">
        <v>2891</v>
      </c>
      <c r="D1243" s="4" t="s">
        <v>2514</v>
      </c>
      <c r="E1243" s="4" t="s">
        <v>2730</v>
      </c>
      <c r="F1243" s="2" t="str">
        <f>IFERROR(VLOOKUP(VENTAS[[#This Row],[Código del producto Vendido]],STOCK[],5,FALSE),"-")</f>
        <v>Sombrero Visera de Verano</v>
      </c>
      <c r="G1243" s="2">
        <v>1</v>
      </c>
      <c r="H1243" s="6">
        <v>15</v>
      </c>
      <c r="I1243" s="6">
        <f>VENTAS[[#This Row],[Cantidad]]*VENTAS[[#This Row],[Precio Venta]]</f>
        <v>15</v>
      </c>
      <c r="J1243" s="6">
        <f>IF(VENTAS[[#This Row],[Nombre del Gestor]]&gt;1,  VENTAS[[#This Row],[Total]]*10%, 0)</f>
        <v>1.5</v>
      </c>
      <c r="K1243" s="6">
        <f>IFERROR(VLOOKUP(VENTAS[[#This Row],[Código del producto Vendido]],STOCK[],16,FALSE)*VENTAS[[#This Row],[Cantidad]] + VLOOKUP(VENTAS[[#This Row],[Código del producto Vendido]],STOCK[],19,FALSE)*VENTAS[[#This Row],[Cantidad]],VENTAS[[#This Row],[Total]])</f>
        <v>6.3599999999999994</v>
      </c>
      <c r="L1243" s="6">
        <f>VENTAS[[#This Row],[Total]]-VENTAS[[#This Row],[Comisión 10%]]-VENTAS[[#This Row],[Costo SIN Comision]]</f>
        <v>7.1400000000000006</v>
      </c>
      <c r="M1243" s="5"/>
    </row>
    <row r="1244" spans="1:13" ht="14" x14ac:dyDescent="0.15">
      <c r="A1244" s="22">
        <v>45510</v>
      </c>
      <c r="C1244" s="4" t="s">
        <v>2891</v>
      </c>
      <c r="D1244" s="4" t="s">
        <v>2514</v>
      </c>
      <c r="E1244" s="4" t="s">
        <v>2354</v>
      </c>
      <c r="F1244" s="2" t="str">
        <f>IFERROR(VLOOKUP(VENTAS[[#This Row],[Código del producto Vendido]],STOCK[],5,FALSE),"-")</f>
        <v>Bolso de lienzo estampado de corazón</v>
      </c>
      <c r="G1244" s="2">
        <v>1</v>
      </c>
      <c r="H1244" s="6">
        <v>12</v>
      </c>
      <c r="I1244" s="6">
        <f>VENTAS[[#This Row],[Cantidad]]*VENTAS[[#This Row],[Precio Venta]]</f>
        <v>12</v>
      </c>
      <c r="J1244" s="6">
        <f>IF(VENTAS[[#This Row],[Nombre del Gestor]]&gt;1,  VENTAS[[#This Row],[Total]]*10%, 0)</f>
        <v>1.2000000000000002</v>
      </c>
      <c r="K1244" s="6">
        <f>IFERROR(VLOOKUP(VENTAS[[#This Row],[Código del producto Vendido]],STOCK[],16,FALSE)*VENTAS[[#This Row],[Cantidad]] + VLOOKUP(VENTAS[[#This Row],[Código del producto Vendido]],STOCK[],19,FALSE)*VENTAS[[#This Row],[Cantidad]],VENTAS[[#This Row],[Total]])</f>
        <v>4.2299999999999995</v>
      </c>
      <c r="L1244" s="6">
        <f>VENTAS[[#This Row],[Total]]-VENTAS[[#This Row],[Comisión 10%]]-VENTAS[[#This Row],[Costo SIN Comision]]</f>
        <v>6.5700000000000012</v>
      </c>
      <c r="M1244" s="5"/>
    </row>
    <row r="1245" spans="1:13" ht="14" x14ac:dyDescent="0.15">
      <c r="A1245" s="22">
        <v>45511</v>
      </c>
      <c r="C1245" s="4" t="s">
        <v>2892</v>
      </c>
      <c r="D1245" s="4" t="s">
        <v>2514</v>
      </c>
      <c r="E1245" s="4" t="s">
        <v>2709</v>
      </c>
      <c r="F1245" s="2" t="str">
        <f>IFERROR(VLOOKUP(VENTAS[[#This Row],[Código del producto Vendido]],STOCK[],5,FALSE),"-")</f>
        <v>Pullover corto unicolor carmelita</v>
      </c>
      <c r="G1245" s="2">
        <v>1</v>
      </c>
      <c r="H1245" s="6">
        <v>10</v>
      </c>
      <c r="I1245" s="6">
        <f>VENTAS[[#This Row],[Cantidad]]*VENTAS[[#This Row],[Precio Venta]]</f>
        <v>10</v>
      </c>
      <c r="J1245" s="6">
        <f>IF(VENTAS[[#This Row],[Nombre del Gestor]]&gt;1,  VENTAS[[#This Row],[Total]]*10%, 0)</f>
        <v>1</v>
      </c>
      <c r="K1245" s="6">
        <f>IFERROR(VLOOKUP(VENTAS[[#This Row],[Código del producto Vendido]],STOCK[],16,FALSE)*VENTAS[[#This Row],[Cantidad]] + VLOOKUP(VENTAS[[#This Row],[Código del producto Vendido]],STOCK[],19,FALSE)*VENTAS[[#This Row],[Cantidad]],VENTAS[[#This Row],[Total]])</f>
        <v>4.32</v>
      </c>
      <c r="L1245" s="6">
        <f>VENTAS[[#This Row],[Total]]-VENTAS[[#This Row],[Comisión 10%]]-VENTAS[[#This Row],[Costo SIN Comision]]</f>
        <v>4.68</v>
      </c>
      <c r="M1245" s="5"/>
    </row>
    <row r="1246" spans="1:13" ht="14" x14ac:dyDescent="0.15">
      <c r="A1246" s="22">
        <v>45511</v>
      </c>
      <c r="C1246" s="4" t="s">
        <v>2892</v>
      </c>
      <c r="D1246" s="4" t="s">
        <v>2514</v>
      </c>
      <c r="E1246" s="4" t="s">
        <v>2717</v>
      </c>
      <c r="F1246" s="2" t="str">
        <f>IFERROR(VLOOKUP(VENTAS[[#This Row],[Código del producto Vendido]],STOCK[],5,FALSE),"-")</f>
        <v>Pullover corto unicolor beige</v>
      </c>
      <c r="G1246" s="2">
        <v>1</v>
      </c>
      <c r="H1246" s="6">
        <v>10</v>
      </c>
      <c r="I1246" s="6">
        <f>VENTAS[[#This Row],[Cantidad]]*VENTAS[[#This Row],[Precio Venta]]</f>
        <v>10</v>
      </c>
      <c r="J1246" s="6">
        <f>IF(VENTAS[[#This Row],[Nombre del Gestor]]&gt;1,  VENTAS[[#This Row],[Total]]*10%, 0)</f>
        <v>1</v>
      </c>
      <c r="K1246" s="6">
        <f>IFERROR(VLOOKUP(VENTAS[[#This Row],[Código del producto Vendido]],STOCK[],16,FALSE)*VENTAS[[#This Row],[Cantidad]] + VLOOKUP(VENTAS[[#This Row],[Código del producto Vendido]],STOCK[],19,FALSE)*VENTAS[[#This Row],[Cantidad]],VENTAS[[#This Row],[Total]])</f>
        <v>4.32</v>
      </c>
      <c r="L1246" s="6">
        <f>VENTAS[[#This Row],[Total]]-VENTAS[[#This Row],[Comisión 10%]]-VENTAS[[#This Row],[Costo SIN Comision]]</f>
        <v>4.68</v>
      </c>
      <c r="M1246" s="5"/>
    </row>
    <row r="1247" spans="1:13" ht="14" x14ac:dyDescent="0.15">
      <c r="A1247" s="22">
        <v>45511</v>
      </c>
      <c r="C1247" s="4" t="s">
        <v>2894</v>
      </c>
      <c r="D1247" s="4" t="s">
        <v>2514</v>
      </c>
      <c r="E1247" s="4" t="s">
        <v>737</v>
      </c>
      <c r="F1247" s="2" t="str">
        <f>IFERROR(VLOOKUP(VENTAS[[#This Row],[Código del producto Vendido]],STOCK[],5,FALSE),"-")</f>
        <v>Top corsetero asimétrico</v>
      </c>
      <c r="G1247" s="2">
        <v>1</v>
      </c>
      <c r="H1247" s="6">
        <v>9</v>
      </c>
      <c r="I1247" s="6">
        <f>VENTAS[[#This Row],[Cantidad]]*VENTAS[[#This Row],[Precio Venta]]</f>
        <v>9</v>
      </c>
      <c r="J1247" s="6">
        <f>IF(VENTAS[[#This Row],[Nombre del Gestor]]&gt;1,  VENTAS[[#This Row],[Total]]*10%, 0)</f>
        <v>0.9</v>
      </c>
      <c r="K1247" s="6">
        <f>IFERROR(VLOOKUP(VENTAS[[#This Row],[Código del producto Vendido]],STOCK[],16,FALSE)*VENTAS[[#This Row],[Cantidad]] + VLOOKUP(VENTAS[[#This Row],[Código del producto Vendido]],STOCK[],19,FALSE)*VENTAS[[#This Row],[Cantidad]],VENTAS[[#This Row],[Total]])</f>
        <v>5.5683333333333334</v>
      </c>
      <c r="L1247" s="6">
        <f>VENTAS[[#This Row],[Total]]-VENTAS[[#This Row],[Comisión 10%]]-VENTAS[[#This Row],[Costo SIN Comision]]</f>
        <v>2.5316666666666663</v>
      </c>
      <c r="M1247" s="5"/>
    </row>
    <row r="1248" spans="1:13" ht="14" x14ac:dyDescent="0.15">
      <c r="A1248" s="22">
        <v>45516</v>
      </c>
      <c r="C1248" s="4" t="s">
        <v>2895</v>
      </c>
      <c r="D1248" s="4" t="s">
        <v>2514</v>
      </c>
      <c r="E1248" s="4" t="s">
        <v>2676</v>
      </c>
      <c r="F1248" s="2" t="str">
        <f>IFERROR(VLOOKUP(VENTAS[[#This Row],[Código del producto Vendido]],STOCK[],5,FALSE),"-")</f>
        <v>Blusa blanca de lazos y manga abullonada</v>
      </c>
      <c r="G1248" s="2">
        <v>1</v>
      </c>
      <c r="H1248" s="6">
        <v>18</v>
      </c>
      <c r="I1248" s="6">
        <f>VENTAS[[#This Row],[Cantidad]]*VENTAS[[#This Row],[Precio Venta]]</f>
        <v>18</v>
      </c>
      <c r="J1248" s="6">
        <f>IF(VENTAS[[#This Row],[Nombre del Gestor]]&gt;1,  VENTAS[[#This Row],[Total]]*10%, 0)</f>
        <v>1.8</v>
      </c>
      <c r="K1248" s="6">
        <f>IFERROR(VLOOKUP(VENTAS[[#This Row],[Código del producto Vendido]],STOCK[],16,FALSE)*VENTAS[[#This Row],[Cantidad]] + VLOOKUP(VENTAS[[#This Row],[Código del producto Vendido]],STOCK[],19,FALSE)*VENTAS[[#This Row],[Cantidad]],VENTAS[[#This Row],[Total]])</f>
        <v>10.940000000000001</v>
      </c>
      <c r="L1248" s="6">
        <f>VENTAS[[#This Row],[Total]]-VENTAS[[#This Row],[Comisión 10%]]-VENTAS[[#This Row],[Costo SIN Comision]]</f>
        <v>5.259999999999998</v>
      </c>
      <c r="M1248" s="5"/>
    </row>
    <row r="1249" spans="1:13" ht="14" x14ac:dyDescent="0.15">
      <c r="A1249" s="22">
        <v>45521</v>
      </c>
      <c r="C1249" s="4" t="s">
        <v>2896</v>
      </c>
      <c r="D1249" s="4" t="s">
        <v>2514</v>
      </c>
      <c r="E1249" s="4"/>
      <c r="F1249" s="2" t="str">
        <f>IFERROR(VLOOKUP(VENTAS[[#This Row],[Código del producto Vendido]],STOCK[],5,FALSE),"-")</f>
        <v>-</v>
      </c>
      <c r="G1249" s="2">
        <v>1</v>
      </c>
      <c r="H1249" s="6">
        <v>25</v>
      </c>
      <c r="I1249" s="6">
        <f>VENTAS[[#This Row],[Cantidad]]*VENTAS[[#This Row],[Precio Venta]]</f>
        <v>25</v>
      </c>
      <c r="J1249" s="6">
        <f>IF(VENTAS[[#This Row],[Nombre del Gestor]]&gt;1,  VENTAS[[#This Row],[Total]]*10%, 0)</f>
        <v>2.5</v>
      </c>
      <c r="K1249" s="6">
        <f>IFERROR(VLOOKUP(VENTAS[[#This Row],[Código del producto Vendido]],STOCK[],16,FALSE)*VENTAS[[#This Row],[Cantidad]] + VLOOKUP(VENTAS[[#This Row],[Código del producto Vendido]],STOCK[],19,FALSE)*VENTAS[[#This Row],[Cantidad]],VENTAS[[#This Row],[Total]])</f>
        <v>25</v>
      </c>
      <c r="L1249" s="6">
        <f>VENTAS[[#This Row],[Total]]-VENTAS[[#This Row],[Comisión 10%]]-VENTAS[[#This Row],[Costo SIN Comision]]</f>
        <v>-2.5</v>
      </c>
      <c r="M1249" s="5"/>
    </row>
    <row r="1250" spans="1:13" ht="14" x14ac:dyDescent="0.15">
      <c r="A1250" s="22">
        <v>45523</v>
      </c>
      <c r="C1250" s="4" t="s">
        <v>2897</v>
      </c>
      <c r="D1250" s="4" t="s">
        <v>2514</v>
      </c>
      <c r="E1250" s="4" t="s">
        <v>654</v>
      </c>
      <c r="F1250" s="2" t="str">
        <f>IFERROR(VLOOKUP(VENTAS[[#This Row],[Código del producto Vendido]],STOCK[],5,FALSE),"-")</f>
        <v>Conjunto top corto y pantalones</v>
      </c>
      <c r="G1250" s="2">
        <v>1</v>
      </c>
      <c r="H1250" s="6">
        <v>28</v>
      </c>
      <c r="I1250" s="6">
        <f>VENTAS[[#This Row],[Cantidad]]*VENTAS[[#This Row],[Precio Venta]]</f>
        <v>28</v>
      </c>
      <c r="J1250" s="6">
        <f>IF(VENTAS[[#This Row],[Nombre del Gestor]]&gt;1,  VENTAS[[#This Row],[Total]]*10%, 0)</f>
        <v>2.8000000000000003</v>
      </c>
      <c r="K1250" s="6">
        <f>IFERROR(VLOOKUP(VENTAS[[#This Row],[Código del producto Vendido]],STOCK[],16,FALSE)*VENTAS[[#This Row],[Cantidad]] + VLOOKUP(VENTAS[[#This Row],[Código del producto Vendido]],STOCK[],19,FALSE)*VENTAS[[#This Row],[Cantidad]],VENTAS[[#This Row],[Total]])</f>
        <v>18</v>
      </c>
      <c r="L1250" s="6">
        <f>VENTAS[[#This Row],[Total]]-VENTAS[[#This Row],[Comisión 10%]]-VENTAS[[#This Row],[Costo SIN Comision]]</f>
        <v>7.1999999999999993</v>
      </c>
      <c r="M1250" s="5"/>
    </row>
    <row r="1251" spans="1:13" ht="14" x14ac:dyDescent="0.15">
      <c r="A1251" s="22">
        <v>45524</v>
      </c>
      <c r="C1251" s="4" t="s">
        <v>2898</v>
      </c>
      <c r="D1251" s="4" t="s">
        <v>2514</v>
      </c>
      <c r="E1251" s="4" t="s">
        <v>1709</v>
      </c>
      <c r="F1251" s="2" t="str">
        <f>IFERROR(VLOOKUP(VENTAS[[#This Row],[Código del producto Vendido]],STOCK[],5,FALSE),"-")</f>
        <v xml:space="preserve">Vestido chaleco blazer </v>
      </c>
      <c r="G1251" s="2">
        <v>1</v>
      </c>
      <c r="H1251" s="6">
        <v>35</v>
      </c>
      <c r="I1251" s="6">
        <f>VENTAS[[#This Row],[Cantidad]]*VENTAS[[#This Row],[Precio Venta]]</f>
        <v>35</v>
      </c>
      <c r="J1251" s="6">
        <f>IF(VENTAS[[#This Row],[Nombre del Gestor]]&gt;1,  VENTAS[[#This Row],[Total]]*10%, 0)</f>
        <v>3.5</v>
      </c>
      <c r="K1251" s="6">
        <f>IFERROR(VLOOKUP(VENTAS[[#This Row],[Código del producto Vendido]],STOCK[],16,FALSE)*VENTAS[[#This Row],[Cantidad]] + VLOOKUP(VENTAS[[#This Row],[Código del producto Vendido]],STOCK[],19,FALSE)*VENTAS[[#This Row],[Cantidad]],VENTAS[[#This Row],[Total]])</f>
        <v>22.941176470588236</v>
      </c>
      <c r="L1251" s="6">
        <f>VENTAS[[#This Row],[Total]]-VENTAS[[#This Row],[Comisión 10%]]-VENTAS[[#This Row],[Costo SIN Comision]]</f>
        <v>8.5588235294117645</v>
      </c>
      <c r="M1251" s="5"/>
    </row>
    <row r="1252" spans="1:13" ht="14" x14ac:dyDescent="0.15">
      <c r="A1252" s="22">
        <v>45525</v>
      </c>
      <c r="C1252" s="4" t="s">
        <v>2899</v>
      </c>
      <c r="D1252" s="4" t="s">
        <v>2514</v>
      </c>
      <c r="E1252" s="4" t="s">
        <v>2748</v>
      </c>
      <c r="F1252" s="2" t="str">
        <f>IFERROR(VLOOKUP(VENTAS[[#This Row],[Código del producto Vendido]],STOCK[],5,FALSE),"-")</f>
        <v>Vestido Camisola con estampado de flores y tirantes cruzados</v>
      </c>
      <c r="G1252" s="2">
        <v>1</v>
      </c>
      <c r="H1252" s="6">
        <v>25</v>
      </c>
      <c r="I1252" s="6">
        <f>VENTAS[[#This Row],[Cantidad]]*VENTAS[[#This Row],[Precio Venta]]</f>
        <v>25</v>
      </c>
      <c r="J1252" s="6">
        <f>IF(VENTAS[[#This Row],[Nombre del Gestor]]&gt;1,  VENTAS[[#This Row],[Total]]*10%, 0)</f>
        <v>2.5</v>
      </c>
      <c r="K1252" s="6">
        <f>IFERROR(VLOOKUP(VENTAS[[#This Row],[Código del producto Vendido]],STOCK[],16,FALSE)*VENTAS[[#This Row],[Cantidad]] + VLOOKUP(VENTAS[[#This Row],[Código del producto Vendido]],STOCK[],19,FALSE)*VENTAS[[#This Row],[Cantidad]],VENTAS[[#This Row],[Total]])</f>
        <v>12.940000000000001</v>
      </c>
      <c r="L1252" s="6">
        <f>VENTAS[[#This Row],[Total]]-VENTAS[[#This Row],[Comisión 10%]]-VENTAS[[#This Row],[Costo SIN Comision]]</f>
        <v>9.5599999999999987</v>
      </c>
      <c r="M1252" s="5"/>
    </row>
    <row r="1253" spans="1:13" ht="14" x14ac:dyDescent="0.15">
      <c r="A1253" s="22">
        <v>45527</v>
      </c>
      <c r="C1253" s="4" t="s">
        <v>2900</v>
      </c>
      <c r="D1253" s="4" t="s">
        <v>2514</v>
      </c>
      <c r="E1253" s="4" t="s">
        <v>2714</v>
      </c>
      <c r="F1253" s="2" t="str">
        <f>IFERROR(VLOOKUP(VENTAS[[#This Row],[Código del producto Vendido]],STOCK[],5,FALSE),"-")</f>
        <v>Pullover corto unicolor blanco</v>
      </c>
      <c r="G1253" s="2">
        <v>1</v>
      </c>
      <c r="H1253" s="6">
        <v>10</v>
      </c>
      <c r="I1253" s="6">
        <f>VENTAS[[#This Row],[Cantidad]]*VENTAS[[#This Row],[Precio Venta]]</f>
        <v>10</v>
      </c>
      <c r="J1253" s="6">
        <f>IF(VENTAS[[#This Row],[Nombre del Gestor]]&gt;1,  VENTAS[[#This Row],[Total]]*10%, 0)</f>
        <v>1</v>
      </c>
      <c r="K1253" s="6">
        <f>IFERROR(VLOOKUP(VENTAS[[#This Row],[Código del producto Vendido]],STOCK[],16,FALSE)*VENTAS[[#This Row],[Cantidad]] + VLOOKUP(VENTAS[[#This Row],[Código del producto Vendido]],STOCK[],19,FALSE)*VENTAS[[#This Row],[Cantidad]],VENTAS[[#This Row],[Total]])</f>
        <v>4.32</v>
      </c>
      <c r="L1253" s="6">
        <f>VENTAS[[#This Row],[Total]]-VENTAS[[#This Row],[Comisión 10%]]-VENTAS[[#This Row],[Costo SIN Comision]]</f>
        <v>4.68</v>
      </c>
      <c r="M1253" s="5"/>
    </row>
    <row r="1254" spans="1:13" ht="14" x14ac:dyDescent="0.15">
      <c r="A1254" s="22">
        <v>45527</v>
      </c>
      <c r="C1254" s="4" t="s">
        <v>2900</v>
      </c>
      <c r="D1254" s="4" t="s">
        <v>2514</v>
      </c>
      <c r="E1254" s="4" t="s">
        <v>1470</v>
      </c>
      <c r="F1254" s="2" t="str">
        <f>IFERROR(VLOOKUP(VENTAS[[#This Row],[Código del producto Vendido]],STOCK[],5,FALSE),"-")</f>
        <v>Vestido acanalado de manga larga</v>
      </c>
      <c r="G1254" s="2">
        <v>1</v>
      </c>
      <c r="H1254" s="6">
        <v>25</v>
      </c>
      <c r="I1254" s="6">
        <f>VENTAS[[#This Row],[Cantidad]]*VENTAS[[#This Row],[Precio Venta]]</f>
        <v>25</v>
      </c>
      <c r="J1254" s="6">
        <f>IF(VENTAS[[#This Row],[Nombre del Gestor]]&gt;1,  VENTAS[[#This Row],[Total]]*10%, 0)</f>
        <v>2.5</v>
      </c>
      <c r="K1254" s="6">
        <f>IFERROR(VLOOKUP(VENTAS[[#This Row],[Código del producto Vendido]],STOCK[],16,FALSE)*VENTAS[[#This Row],[Cantidad]] + VLOOKUP(VENTAS[[#This Row],[Código del producto Vendido]],STOCK[],19,FALSE)*VENTAS[[#This Row],[Cantidad]],VENTAS[[#This Row],[Total]])</f>
        <v>18.100000000000001</v>
      </c>
      <c r="L1254" s="6">
        <f>VENTAS[[#This Row],[Total]]-VENTAS[[#This Row],[Comisión 10%]]-VENTAS[[#This Row],[Costo SIN Comision]]</f>
        <v>4.3999999999999986</v>
      </c>
      <c r="M1254" s="5"/>
    </row>
    <row r="1255" spans="1:13" ht="14" x14ac:dyDescent="0.15">
      <c r="A1255" s="22">
        <v>45528</v>
      </c>
      <c r="C1255" s="4" t="s">
        <v>2901</v>
      </c>
      <c r="D1255" s="4" t="s">
        <v>2514</v>
      </c>
      <c r="E1255" s="4" t="s">
        <v>837</v>
      </c>
      <c r="F1255" s="2" t="str">
        <f>IFERROR(VLOOKUP(VENTAS[[#This Row],[Código del producto Vendido]],STOCK[],5,FALSE),"-")</f>
        <v>Vestido venturina</v>
      </c>
      <c r="G1255" s="2">
        <v>1</v>
      </c>
      <c r="H1255" s="6">
        <v>16</v>
      </c>
      <c r="I1255" s="6">
        <f>VENTAS[[#This Row],[Cantidad]]*VENTAS[[#This Row],[Precio Venta]]</f>
        <v>16</v>
      </c>
      <c r="J1255" s="6">
        <f>IF(VENTAS[[#This Row],[Nombre del Gestor]]&gt;1,  VENTAS[[#This Row],[Total]]*10%, 0)</f>
        <v>1.6</v>
      </c>
      <c r="K1255" s="6">
        <f>IFERROR(VLOOKUP(VENTAS[[#This Row],[Código del producto Vendido]],STOCK[],16,FALSE)*VENTAS[[#This Row],[Cantidad]] + VLOOKUP(VENTAS[[#This Row],[Código del producto Vendido]],STOCK[],19,FALSE)*VENTAS[[#This Row],[Cantidad]],VENTAS[[#This Row],[Total]])</f>
        <v>9.1111111111111107</v>
      </c>
      <c r="L1255" s="6">
        <f>VENTAS[[#This Row],[Total]]-VENTAS[[#This Row],[Comisión 10%]]-VENTAS[[#This Row],[Costo SIN Comision]]</f>
        <v>5.2888888888888896</v>
      </c>
      <c r="M1255" s="5"/>
    </row>
    <row r="1256" spans="1:13" ht="14" x14ac:dyDescent="0.15">
      <c r="A1256" s="22">
        <v>45509</v>
      </c>
      <c r="C1256" s="4" t="s">
        <v>2902</v>
      </c>
      <c r="D1256" s="4" t="s">
        <v>2524</v>
      </c>
      <c r="E1256" s="4" t="s">
        <v>2693</v>
      </c>
      <c r="F1256" s="2" t="str">
        <f>IFERROR(VLOOKUP(VENTAS[[#This Row],[Código del producto Vendido]],STOCK[],5,FALSE),"-")</f>
        <v>Bolso pequeño estilo old money</v>
      </c>
      <c r="G1256" s="2">
        <v>1</v>
      </c>
      <c r="H1256" s="6">
        <v>20</v>
      </c>
      <c r="I1256" s="6">
        <f>VENTAS[[#This Row],[Cantidad]]*VENTAS[[#This Row],[Precio Venta]]</f>
        <v>20</v>
      </c>
      <c r="J1256" s="6">
        <f>IF(VENTAS[[#This Row],[Nombre del Gestor]]&gt;1,  VENTAS[[#This Row],[Total]]*10%, 0)</f>
        <v>2</v>
      </c>
      <c r="K1256" s="6">
        <f>IFERROR(VLOOKUP(VENTAS[[#This Row],[Código del producto Vendido]],STOCK[],16,FALSE)*VENTAS[[#This Row],[Cantidad]] + VLOOKUP(VENTAS[[#This Row],[Código del producto Vendido]],STOCK[],19,FALSE)*VENTAS[[#This Row],[Cantidad]],VENTAS[[#This Row],[Total]])</f>
        <v>11.49</v>
      </c>
      <c r="L1256" s="6">
        <f>VENTAS[[#This Row],[Total]]-VENTAS[[#This Row],[Comisión 10%]]-VENTAS[[#This Row],[Costo SIN Comision]]</f>
        <v>6.51</v>
      </c>
      <c r="M1256" s="5"/>
    </row>
    <row r="1257" spans="1:13" ht="14" x14ac:dyDescent="0.15">
      <c r="A1257" s="22">
        <v>45526</v>
      </c>
      <c r="C1257" s="4" t="s">
        <v>2885</v>
      </c>
      <c r="D1257" s="4"/>
      <c r="E1257" s="4" t="s">
        <v>2696</v>
      </c>
      <c r="F1257" s="2" t="str">
        <f>IFERROR(VLOOKUP(VENTAS[[#This Row],[Código del producto Vendido]],STOCK[],5,FALSE),"-")</f>
        <v>Bolso media luna de rafia de tamaño medio</v>
      </c>
      <c r="G1257" s="2">
        <v>1</v>
      </c>
      <c r="H1257" s="6">
        <v>22</v>
      </c>
      <c r="I1257" s="6">
        <f>VENTAS[[#This Row],[Cantidad]]*VENTAS[[#This Row],[Precio Venta]]</f>
        <v>22</v>
      </c>
      <c r="J1257" s="6">
        <f>IF(VENTAS[[#This Row],[Nombre del Gestor]]&gt;1,  VENTAS[[#This Row],[Total]]*10%, 0)</f>
        <v>0</v>
      </c>
      <c r="K1257" s="6">
        <f>IFERROR(VLOOKUP(VENTAS[[#This Row],[Código del producto Vendido]],STOCK[],16,FALSE)*VENTAS[[#This Row],[Cantidad]] + VLOOKUP(VENTAS[[#This Row],[Código del producto Vendido]],STOCK[],19,FALSE)*VENTAS[[#This Row],[Cantidad]],VENTAS[[#This Row],[Total]])</f>
        <v>12.83</v>
      </c>
      <c r="L1257" s="6">
        <f>VENTAS[[#This Row],[Total]]-VENTAS[[#This Row],[Comisión 10%]]-VENTAS[[#This Row],[Costo SIN Comision]]</f>
        <v>9.17</v>
      </c>
      <c r="M1257" s="5"/>
    </row>
    <row r="1258" spans="1:13" ht="14" x14ac:dyDescent="0.15">
      <c r="A1258" s="22">
        <v>45509</v>
      </c>
      <c r="C1258" s="4" t="s">
        <v>2902</v>
      </c>
      <c r="D1258" s="4" t="s">
        <v>2524</v>
      </c>
      <c r="E1258" s="4" t="s">
        <v>2679</v>
      </c>
      <c r="F1258" s="2" t="str">
        <f>IFERROR(VLOOKUP(VENTAS[[#This Row],[Código del producto Vendido]],STOCK[],5,FALSE),"-")</f>
        <v xml:space="preserve">Bolso tejido redondo de gran capidad </v>
      </c>
      <c r="G1258" s="2">
        <v>1</v>
      </c>
      <c r="H1258" s="6">
        <v>25</v>
      </c>
      <c r="I1258" s="6">
        <f>VENTAS[[#This Row],[Cantidad]]*VENTAS[[#This Row],[Precio Venta]]</f>
        <v>25</v>
      </c>
      <c r="J1258" s="6">
        <f>IF(VENTAS[[#This Row],[Nombre del Gestor]]&gt;1,  VENTAS[[#This Row],[Total]]*10%, 0)</f>
        <v>2.5</v>
      </c>
      <c r="K1258" s="6">
        <f>IFERROR(VLOOKUP(VENTAS[[#This Row],[Código del producto Vendido]],STOCK[],16,FALSE)*VENTAS[[#This Row],[Cantidad]] + VLOOKUP(VENTAS[[#This Row],[Código del producto Vendido]],STOCK[],19,FALSE)*VENTAS[[#This Row],[Cantidad]],VENTAS[[#This Row],[Total]])</f>
        <v>11.67</v>
      </c>
      <c r="L1258" s="6">
        <f>VENTAS[[#This Row],[Total]]-VENTAS[[#This Row],[Comisión 10%]]-VENTAS[[#This Row],[Costo SIN Comision]]</f>
        <v>10.83</v>
      </c>
      <c r="M1258" s="5"/>
    </row>
    <row r="1259" spans="1:13" ht="14" x14ac:dyDescent="0.15">
      <c r="A1259" s="22">
        <v>45520</v>
      </c>
      <c r="C1259" s="4" t="s">
        <v>2903</v>
      </c>
      <c r="D1259" s="4" t="s">
        <v>2524</v>
      </c>
      <c r="E1259" s="4" t="s">
        <v>2333</v>
      </c>
      <c r="F1259" s="2" t="str">
        <f>IFERROR(VLOOKUP(VENTAS[[#This Row],[Código del producto Vendido]],STOCK[],5,FALSE),"-")</f>
        <v>Set de bikini con cobertor de playa</v>
      </c>
      <c r="G1259" s="2">
        <v>1</v>
      </c>
      <c r="H1259" s="6">
        <v>25</v>
      </c>
      <c r="I1259" s="6">
        <f>VENTAS[[#This Row],[Cantidad]]*VENTAS[[#This Row],[Precio Venta]]</f>
        <v>25</v>
      </c>
      <c r="J1259" s="6">
        <f>IF(VENTAS[[#This Row],[Nombre del Gestor]]&gt;1,  VENTAS[[#This Row],[Total]]*10%, 0)</f>
        <v>2.5</v>
      </c>
      <c r="K1259" s="6">
        <f>IFERROR(VLOOKUP(VENTAS[[#This Row],[Código del producto Vendido]],STOCK[],16,FALSE)*VENTAS[[#This Row],[Cantidad]] + VLOOKUP(VENTAS[[#This Row],[Código del producto Vendido]],STOCK[],19,FALSE)*VENTAS[[#This Row],[Cantidad]],VENTAS[[#This Row],[Total]])</f>
        <v>11.65</v>
      </c>
      <c r="L1259" s="6">
        <f>VENTAS[[#This Row],[Total]]-VENTAS[[#This Row],[Comisión 10%]]-VENTAS[[#This Row],[Costo SIN Comision]]</f>
        <v>10.85</v>
      </c>
      <c r="M1259" s="5"/>
    </row>
    <row r="1260" spans="1:13" ht="14" x14ac:dyDescent="0.15">
      <c r="A1260" s="22">
        <v>45513</v>
      </c>
      <c r="C1260" s="4" t="s">
        <v>2904</v>
      </c>
      <c r="D1260" s="4" t="s">
        <v>2526</v>
      </c>
      <c r="E1260" s="4" t="s">
        <v>2771</v>
      </c>
      <c r="F1260" s="2" t="str">
        <f>IFERROR(VLOOKUP(VENTAS[[#This Row],[Código del producto Vendido]],STOCK[],5,FALSE),"-")</f>
        <v>Bolso verano de rafia en bloque de color</v>
      </c>
      <c r="G1260" s="2">
        <v>1</v>
      </c>
      <c r="H1260" s="6">
        <v>22</v>
      </c>
      <c r="I1260" s="6">
        <f>VENTAS[[#This Row],[Cantidad]]*VENTAS[[#This Row],[Precio Venta]]</f>
        <v>22</v>
      </c>
      <c r="J1260" s="6">
        <f>IF(VENTAS[[#This Row],[Nombre del Gestor]]&gt;1,  VENTAS[[#This Row],[Total]]*10%, 0)</f>
        <v>2.2000000000000002</v>
      </c>
      <c r="K1260" s="6">
        <f>IFERROR(VLOOKUP(VENTAS[[#This Row],[Código del producto Vendido]],STOCK[],16,FALSE)*VENTAS[[#This Row],[Cantidad]] + VLOOKUP(VENTAS[[#This Row],[Código del producto Vendido]],STOCK[],19,FALSE)*VENTAS[[#This Row],[Cantidad]],VENTAS[[#This Row],[Total]])</f>
        <v>5.96</v>
      </c>
      <c r="L1260" s="6">
        <f>VENTAS[[#This Row],[Total]]-VENTAS[[#This Row],[Comisión 10%]]-VENTAS[[#This Row],[Costo SIN Comision]]</f>
        <v>13.84</v>
      </c>
      <c r="M1260" s="5"/>
    </row>
    <row r="1261" spans="1:13" ht="14" x14ac:dyDescent="0.15">
      <c r="A1261" s="22">
        <v>45508</v>
      </c>
      <c r="C1261" s="4" t="s">
        <v>2905</v>
      </c>
      <c r="D1261" s="4" t="s">
        <v>2524</v>
      </c>
      <c r="E1261" s="4" t="s">
        <v>2835</v>
      </c>
      <c r="F1261" s="2" t="str">
        <f>IFERROR(VLOOKUP(VENTAS[[#This Row],[Código del producto Vendido]],STOCK[],5,FALSE),"-")</f>
        <v>Traje de baño clásico en bloque de color de talle alto</v>
      </c>
      <c r="G1261" s="2">
        <v>1</v>
      </c>
      <c r="H1261" s="6">
        <v>28</v>
      </c>
      <c r="I1261" s="6">
        <f>VENTAS[[#This Row],[Cantidad]]*VENTAS[[#This Row],[Precio Venta]]</f>
        <v>28</v>
      </c>
      <c r="J1261" s="6">
        <f>IF(VENTAS[[#This Row],[Nombre del Gestor]]&gt;1,  VENTAS[[#This Row],[Total]]*10%, 0)</f>
        <v>2.8000000000000003</v>
      </c>
      <c r="K1261" s="6">
        <f>IFERROR(VLOOKUP(VENTAS[[#This Row],[Código del producto Vendido]],STOCK[],16,FALSE)*VENTAS[[#This Row],[Cantidad]] + VLOOKUP(VENTAS[[#This Row],[Código del producto Vendido]],STOCK[],19,FALSE)*VENTAS[[#This Row],[Cantidad]],VENTAS[[#This Row],[Total]])</f>
        <v>10.4</v>
      </c>
      <c r="L1261" s="6">
        <f>VENTAS[[#This Row],[Total]]-VENTAS[[#This Row],[Comisión 10%]]-VENTAS[[#This Row],[Costo SIN Comision]]</f>
        <v>14.799999999999999</v>
      </c>
      <c r="M1261" s="5"/>
    </row>
    <row r="1262" spans="1:13" ht="14" x14ac:dyDescent="0.15">
      <c r="A1262" s="22">
        <v>45512</v>
      </c>
      <c r="C1262" s="4" t="s">
        <v>2906</v>
      </c>
      <c r="D1262" s="4" t="s">
        <v>2524</v>
      </c>
      <c r="E1262" s="4" t="s">
        <v>2676</v>
      </c>
      <c r="F1262" s="2" t="str">
        <f>IFERROR(VLOOKUP(VENTAS[[#This Row],[Código del producto Vendido]],STOCK[],5,FALSE),"-")</f>
        <v>Blusa blanca de lazos y manga abullonada</v>
      </c>
      <c r="G1262" s="2">
        <v>1</v>
      </c>
      <c r="H1262" s="6">
        <v>18</v>
      </c>
      <c r="I1262" s="6">
        <f>VENTAS[[#This Row],[Cantidad]]*VENTAS[[#This Row],[Precio Venta]]</f>
        <v>18</v>
      </c>
      <c r="J1262" s="6">
        <f>IF(VENTAS[[#This Row],[Nombre del Gestor]]&gt;1,  VENTAS[[#This Row],[Total]]*10%, 0)</f>
        <v>1.8</v>
      </c>
      <c r="K1262" s="6">
        <f>IFERROR(VLOOKUP(VENTAS[[#This Row],[Código del producto Vendido]],STOCK[],16,FALSE)*VENTAS[[#This Row],[Cantidad]] + VLOOKUP(VENTAS[[#This Row],[Código del producto Vendido]],STOCK[],19,FALSE)*VENTAS[[#This Row],[Cantidad]],VENTAS[[#This Row],[Total]])</f>
        <v>10.940000000000001</v>
      </c>
      <c r="L1262" s="6">
        <f>VENTAS[[#This Row],[Total]]-VENTAS[[#This Row],[Comisión 10%]]-VENTAS[[#This Row],[Costo SIN Comision]]</f>
        <v>5.259999999999998</v>
      </c>
      <c r="M1262" s="5"/>
    </row>
    <row r="1263" spans="1:13" ht="14" x14ac:dyDescent="0.15">
      <c r="A1263" s="22">
        <v>45523</v>
      </c>
      <c r="C1263" s="4" t="s">
        <v>2907</v>
      </c>
      <c r="D1263" s="4" t="s">
        <v>2524</v>
      </c>
      <c r="E1263" s="4" t="s">
        <v>36</v>
      </c>
      <c r="F1263" s="2" t="str">
        <f>IFERROR(VLOOKUP(VENTAS[[#This Row],[Código del producto Vendido]],STOCK[],5,FALSE),"-")</f>
        <v>Bañador de zíper en color combinado</v>
      </c>
      <c r="G1263" s="2">
        <v>1</v>
      </c>
      <c r="H1263" s="6">
        <v>25</v>
      </c>
      <c r="I1263" s="6">
        <f>VENTAS[[#This Row],[Cantidad]]*VENTAS[[#This Row],[Precio Venta]]</f>
        <v>25</v>
      </c>
      <c r="J1263" s="6">
        <f>IF(VENTAS[[#This Row],[Nombre del Gestor]]&gt;1,  VENTAS[[#This Row],[Total]]*10%, 0)</f>
        <v>2.5</v>
      </c>
      <c r="K1263" s="6">
        <f>IFERROR(VLOOKUP(VENTAS[[#This Row],[Código del producto Vendido]],STOCK[],16,FALSE)*VENTAS[[#This Row],[Cantidad]] + VLOOKUP(VENTAS[[#This Row],[Código del producto Vendido]],STOCK[],19,FALSE)*VENTAS[[#This Row],[Cantidad]],VENTAS[[#This Row],[Total]])</f>
        <v>19.158888888888889</v>
      </c>
      <c r="L1263" s="6">
        <f>VENTAS[[#This Row],[Total]]-VENTAS[[#This Row],[Comisión 10%]]-VENTAS[[#This Row],[Costo SIN Comision]]</f>
        <v>3.3411111111111111</v>
      </c>
      <c r="M1263" s="5"/>
    </row>
    <row r="1264" spans="1:13" ht="14" x14ac:dyDescent="0.15">
      <c r="A1264" s="22">
        <v>45527</v>
      </c>
      <c r="C1264" s="4" t="s">
        <v>2908</v>
      </c>
      <c r="D1264" s="4" t="s">
        <v>2526</v>
      </c>
      <c r="E1264" s="4" t="s">
        <v>2909</v>
      </c>
      <c r="F1264" s="2" t="str">
        <f>IFERROR(VLOOKUP(VENTAS[[#This Row],[Código del producto Vendido]],STOCK[],5,FALSE),"-")</f>
        <v>Set de Splash y crema de Victoria Secret (Original) Bare Vainilla</v>
      </c>
      <c r="G1264" s="2">
        <v>1</v>
      </c>
      <c r="H1264" s="6">
        <v>40</v>
      </c>
      <c r="I1264" s="6">
        <f>VENTAS[[#This Row],[Cantidad]]*VENTAS[[#This Row],[Precio Venta]]</f>
        <v>40</v>
      </c>
      <c r="J1264" s="6">
        <f>IF(VENTAS[[#This Row],[Nombre del Gestor]]&gt;1,  VENTAS[[#This Row],[Total]]*10%, 0)</f>
        <v>4</v>
      </c>
      <c r="K1264" s="6">
        <f>IFERROR(VLOOKUP(VENTAS[[#This Row],[Código del producto Vendido]],STOCK[],16,FALSE)*VENTAS[[#This Row],[Cantidad]] + VLOOKUP(VENTAS[[#This Row],[Código del producto Vendido]],STOCK[],19,FALSE)*VENTAS[[#This Row],[Cantidad]],VENTAS[[#This Row],[Total]])</f>
        <v>16.37</v>
      </c>
      <c r="L1264" s="6">
        <f>VENTAS[[#This Row],[Total]]-VENTAS[[#This Row],[Comisión 10%]]-VENTAS[[#This Row],[Costo SIN Comision]]</f>
        <v>19.63</v>
      </c>
      <c r="M1264" s="5"/>
    </row>
    <row r="1265" spans="1:13" ht="14" x14ac:dyDescent="0.15">
      <c r="A1265" s="22">
        <v>45510</v>
      </c>
      <c r="C1265" s="4" t="s">
        <v>2914</v>
      </c>
      <c r="D1265" s="4" t="s">
        <v>2542</v>
      </c>
      <c r="E1265" s="4" t="s">
        <v>2755</v>
      </c>
      <c r="F1265" s="2" t="str">
        <f>IFERROR(VLOOKUP(VENTAS[[#This Row],[Código del producto Vendido]],STOCK[],5,FALSE),"-")</f>
        <v>Vestido blanco espalda cruzada</v>
      </c>
      <c r="G1265" s="2">
        <v>1</v>
      </c>
      <c r="H1265" s="6">
        <v>30</v>
      </c>
      <c r="I1265" s="6">
        <f>VENTAS[[#This Row],[Cantidad]]*VENTAS[[#This Row],[Precio Venta]]</f>
        <v>30</v>
      </c>
      <c r="J1265" s="6">
        <f>IF(VENTAS[[#This Row],[Nombre del Gestor]]&gt;1,  VENTAS[[#This Row],[Total]]*10%, 0)</f>
        <v>3</v>
      </c>
      <c r="K1265" s="6">
        <f>IFERROR(VLOOKUP(VENTAS[[#This Row],[Código del producto Vendido]],STOCK[],16,FALSE)*VENTAS[[#This Row],[Cantidad]] + VLOOKUP(VENTAS[[#This Row],[Código del producto Vendido]],STOCK[],19,FALSE)*VENTAS[[#This Row],[Cantidad]],VENTAS[[#This Row],[Total]])</f>
        <v>15.440000000000001</v>
      </c>
      <c r="L1265" s="6">
        <f>VENTAS[[#This Row],[Total]]-VENTAS[[#This Row],[Comisión 10%]]-VENTAS[[#This Row],[Costo SIN Comision]]</f>
        <v>11.559999999999999</v>
      </c>
      <c r="M1265" s="5"/>
    </row>
    <row r="1266" spans="1:13" ht="14" x14ac:dyDescent="0.15">
      <c r="A1266" s="22">
        <v>45511</v>
      </c>
      <c r="C1266" s="4" t="s">
        <v>2915</v>
      </c>
      <c r="D1266" s="4" t="s">
        <v>2542</v>
      </c>
      <c r="E1266" s="4" t="s">
        <v>2679</v>
      </c>
      <c r="F1266" s="2" t="str">
        <f>IFERROR(VLOOKUP(VENTAS[[#This Row],[Código del producto Vendido]],STOCK[],5,FALSE),"-")</f>
        <v xml:space="preserve">Bolso tejido redondo de gran capidad </v>
      </c>
      <c r="G1266" s="2">
        <v>1</v>
      </c>
      <c r="H1266" s="6">
        <v>25</v>
      </c>
      <c r="I1266" s="6">
        <f>VENTAS[[#This Row],[Cantidad]]*VENTAS[[#This Row],[Precio Venta]]</f>
        <v>25</v>
      </c>
      <c r="J1266" s="6">
        <f>IF(VENTAS[[#This Row],[Nombre del Gestor]]&gt;1,  VENTAS[[#This Row],[Total]]*10%, 0)</f>
        <v>2.5</v>
      </c>
      <c r="K1266" s="6">
        <f>IFERROR(VLOOKUP(VENTAS[[#This Row],[Código del producto Vendido]],STOCK[],16,FALSE)*VENTAS[[#This Row],[Cantidad]] + VLOOKUP(VENTAS[[#This Row],[Código del producto Vendido]],STOCK[],19,FALSE)*VENTAS[[#This Row],[Cantidad]],VENTAS[[#This Row],[Total]])</f>
        <v>11.67</v>
      </c>
      <c r="L1266" s="6">
        <f>VENTAS[[#This Row],[Total]]-VENTAS[[#This Row],[Comisión 10%]]-VENTAS[[#This Row],[Costo SIN Comision]]</f>
        <v>10.83</v>
      </c>
      <c r="M1266" s="5"/>
    </row>
    <row r="1267" spans="1:13" ht="14" x14ac:dyDescent="0.15">
      <c r="A1267" s="22">
        <v>45527</v>
      </c>
      <c r="C1267" s="4" t="s">
        <v>2877</v>
      </c>
      <c r="D1267" s="4" t="s">
        <v>2542</v>
      </c>
      <c r="E1267" s="4" t="s">
        <v>2689</v>
      </c>
      <c r="F1267" s="2" t="str">
        <f>IFERROR(VLOOKUP(VENTAS[[#This Row],[Código del producto Vendido]],STOCK[],5,FALSE),"-")</f>
        <v>Falda Pantalón de mezclilla</v>
      </c>
      <c r="G1267" s="2">
        <v>1</v>
      </c>
      <c r="H1267" s="6">
        <v>30</v>
      </c>
      <c r="I1267" s="6">
        <f>VENTAS[[#This Row],[Cantidad]]*VENTAS[[#This Row],[Precio Venta]]</f>
        <v>30</v>
      </c>
      <c r="J1267" s="6">
        <f>IF(VENTAS[[#This Row],[Nombre del Gestor]]&gt;1,  VENTAS[[#This Row],[Total]]*10%, 0)</f>
        <v>3</v>
      </c>
      <c r="K1267" s="6">
        <f>IFERROR(VLOOKUP(VENTAS[[#This Row],[Código del producto Vendido]],STOCK[],16,FALSE)*VENTAS[[#This Row],[Cantidad]] + VLOOKUP(VENTAS[[#This Row],[Código del producto Vendido]],STOCK[],19,FALSE)*VENTAS[[#This Row],[Cantidad]],VENTAS[[#This Row],[Total]])</f>
        <v>19.189999999999998</v>
      </c>
      <c r="L1267" s="6">
        <f>VENTAS[[#This Row],[Total]]-VENTAS[[#This Row],[Comisión 10%]]-VENTAS[[#This Row],[Costo SIN Comision]]</f>
        <v>7.8100000000000023</v>
      </c>
      <c r="M1267" s="5"/>
    </row>
    <row r="1268" spans="1:13" ht="14" x14ac:dyDescent="0.15">
      <c r="A1268" s="22">
        <v>45527</v>
      </c>
      <c r="C1268" s="4" t="s">
        <v>2877</v>
      </c>
      <c r="D1268" s="4" t="s">
        <v>2542</v>
      </c>
      <c r="E1268" s="4" t="s">
        <v>573</v>
      </c>
      <c r="F1268" s="2" t="str">
        <f>IFERROR(VLOOKUP(VENTAS[[#This Row],[Código del producto Vendido]],STOCK[],5,FALSE),"-")</f>
        <v>Pareo pantalón de malla</v>
      </c>
      <c r="G1268" s="2">
        <v>1</v>
      </c>
      <c r="H1268" s="6">
        <v>15</v>
      </c>
      <c r="I1268" s="6">
        <f>VENTAS[[#This Row],[Cantidad]]*VENTAS[[#This Row],[Precio Venta]]</f>
        <v>15</v>
      </c>
      <c r="J1268" s="6">
        <f>IF(VENTAS[[#This Row],[Nombre del Gestor]]&gt;1,  VENTAS[[#This Row],[Total]]*10%, 0)</f>
        <v>1.5</v>
      </c>
      <c r="K1268" s="6">
        <f>IFERROR(VLOOKUP(VENTAS[[#This Row],[Código del producto Vendido]],STOCK[],16,FALSE)*VENTAS[[#This Row],[Cantidad]] + VLOOKUP(VENTAS[[#This Row],[Código del producto Vendido]],STOCK[],19,FALSE)*VENTAS[[#This Row],[Cantidad]],VENTAS[[#This Row],[Total]])</f>
        <v>9.7855555555555558</v>
      </c>
      <c r="L1268" s="6">
        <f>VENTAS[[#This Row],[Total]]-VENTAS[[#This Row],[Comisión 10%]]-VENTAS[[#This Row],[Costo SIN Comision]]</f>
        <v>3.7144444444444442</v>
      </c>
      <c r="M1268" s="5"/>
    </row>
    <row r="1269" spans="1:13" ht="14" x14ac:dyDescent="0.15">
      <c r="A1269" s="22">
        <v>45526</v>
      </c>
      <c r="C1269" s="4" t="s">
        <v>2916</v>
      </c>
      <c r="D1269" s="4" t="s">
        <v>2542</v>
      </c>
      <c r="E1269" s="4" t="s">
        <v>2661</v>
      </c>
      <c r="F1269" s="2" t="str">
        <f>IFERROR(VLOOKUP(VENTAS[[#This Row],[Código del producto Vendido]],STOCK[],5,FALSE),"-")</f>
        <v>Sandalias prácticas chunky blanco crema</v>
      </c>
      <c r="G1269" s="2">
        <v>1</v>
      </c>
      <c r="H1269" s="6">
        <v>35</v>
      </c>
      <c r="I1269" s="6">
        <f>VENTAS[[#This Row],[Cantidad]]*VENTAS[[#This Row],[Precio Venta]]</f>
        <v>35</v>
      </c>
      <c r="J1269" s="6">
        <f>IF(VENTAS[[#This Row],[Nombre del Gestor]]&gt;1,  VENTAS[[#This Row],[Total]]*10%, 0)</f>
        <v>3.5</v>
      </c>
      <c r="K1269" s="6">
        <f>IFERROR(VLOOKUP(VENTAS[[#This Row],[Código del producto Vendido]],STOCK[],16,FALSE)*VENTAS[[#This Row],[Cantidad]] + VLOOKUP(VENTAS[[#This Row],[Código del producto Vendido]],STOCK[],19,FALSE)*VENTAS[[#This Row],[Cantidad]],VENTAS[[#This Row],[Total]])</f>
        <v>24.217399999999998</v>
      </c>
      <c r="L1269" s="6">
        <f>VENTAS[[#This Row],[Total]]-VENTAS[[#This Row],[Comisión 10%]]-VENTAS[[#This Row],[Costo SIN Comision]]</f>
        <v>7.2826000000000022</v>
      </c>
      <c r="M1269" s="5"/>
    </row>
    <row r="1270" spans="1:13" ht="14" x14ac:dyDescent="0.15">
      <c r="A1270" s="22">
        <v>45514</v>
      </c>
      <c r="C1270" s="4" t="s">
        <v>2917</v>
      </c>
      <c r="D1270" s="4" t="s">
        <v>2542</v>
      </c>
      <c r="E1270" s="4" t="s">
        <v>2705</v>
      </c>
      <c r="F1270" s="2" t="str">
        <f>IFERROR(VLOOKUP(VENTAS[[#This Row],[Código del producto Vendido]],STOCK[],5,FALSE),"-")</f>
        <v>Blusa de lazos color negro</v>
      </c>
      <c r="G1270" s="2">
        <v>1</v>
      </c>
      <c r="H1270" s="6">
        <v>18</v>
      </c>
      <c r="I1270" s="6">
        <f>VENTAS[[#This Row],[Cantidad]]*VENTAS[[#This Row],[Precio Venta]]</f>
        <v>18</v>
      </c>
      <c r="J1270" s="6">
        <f>IF(VENTAS[[#This Row],[Nombre del Gestor]]&gt;1,  VENTAS[[#This Row],[Total]]*10%, 0)</f>
        <v>1.8</v>
      </c>
      <c r="K1270" s="6">
        <f>IFERROR(VLOOKUP(VENTAS[[#This Row],[Código del producto Vendido]],STOCK[],16,FALSE)*VENTAS[[#This Row],[Cantidad]] + VLOOKUP(VENTAS[[#This Row],[Código del producto Vendido]],STOCK[],19,FALSE)*VENTAS[[#This Row],[Cantidad]],VENTAS[[#This Row],[Total]])</f>
        <v>10.220000000000001</v>
      </c>
      <c r="L1270" s="6">
        <f>VENTAS[[#This Row],[Total]]-VENTAS[[#This Row],[Comisión 10%]]-VENTAS[[#This Row],[Costo SIN Comision]]</f>
        <v>5.9799999999999986</v>
      </c>
      <c r="M1270" s="5"/>
    </row>
    <row r="1271" spans="1:13" ht="14" x14ac:dyDescent="0.15">
      <c r="A1271" s="22">
        <v>45513</v>
      </c>
      <c r="C1271" s="4" t="s">
        <v>2918</v>
      </c>
      <c r="D1271" s="4" t="s">
        <v>2542</v>
      </c>
      <c r="E1271" s="4" t="s">
        <v>2755</v>
      </c>
      <c r="F1271" s="2" t="str">
        <f>IFERROR(VLOOKUP(VENTAS[[#This Row],[Código del producto Vendido]],STOCK[],5,FALSE),"-")</f>
        <v>Vestido blanco espalda cruzada</v>
      </c>
      <c r="G1271" s="2">
        <v>1</v>
      </c>
      <c r="H1271" s="6">
        <v>30</v>
      </c>
      <c r="I1271" s="6">
        <f>VENTAS[[#This Row],[Cantidad]]*VENTAS[[#This Row],[Precio Venta]]</f>
        <v>30</v>
      </c>
      <c r="J1271" s="6">
        <f>IF(VENTAS[[#This Row],[Nombre del Gestor]]&gt;1,  VENTAS[[#This Row],[Total]]*10%, 0)</f>
        <v>3</v>
      </c>
      <c r="K1271" s="6">
        <f>IFERROR(VLOOKUP(VENTAS[[#This Row],[Código del producto Vendido]],STOCK[],16,FALSE)*VENTAS[[#This Row],[Cantidad]] + VLOOKUP(VENTAS[[#This Row],[Código del producto Vendido]],STOCK[],19,FALSE)*VENTAS[[#This Row],[Cantidad]],VENTAS[[#This Row],[Total]])</f>
        <v>15.440000000000001</v>
      </c>
      <c r="L1271" s="6">
        <f>VENTAS[[#This Row],[Total]]-VENTAS[[#This Row],[Comisión 10%]]-VENTAS[[#This Row],[Costo SIN Comision]]</f>
        <v>11.559999999999999</v>
      </c>
      <c r="M1271" s="5"/>
    </row>
    <row r="1272" spans="1:13" ht="14" x14ac:dyDescent="0.15">
      <c r="A1272" s="22">
        <v>45514</v>
      </c>
      <c r="C1272" s="4" t="s">
        <v>2919</v>
      </c>
      <c r="D1272" s="4" t="s">
        <v>2542</v>
      </c>
      <c r="E1272" s="4" t="s">
        <v>2639</v>
      </c>
      <c r="F1272" s="2" t="str">
        <f>IFERROR(VLOOKUP(VENTAS[[#This Row],[Código del producto Vendido]],STOCK[],5,FALSE),"-")</f>
        <v>Sandalias de plataforma en bloque de color</v>
      </c>
      <c r="G1272" s="2">
        <v>1</v>
      </c>
      <c r="H1272" s="6">
        <v>35</v>
      </c>
      <c r="I1272" s="6">
        <f>VENTAS[[#This Row],[Cantidad]]*VENTAS[[#This Row],[Precio Venta]]</f>
        <v>35</v>
      </c>
      <c r="J1272" s="6">
        <f>IF(VENTAS[[#This Row],[Nombre del Gestor]]&gt;1,  VENTAS[[#This Row],[Total]]*10%, 0)</f>
        <v>3.5</v>
      </c>
      <c r="K1272" s="6">
        <f>IFERROR(VLOOKUP(VENTAS[[#This Row],[Código del producto Vendido]],STOCK[],16,FALSE)*VENTAS[[#This Row],[Cantidad]] + VLOOKUP(VENTAS[[#This Row],[Código del producto Vendido]],STOCK[],19,FALSE)*VENTAS[[#This Row],[Cantidad]],VENTAS[[#This Row],[Total]])</f>
        <v>21.97</v>
      </c>
      <c r="L1272" s="6">
        <f>VENTAS[[#This Row],[Total]]-VENTAS[[#This Row],[Comisión 10%]]-VENTAS[[#This Row],[Costo SIN Comision]]</f>
        <v>9.5300000000000011</v>
      </c>
      <c r="M1272" s="5"/>
    </row>
    <row r="1273" spans="1:13" ht="14" x14ac:dyDescent="0.15">
      <c r="A1273" s="22">
        <v>45521</v>
      </c>
      <c r="C1273" s="4" t="s">
        <v>2920</v>
      </c>
      <c r="D1273" s="4" t="s">
        <v>2542</v>
      </c>
      <c r="E1273" s="4" t="s">
        <v>951</v>
      </c>
      <c r="F1273" s="2" t="str">
        <f>IFERROR(VLOOKUP(VENTAS[[#This Row],[Código del producto Vendido]],STOCK[],5,FALSE),"-")</f>
        <v xml:space="preserve">Sandalias de tacón con tiras </v>
      </c>
      <c r="G1273" s="2">
        <v>1</v>
      </c>
      <c r="H1273" s="6">
        <v>40</v>
      </c>
      <c r="I1273" s="6">
        <f>VENTAS[[#This Row],[Cantidad]]*VENTAS[[#This Row],[Precio Venta]]</f>
        <v>40</v>
      </c>
      <c r="J1273" s="6">
        <f>IF(VENTAS[[#This Row],[Nombre del Gestor]]&gt;1,  VENTAS[[#This Row],[Total]]*10%, 0)</f>
        <v>4</v>
      </c>
      <c r="K1273" s="6">
        <f>IFERROR(VLOOKUP(VENTAS[[#This Row],[Código del producto Vendido]],STOCK[],16,FALSE)*VENTAS[[#This Row],[Cantidad]] + VLOOKUP(VENTAS[[#This Row],[Código del producto Vendido]],STOCK[],19,FALSE)*VENTAS[[#This Row],[Cantidad]],VENTAS[[#This Row],[Total]])</f>
        <v>27.152941176470588</v>
      </c>
      <c r="L1273" s="6">
        <f>VENTAS[[#This Row],[Total]]-VENTAS[[#This Row],[Comisión 10%]]-VENTAS[[#This Row],[Costo SIN Comision]]</f>
        <v>8.8470588235294123</v>
      </c>
      <c r="M1273" s="5"/>
    </row>
    <row r="1274" spans="1:13" ht="14" x14ac:dyDescent="0.15">
      <c r="A1274" s="22">
        <v>45523</v>
      </c>
      <c r="C1274" s="4" t="s">
        <v>2921</v>
      </c>
      <c r="D1274" s="4" t="s">
        <v>2542</v>
      </c>
      <c r="E1274" s="4" t="s">
        <v>1737</v>
      </c>
      <c r="F1274" s="2" t="str">
        <f>IFERROR(VLOOKUP(VENTAS[[#This Row],[Código del producto Vendido]],STOCK[],5,FALSE),"-")</f>
        <v>Chaleco de traje Negro</v>
      </c>
      <c r="G1274" s="2">
        <v>1</v>
      </c>
      <c r="H1274" s="6">
        <v>25</v>
      </c>
      <c r="I1274" s="6">
        <f>VENTAS[[#This Row],[Cantidad]]*VENTAS[[#This Row],[Precio Venta]]</f>
        <v>25</v>
      </c>
      <c r="J1274" s="6">
        <f>IF(VENTAS[[#This Row],[Nombre del Gestor]]&gt;1,  VENTAS[[#This Row],[Total]]*10%, 0)</f>
        <v>2.5</v>
      </c>
      <c r="K1274" s="6">
        <f>IFERROR(VLOOKUP(VENTAS[[#This Row],[Código del producto Vendido]],STOCK[],16,FALSE)*VENTAS[[#This Row],[Cantidad]] + VLOOKUP(VENTAS[[#This Row],[Código del producto Vendido]],STOCK[],19,FALSE)*VENTAS[[#This Row],[Cantidad]],VENTAS[[#This Row],[Total]])</f>
        <v>17.941176470588236</v>
      </c>
      <c r="L1274" s="6">
        <f>VENTAS[[#This Row],[Total]]-VENTAS[[#This Row],[Comisión 10%]]-VENTAS[[#This Row],[Costo SIN Comision]]</f>
        <v>4.5588235294117645</v>
      </c>
      <c r="M1274" s="5"/>
    </row>
    <row r="1275" spans="1:13" ht="14" x14ac:dyDescent="0.15">
      <c r="A1275" s="22">
        <v>45513</v>
      </c>
      <c r="C1275" s="4" t="s">
        <v>2922</v>
      </c>
      <c r="D1275" s="4" t="s">
        <v>2542</v>
      </c>
      <c r="E1275" s="4" t="s">
        <v>2794</v>
      </c>
      <c r="F1275" s="2" t="str">
        <f>IFERROR(VLOOKUP(VENTAS[[#This Row],[Código del producto Vendido]],STOCK[],5,FALSE),"-")</f>
        <v>Vestido verde cruzado H&amp;M</v>
      </c>
      <c r="G1275" s="2">
        <v>1</v>
      </c>
      <c r="H1275" s="6">
        <v>28</v>
      </c>
      <c r="I1275" s="6">
        <f>VENTAS[[#This Row],[Cantidad]]*VENTAS[[#This Row],[Precio Venta]]</f>
        <v>28</v>
      </c>
      <c r="J1275" s="6">
        <f>IF(VENTAS[[#This Row],[Nombre del Gestor]]&gt;1,  VENTAS[[#This Row],[Total]]*10%, 0)</f>
        <v>2.8000000000000003</v>
      </c>
      <c r="K1275" s="6">
        <f>IFERROR(VLOOKUP(VENTAS[[#This Row],[Código del producto Vendido]],STOCK[],16,FALSE)*VENTAS[[#This Row],[Cantidad]] + VLOOKUP(VENTAS[[#This Row],[Código del producto Vendido]],STOCK[],19,FALSE)*VENTAS[[#This Row],[Cantidad]],VENTAS[[#This Row],[Total]])</f>
        <v>13.96</v>
      </c>
      <c r="L1275" s="6">
        <f>VENTAS[[#This Row],[Total]]-VENTAS[[#This Row],[Comisión 10%]]-VENTAS[[#This Row],[Costo SIN Comision]]</f>
        <v>11.239999999999998</v>
      </c>
      <c r="M1275" s="5"/>
    </row>
    <row r="1276" spans="1:13" ht="14" x14ac:dyDescent="0.15">
      <c r="A1276" s="22">
        <v>45513</v>
      </c>
      <c r="C1276" s="4" t="s">
        <v>2922</v>
      </c>
      <c r="D1276" s="4" t="s">
        <v>2542</v>
      </c>
      <c r="E1276" s="4" t="s">
        <v>2783</v>
      </c>
      <c r="F1276" s="2" t="str">
        <f>IFERROR(VLOOKUP(VENTAS[[#This Row],[Código del producto Vendido]],STOCK[],5,FALSE),"-")</f>
        <v>Vestido Maxi Negro Ajustado Elegante de hombro atado</v>
      </c>
      <c r="G1276" s="2">
        <v>1</v>
      </c>
      <c r="H1276" s="6">
        <v>25</v>
      </c>
      <c r="I1276" s="6">
        <f>VENTAS[[#This Row],[Cantidad]]*VENTAS[[#This Row],[Precio Venta]]</f>
        <v>25</v>
      </c>
      <c r="J1276" s="6">
        <f>IF(VENTAS[[#This Row],[Nombre del Gestor]]&gt;1,  VENTAS[[#This Row],[Total]]*10%, 0)</f>
        <v>2.5</v>
      </c>
      <c r="K1276" s="6">
        <f>IFERROR(VLOOKUP(VENTAS[[#This Row],[Código del producto Vendido]],STOCK[],16,FALSE)*VENTAS[[#This Row],[Cantidad]] + VLOOKUP(VENTAS[[#This Row],[Código del producto Vendido]],STOCK[],19,FALSE)*VENTAS[[#This Row],[Cantidad]],VENTAS[[#This Row],[Total]])</f>
        <v>13.14</v>
      </c>
      <c r="L1276" s="6">
        <f>VENTAS[[#This Row],[Total]]-VENTAS[[#This Row],[Comisión 10%]]-VENTAS[[#This Row],[Costo SIN Comision]]</f>
        <v>9.36</v>
      </c>
      <c r="M1276" s="5"/>
    </row>
    <row r="1277" spans="1:13" ht="14" x14ac:dyDescent="0.15">
      <c r="A1277" s="22">
        <v>45527</v>
      </c>
      <c r="C1277" s="4" t="s">
        <v>2924</v>
      </c>
      <c r="D1277" s="4" t="s">
        <v>2923</v>
      </c>
      <c r="E1277" s="4" t="s">
        <v>2731</v>
      </c>
      <c r="F1277" s="2" t="str">
        <f>IFERROR(VLOOKUP(VENTAS[[#This Row],[Código del producto Vendido]],STOCK[],5,FALSE),"-")</f>
        <v xml:space="preserve">Top corto de lazo delantero </v>
      </c>
      <c r="G1277" s="2">
        <v>1</v>
      </c>
      <c r="H1277" s="6">
        <v>17</v>
      </c>
      <c r="I1277" s="6">
        <f>VENTAS[[#This Row],[Cantidad]]*VENTAS[[#This Row],[Precio Venta]]</f>
        <v>17</v>
      </c>
      <c r="J1277" s="6">
        <f>IF(VENTAS[[#This Row],[Nombre del Gestor]]&gt;1,  VENTAS[[#This Row],[Total]]*10%, 0)</f>
        <v>1.7000000000000002</v>
      </c>
      <c r="K1277" s="6">
        <f>IFERROR(VLOOKUP(VENTAS[[#This Row],[Código del producto Vendido]],STOCK[],16,FALSE)*VENTAS[[#This Row],[Cantidad]] + VLOOKUP(VENTAS[[#This Row],[Código del producto Vendido]],STOCK[],19,FALSE)*VENTAS[[#This Row],[Cantidad]],VENTAS[[#This Row],[Total]])</f>
        <v>11.450000000000001</v>
      </c>
      <c r="L1277" s="6">
        <f>VENTAS[[#This Row],[Total]]-VENTAS[[#This Row],[Comisión 10%]]-VENTAS[[#This Row],[Costo SIN Comision]]</f>
        <v>3.8499999999999996</v>
      </c>
      <c r="M1277" s="5"/>
    </row>
    <row r="1278" spans="1:13" ht="14" x14ac:dyDescent="0.15">
      <c r="A1278" s="22">
        <v>45527</v>
      </c>
      <c r="C1278" s="4" t="s">
        <v>2925</v>
      </c>
      <c r="D1278" s="4" t="s">
        <v>2927</v>
      </c>
      <c r="E1278" s="4" t="s">
        <v>2360</v>
      </c>
      <c r="F1278" s="2" t="str">
        <f>IFERROR(VLOOKUP(VENTAS[[#This Row],[Código del producto Vendido]],STOCK[],5,FALSE),"-")</f>
        <v>Bikini atado a los lados con estampado de cerezas</v>
      </c>
      <c r="G1278" s="2">
        <v>1</v>
      </c>
      <c r="H1278" s="6">
        <v>18</v>
      </c>
      <c r="I1278" s="6">
        <f>VENTAS[[#This Row],[Cantidad]]*VENTAS[[#This Row],[Precio Venta]]</f>
        <v>18</v>
      </c>
      <c r="J1278" s="6">
        <f>IF(VENTAS[[#This Row],[Nombre del Gestor]]&gt;1,  VENTAS[[#This Row],[Total]]*10%, 0)</f>
        <v>1.8</v>
      </c>
      <c r="K1278" s="6">
        <f>IFERROR(VLOOKUP(VENTAS[[#This Row],[Código del producto Vendido]],STOCK[],16,FALSE)*VENTAS[[#This Row],[Cantidad]] + VLOOKUP(VENTAS[[#This Row],[Código del producto Vendido]],STOCK[],19,FALSE)*VENTAS[[#This Row],[Cantidad]],VENTAS[[#This Row],[Total]])</f>
        <v>11.009375</v>
      </c>
      <c r="L1278" s="6">
        <f>VENTAS[[#This Row],[Total]]-VENTAS[[#This Row],[Comisión 10%]]-VENTAS[[#This Row],[Costo SIN Comision]]</f>
        <v>5.1906249999999989</v>
      </c>
      <c r="M1278" s="5"/>
    </row>
    <row r="1279" spans="1:13" ht="14" x14ac:dyDescent="0.15">
      <c r="A1279" s="22">
        <v>45527</v>
      </c>
      <c r="C1279" s="4" t="s">
        <v>2925</v>
      </c>
      <c r="D1279" s="4" t="s">
        <v>2927</v>
      </c>
      <c r="E1279" s="4" t="s">
        <v>2378</v>
      </c>
      <c r="F1279" s="2" t="str">
        <f>IFERROR(VLOOKUP(VENTAS[[#This Row],[Código del producto Vendido]],STOCK[],5,FALSE),"-")</f>
        <v>Set de 3 piezas bikini de moda estampado de hoja</v>
      </c>
      <c r="G1279" s="2">
        <v>1</v>
      </c>
      <c r="H1279" s="6">
        <v>28</v>
      </c>
      <c r="I1279" s="6">
        <f>VENTAS[[#This Row],[Cantidad]]*VENTAS[[#This Row],[Precio Venta]]</f>
        <v>28</v>
      </c>
      <c r="J1279" s="6">
        <f>IF(VENTAS[[#This Row],[Nombre del Gestor]]&gt;1,  VENTAS[[#This Row],[Total]]*10%, 0)</f>
        <v>2.8000000000000003</v>
      </c>
      <c r="K1279" s="6">
        <f>IFERROR(VLOOKUP(VENTAS[[#This Row],[Código del producto Vendido]],STOCK[],16,FALSE)*VENTAS[[#This Row],[Cantidad]] + VLOOKUP(VENTAS[[#This Row],[Código del producto Vendido]],STOCK[],19,FALSE)*VENTAS[[#This Row],[Cantidad]],VENTAS[[#This Row],[Total]])</f>
        <v>17.665624999999999</v>
      </c>
      <c r="L1279" s="6">
        <f>VENTAS[[#This Row],[Total]]-VENTAS[[#This Row],[Comisión 10%]]-VENTAS[[#This Row],[Costo SIN Comision]]</f>
        <v>7.5343750000000007</v>
      </c>
      <c r="M1279" s="5"/>
    </row>
    <row r="1280" spans="1:13" ht="14" x14ac:dyDescent="0.15">
      <c r="A1280" s="22">
        <v>45522</v>
      </c>
      <c r="C1280" s="4" t="s">
        <v>2926</v>
      </c>
      <c r="D1280" s="4" t="s">
        <v>2927</v>
      </c>
      <c r="E1280" s="4" t="s">
        <v>2703</v>
      </c>
      <c r="F1280" s="2" t="str">
        <f>IFERROR(VLOOKUP(VENTAS[[#This Row],[Código del producto Vendido]],STOCK[],5,FALSE),"-")</f>
        <v>Cinturón fino de hebilla de estilo elegante negro</v>
      </c>
      <c r="G1280" s="2">
        <v>1</v>
      </c>
      <c r="H1280" s="6">
        <v>12</v>
      </c>
      <c r="I1280" s="6">
        <f>VENTAS[[#This Row],[Cantidad]]*VENTAS[[#This Row],[Precio Venta]]</f>
        <v>12</v>
      </c>
      <c r="J1280" s="6">
        <f>IF(VENTAS[[#This Row],[Nombre del Gestor]]&gt;1,  VENTAS[[#This Row],[Total]]*10%, 0)</f>
        <v>1.2000000000000002</v>
      </c>
      <c r="K1280" s="6">
        <f>IFERROR(VLOOKUP(VENTAS[[#This Row],[Código del producto Vendido]],STOCK[],16,FALSE)*VENTAS[[#This Row],[Cantidad]] + VLOOKUP(VENTAS[[#This Row],[Código del producto Vendido]],STOCK[],19,FALSE)*VENTAS[[#This Row],[Cantidad]],VENTAS[[#This Row],[Total]])</f>
        <v>5.13</v>
      </c>
      <c r="L1280" s="6">
        <f>VENTAS[[#This Row],[Total]]-VENTAS[[#This Row],[Comisión 10%]]-VENTAS[[#This Row],[Costo SIN Comision]]</f>
        <v>5.6700000000000008</v>
      </c>
      <c r="M1280" s="5"/>
    </row>
    <row r="1281" spans="1:13" ht="14" x14ac:dyDescent="0.15">
      <c r="A1281" s="22">
        <v>45522</v>
      </c>
      <c r="C1281" s="4" t="s">
        <v>2926</v>
      </c>
      <c r="D1281" s="4" t="s">
        <v>2927</v>
      </c>
      <c r="E1281" s="4" t="s">
        <v>2838</v>
      </c>
      <c r="F1281" s="2" t="str">
        <f>IFERROR(VLOOKUP(VENTAS[[#This Row],[Código del producto Vendido]],STOCK[],5,FALSE),"-")</f>
        <v>Traje de baño clásico en bloque de color de talle alto</v>
      </c>
      <c r="G1281" s="2">
        <v>1</v>
      </c>
      <c r="H1281" s="6">
        <v>28</v>
      </c>
      <c r="I1281" s="6">
        <f>VENTAS[[#This Row],[Cantidad]]*VENTAS[[#This Row],[Precio Venta]]</f>
        <v>28</v>
      </c>
      <c r="J1281" s="6">
        <f>IF(VENTAS[[#This Row],[Nombre del Gestor]]&gt;1,  VENTAS[[#This Row],[Total]]*10%, 0)</f>
        <v>2.8000000000000003</v>
      </c>
      <c r="K1281" s="6">
        <f>IFERROR(VLOOKUP(VENTAS[[#This Row],[Código del producto Vendido]],STOCK[],16,FALSE)*VENTAS[[#This Row],[Cantidad]] + VLOOKUP(VENTAS[[#This Row],[Código del producto Vendido]],STOCK[],19,FALSE)*VENTAS[[#This Row],[Cantidad]],VENTAS[[#This Row],[Total]])</f>
        <v>10.41</v>
      </c>
      <c r="L1281" s="6">
        <f>VENTAS[[#This Row],[Total]]-VENTAS[[#This Row],[Comisión 10%]]-VENTAS[[#This Row],[Costo SIN Comision]]</f>
        <v>14.79</v>
      </c>
      <c r="M1281" s="5"/>
    </row>
    <row r="1282" spans="1:13" ht="14" x14ac:dyDescent="0.15">
      <c r="A1282" s="22">
        <v>45519</v>
      </c>
      <c r="C1282" s="4" t="s">
        <v>2928</v>
      </c>
      <c r="D1282" s="4" t="s">
        <v>2927</v>
      </c>
      <c r="E1282" s="4" t="s">
        <v>2839</v>
      </c>
      <c r="F1282" s="2" t="str">
        <f>IFERROR(VLOOKUP(VENTAS[[#This Row],[Código del producto Vendido]],STOCK[],5,FALSE),"-")</f>
        <v>Traje de baño clásico en bloque de color de talle alto</v>
      </c>
      <c r="G1282" s="2">
        <v>1</v>
      </c>
      <c r="H1282" s="6">
        <v>28</v>
      </c>
      <c r="I1282" s="6">
        <f>VENTAS[[#This Row],[Cantidad]]*VENTAS[[#This Row],[Precio Venta]]</f>
        <v>28</v>
      </c>
      <c r="J1282" s="6">
        <f>IF(VENTAS[[#This Row],[Nombre del Gestor]]&gt;1,  VENTAS[[#This Row],[Total]]*10%, 0)</f>
        <v>2.8000000000000003</v>
      </c>
      <c r="K1282" s="6">
        <f>IFERROR(VLOOKUP(VENTAS[[#This Row],[Código del producto Vendido]],STOCK[],16,FALSE)*VENTAS[[#This Row],[Cantidad]] + VLOOKUP(VENTAS[[#This Row],[Código del producto Vendido]],STOCK[],19,FALSE)*VENTAS[[#This Row],[Cantidad]],VENTAS[[#This Row],[Total]])</f>
        <v>10.4</v>
      </c>
      <c r="L1282" s="6">
        <f>VENTAS[[#This Row],[Total]]-VENTAS[[#This Row],[Comisión 10%]]-VENTAS[[#This Row],[Costo SIN Comision]]</f>
        <v>14.799999999999999</v>
      </c>
      <c r="M1282" s="5"/>
    </row>
    <row r="1283" spans="1:13" ht="14" x14ac:dyDescent="0.15">
      <c r="A1283" s="22">
        <v>45518</v>
      </c>
      <c r="C1283" s="4" t="s">
        <v>2929</v>
      </c>
      <c r="D1283" s="4" t="s">
        <v>2927</v>
      </c>
      <c r="E1283" s="4" t="s">
        <v>2649</v>
      </c>
      <c r="F1283" s="2" t="str">
        <f>IFERROR(VLOOKUP(VENTAS[[#This Row],[Código del producto Vendido]],STOCK[],5,FALSE),"-")</f>
        <v>Sandalias espadriles nude</v>
      </c>
      <c r="G1283" s="2">
        <v>1</v>
      </c>
      <c r="H1283" s="6">
        <v>45</v>
      </c>
      <c r="I1283" s="6">
        <f>VENTAS[[#This Row],[Cantidad]]*VENTAS[[#This Row],[Precio Venta]]</f>
        <v>45</v>
      </c>
      <c r="J1283" s="6">
        <f>IF(VENTAS[[#This Row],[Nombre del Gestor]]&gt;1,  VENTAS[[#This Row],[Total]]*10%, 0)</f>
        <v>4.5</v>
      </c>
      <c r="K1283" s="6">
        <f>IFERROR(VLOOKUP(VENTAS[[#This Row],[Código del producto Vendido]],STOCK[],16,FALSE)*VENTAS[[#This Row],[Cantidad]] + VLOOKUP(VENTAS[[#This Row],[Código del producto Vendido]],STOCK[],19,FALSE)*VENTAS[[#This Row],[Cantidad]],VENTAS[[#This Row],[Total]])</f>
        <v>31.951699999999999</v>
      </c>
      <c r="L1283" s="6">
        <f>VENTAS[[#This Row],[Total]]-VENTAS[[#This Row],[Comisión 10%]]-VENTAS[[#This Row],[Costo SIN Comision]]</f>
        <v>8.5483000000000011</v>
      </c>
      <c r="M1283" s="5"/>
    </row>
    <row r="1284" spans="1:13" ht="14" x14ac:dyDescent="0.15">
      <c r="A1284" s="22">
        <v>45517</v>
      </c>
      <c r="C1284" s="4" t="s">
        <v>2930</v>
      </c>
      <c r="D1284" s="4" t="s">
        <v>2927</v>
      </c>
      <c r="E1284" s="4" t="s">
        <v>1718</v>
      </c>
      <c r="F1284" s="2" t="str">
        <f>IFERROR(VLOOKUP(VENTAS[[#This Row],[Código del producto Vendido]],STOCK[],5,FALSE),"-")</f>
        <v>Conjunto de bikini</v>
      </c>
      <c r="G1284" s="2">
        <v>1</v>
      </c>
      <c r="H1284" s="6">
        <v>20</v>
      </c>
      <c r="I1284" s="6">
        <f>VENTAS[[#This Row],[Cantidad]]*VENTAS[[#This Row],[Precio Venta]]</f>
        <v>20</v>
      </c>
      <c r="J1284" s="6">
        <f>IF(VENTAS[[#This Row],[Nombre del Gestor]]&gt;1,  VENTAS[[#This Row],[Total]]*10%, 0)</f>
        <v>2</v>
      </c>
      <c r="K1284" s="6">
        <f>IFERROR(VLOOKUP(VENTAS[[#This Row],[Código del producto Vendido]],STOCK[],16,FALSE)*VENTAS[[#This Row],[Cantidad]] + VLOOKUP(VENTAS[[#This Row],[Código del producto Vendido]],STOCK[],19,FALSE)*VENTAS[[#This Row],[Cantidad]],VENTAS[[#This Row],[Total]])</f>
        <v>12.352941176470589</v>
      </c>
      <c r="L1284" s="6">
        <f>VENTAS[[#This Row],[Total]]-VENTAS[[#This Row],[Comisión 10%]]-VENTAS[[#This Row],[Costo SIN Comision]]</f>
        <v>5.6470588235294112</v>
      </c>
      <c r="M1284" s="5"/>
    </row>
    <row r="1285" spans="1:13" ht="14" x14ac:dyDescent="0.15">
      <c r="A1285" s="22">
        <v>45517</v>
      </c>
      <c r="C1285" s="4" t="s">
        <v>2931</v>
      </c>
      <c r="D1285" s="4" t="s">
        <v>2927</v>
      </c>
      <c r="E1285" s="4" t="s">
        <v>2716</v>
      </c>
      <c r="F1285" s="2" t="str">
        <f>IFERROR(VLOOKUP(VENTAS[[#This Row],[Código del producto Vendido]],STOCK[],5,FALSE),"-")</f>
        <v>Pullover corto unicolor blanco</v>
      </c>
      <c r="G1285" s="2">
        <v>1</v>
      </c>
      <c r="H1285" s="6">
        <v>10</v>
      </c>
      <c r="I1285" s="6">
        <f>VENTAS[[#This Row],[Cantidad]]*VENTAS[[#This Row],[Precio Venta]]</f>
        <v>10</v>
      </c>
      <c r="J1285" s="6">
        <f>IF(VENTAS[[#This Row],[Nombre del Gestor]]&gt;1,  VENTAS[[#This Row],[Total]]*10%, 0)</f>
        <v>1</v>
      </c>
      <c r="K1285" s="6">
        <f>IFERROR(VLOOKUP(VENTAS[[#This Row],[Código del producto Vendido]],STOCK[],16,FALSE)*VENTAS[[#This Row],[Cantidad]] + VLOOKUP(VENTAS[[#This Row],[Código del producto Vendido]],STOCK[],19,FALSE)*VENTAS[[#This Row],[Cantidad]],VENTAS[[#This Row],[Total]])</f>
        <v>4.32</v>
      </c>
      <c r="L1285" s="6">
        <f>VENTAS[[#This Row],[Total]]-VENTAS[[#This Row],[Comisión 10%]]-VENTAS[[#This Row],[Costo SIN Comision]]</f>
        <v>4.68</v>
      </c>
      <c r="M1285" s="5"/>
    </row>
    <row r="1286" spans="1:13" ht="14" x14ac:dyDescent="0.15">
      <c r="A1286" s="22">
        <v>45509</v>
      </c>
      <c r="C1286" s="4" t="s">
        <v>2932</v>
      </c>
      <c r="D1286" s="4" t="s">
        <v>2927</v>
      </c>
      <c r="E1286" s="4" t="s">
        <v>2893</v>
      </c>
      <c r="F1286" s="2" t="str">
        <f>IFERROR(VLOOKUP(VENTAS[[#This Row],[Código del producto Vendido]],STOCK[],5,FALSE),"-")</f>
        <v>Pullover corto unicolor beige</v>
      </c>
      <c r="G1286" s="2">
        <v>1</v>
      </c>
      <c r="H1286" s="6">
        <v>10</v>
      </c>
      <c r="I1286" s="6">
        <f>VENTAS[[#This Row],[Cantidad]]*VENTAS[[#This Row],[Precio Venta]]</f>
        <v>10</v>
      </c>
      <c r="J1286" s="6">
        <f>IF(VENTAS[[#This Row],[Nombre del Gestor]]&gt;1,  VENTAS[[#This Row],[Total]]*10%, 0)</f>
        <v>1</v>
      </c>
      <c r="K1286" s="6">
        <f>IFERROR(VLOOKUP(VENTAS[[#This Row],[Código del producto Vendido]],STOCK[],16,FALSE)*VENTAS[[#This Row],[Cantidad]] + VLOOKUP(VENTAS[[#This Row],[Código del producto Vendido]],STOCK[],19,FALSE)*VENTAS[[#This Row],[Cantidad]],VENTAS[[#This Row],[Total]])</f>
        <v>2.35</v>
      </c>
      <c r="L1286" s="6">
        <f>VENTAS[[#This Row],[Total]]-VENTAS[[#This Row],[Comisión 10%]]-VENTAS[[#This Row],[Costo SIN Comision]]</f>
        <v>6.65</v>
      </c>
      <c r="M1286" s="5"/>
    </row>
    <row r="1287" spans="1:13" ht="14" x14ac:dyDescent="0.15">
      <c r="A1287" s="22">
        <v>45509</v>
      </c>
      <c r="C1287" s="4" t="s">
        <v>2932</v>
      </c>
      <c r="D1287" s="4" t="s">
        <v>2927</v>
      </c>
      <c r="E1287" s="4" t="s">
        <v>2716</v>
      </c>
      <c r="F1287" s="2" t="str">
        <f>IFERROR(VLOOKUP(VENTAS[[#This Row],[Código del producto Vendido]],STOCK[],5,FALSE),"-")</f>
        <v>Pullover corto unicolor blanco</v>
      </c>
      <c r="G1287" s="2">
        <v>1</v>
      </c>
      <c r="H1287" s="6">
        <v>10</v>
      </c>
      <c r="I1287" s="6">
        <f>VENTAS[[#This Row],[Cantidad]]*VENTAS[[#This Row],[Precio Venta]]</f>
        <v>10</v>
      </c>
      <c r="J1287" s="6">
        <f>IF(VENTAS[[#This Row],[Nombre del Gestor]]&gt;1,  VENTAS[[#This Row],[Total]]*10%, 0)</f>
        <v>1</v>
      </c>
      <c r="K1287" s="6">
        <f>IFERROR(VLOOKUP(VENTAS[[#This Row],[Código del producto Vendido]],STOCK[],16,FALSE)*VENTAS[[#This Row],[Cantidad]] + VLOOKUP(VENTAS[[#This Row],[Código del producto Vendido]],STOCK[],19,FALSE)*VENTAS[[#This Row],[Cantidad]],VENTAS[[#This Row],[Total]])</f>
        <v>4.32</v>
      </c>
      <c r="L1287" s="6">
        <f>VENTAS[[#This Row],[Total]]-VENTAS[[#This Row],[Comisión 10%]]-VENTAS[[#This Row],[Costo SIN Comision]]</f>
        <v>4.68</v>
      </c>
      <c r="M1287" s="5"/>
    </row>
    <row r="1288" spans="1:13" ht="14" x14ac:dyDescent="0.15">
      <c r="A1288" s="22">
        <v>45509</v>
      </c>
      <c r="C1288" s="4" t="s">
        <v>2932</v>
      </c>
      <c r="D1288" s="4" t="s">
        <v>2927</v>
      </c>
      <c r="E1288" s="4" t="s">
        <v>2710</v>
      </c>
      <c r="F1288" s="2" t="str">
        <f>IFERROR(VLOOKUP(VENTAS[[#This Row],[Código del producto Vendido]],STOCK[],5,FALSE),"-")</f>
        <v>Pullover corto unicolor carmelita</v>
      </c>
      <c r="G1288" s="2">
        <v>1</v>
      </c>
      <c r="H1288" s="6">
        <v>10</v>
      </c>
      <c r="I1288" s="6">
        <f>VENTAS[[#This Row],[Cantidad]]*VENTAS[[#This Row],[Precio Venta]]</f>
        <v>10</v>
      </c>
      <c r="J1288" s="6">
        <f>IF(VENTAS[[#This Row],[Nombre del Gestor]]&gt;1,  VENTAS[[#This Row],[Total]]*10%, 0)</f>
        <v>1</v>
      </c>
      <c r="K1288" s="6">
        <f>IFERROR(VLOOKUP(VENTAS[[#This Row],[Código del producto Vendido]],STOCK[],16,FALSE)*VENTAS[[#This Row],[Cantidad]] + VLOOKUP(VENTAS[[#This Row],[Código del producto Vendido]],STOCK[],19,FALSE)*VENTAS[[#This Row],[Cantidad]],VENTAS[[#This Row],[Total]])</f>
        <v>4.32</v>
      </c>
      <c r="L1288" s="6">
        <f>VENTAS[[#This Row],[Total]]-VENTAS[[#This Row],[Comisión 10%]]-VENTAS[[#This Row],[Costo SIN Comision]]</f>
        <v>4.68</v>
      </c>
      <c r="M1288" s="5"/>
    </row>
    <row r="1289" spans="1:13" ht="14" x14ac:dyDescent="0.15">
      <c r="A1289" s="22">
        <v>45511</v>
      </c>
      <c r="C1289" s="4" t="s">
        <v>2933</v>
      </c>
      <c r="D1289" s="4" t="s">
        <v>2927</v>
      </c>
      <c r="E1289" s="4" t="s">
        <v>2703</v>
      </c>
      <c r="F1289" s="2" t="str">
        <f>IFERROR(VLOOKUP(VENTAS[[#This Row],[Código del producto Vendido]],STOCK[],5,FALSE),"-")</f>
        <v>Cinturón fino de hebilla de estilo elegante negro</v>
      </c>
      <c r="G1289" s="2">
        <v>1</v>
      </c>
      <c r="H1289" s="6">
        <v>12</v>
      </c>
      <c r="I1289" s="6">
        <f>VENTAS[[#This Row],[Cantidad]]*VENTAS[[#This Row],[Precio Venta]]</f>
        <v>12</v>
      </c>
      <c r="J1289" s="6">
        <f>IF(VENTAS[[#This Row],[Nombre del Gestor]]&gt;1,  VENTAS[[#This Row],[Total]]*10%, 0)</f>
        <v>1.2000000000000002</v>
      </c>
      <c r="K1289" s="6">
        <f>IFERROR(VLOOKUP(VENTAS[[#This Row],[Código del producto Vendido]],STOCK[],16,FALSE)*VENTAS[[#This Row],[Cantidad]] + VLOOKUP(VENTAS[[#This Row],[Código del producto Vendido]],STOCK[],19,FALSE)*VENTAS[[#This Row],[Cantidad]],VENTAS[[#This Row],[Total]])</f>
        <v>5.13</v>
      </c>
      <c r="L1289" s="6">
        <f>VENTAS[[#This Row],[Total]]-VENTAS[[#This Row],[Comisión 10%]]-VENTAS[[#This Row],[Costo SIN Comision]]</f>
        <v>5.6700000000000008</v>
      </c>
      <c r="M1289" s="5"/>
    </row>
    <row r="1290" spans="1:13" ht="14" x14ac:dyDescent="0.15">
      <c r="A1290" s="22">
        <v>45511</v>
      </c>
      <c r="C1290" s="4" t="s">
        <v>2933</v>
      </c>
      <c r="D1290" s="4" t="s">
        <v>2927</v>
      </c>
      <c r="E1290" s="4" t="s">
        <v>2688</v>
      </c>
      <c r="F1290" s="2" t="str">
        <f>IFERROR(VLOOKUP(VENTAS[[#This Row],[Código del producto Vendido]],STOCK[],5,FALSE),"-")</f>
        <v>Falda Pantalón de mezclilla</v>
      </c>
      <c r="G1290" s="2">
        <v>1</v>
      </c>
      <c r="H1290" s="6">
        <v>30</v>
      </c>
      <c r="I1290" s="6">
        <f>VENTAS[[#This Row],[Cantidad]]*VENTAS[[#This Row],[Precio Venta]]</f>
        <v>30</v>
      </c>
      <c r="J1290" s="6">
        <f>IF(VENTAS[[#This Row],[Nombre del Gestor]]&gt;1,  VENTAS[[#This Row],[Total]]*10%, 0)</f>
        <v>3</v>
      </c>
      <c r="K1290" s="6">
        <f>IFERROR(VLOOKUP(VENTAS[[#This Row],[Código del producto Vendido]],STOCK[],16,FALSE)*VENTAS[[#This Row],[Cantidad]] + VLOOKUP(VENTAS[[#This Row],[Código del producto Vendido]],STOCK[],19,FALSE)*VENTAS[[#This Row],[Cantidad]],VENTAS[[#This Row],[Total]])</f>
        <v>19.189999999999998</v>
      </c>
      <c r="L1290" s="6">
        <f>VENTAS[[#This Row],[Total]]-VENTAS[[#This Row],[Comisión 10%]]-VENTAS[[#This Row],[Costo SIN Comision]]</f>
        <v>7.8100000000000023</v>
      </c>
      <c r="M1290" s="5"/>
    </row>
    <row r="1291" spans="1:13" ht="14" x14ac:dyDescent="0.15">
      <c r="A1291" s="22">
        <v>45505</v>
      </c>
      <c r="C1291" s="4" t="s">
        <v>2934</v>
      </c>
      <c r="D1291" s="4" t="s">
        <v>2927</v>
      </c>
      <c r="E1291" s="4" t="s">
        <v>783</v>
      </c>
      <c r="F1291" s="2" t="str">
        <f>IFERROR(VLOOKUP(VENTAS[[#This Row],[Código del producto Vendido]],STOCK[],5,FALSE),"-")</f>
        <v>Vestido corto azul real</v>
      </c>
      <c r="G1291" s="2">
        <v>1</v>
      </c>
      <c r="H1291" s="6">
        <v>13</v>
      </c>
      <c r="I1291" s="6">
        <f>VENTAS[[#This Row],[Cantidad]]*VENTAS[[#This Row],[Precio Venta]]</f>
        <v>13</v>
      </c>
      <c r="J1291" s="6">
        <f>IF(VENTAS[[#This Row],[Nombre del Gestor]]&gt;1,  VENTAS[[#This Row],[Total]]*10%, 0)</f>
        <v>1.3</v>
      </c>
      <c r="K1291" s="6">
        <f>IFERROR(VLOOKUP(VENTAS[[#This Row],[Código del producto Vendido]],STOCK[],16,FALSE)*VENTAS[[#This Row],[Cantidad]] + VLOOKUP(VENTAS[[#This Row],[Código del producto Vendido]],STOCK[],19,FALSE)*VENTAS[[#This Row],[Cantidad]],VENTAS[[#This Row],[Total]])</f>
        <v>11.944444444444445</v>
      </c>
      <c r="L1291" s="6">
        <f>VENTAS[[#This Row],[Total]]-VENTAS[[#This Row],[Comisión 10%]]-VENTAS[[#This Row],[Costo SIN Comision]]</f>
        <v>-0.24444444444444535</v>
      </c>
      <c r="M1291" s="5"/>
    </row>
    <row r="1292" spans="1:13" ht="14" x14ac:dyDescent="0.15">
      <c r="A1292" s="22">
        <v>45505</v>
      </c>
      <c r="C1292" s="4" t="s">
        <v>2934</v>
      </c>
      <c r="D1292" s="4" t="s">
        <v>2927</v>
      </c>
      <c r="E1292" s="4" t="s">
        <v>2308</v>
      </c>
      <c r="F1292" s="2" t="str">
        <f>IFERROR(VLOOKUP(VENTAS[[#This Row],[Código del producto Vendido]],STOCK[],5,FALSE),"-")</f>
        <v>Set de 3 piezas de bikini con estampado floral</v>
      </c>
      <c r="G1292" s="2">
        <v>1</v>
      </c>
      <c r="H1292" s="6">
        <v>25</v>
      </c>
      <c r="I1292" s="6">
        <f>VENTAS[[#This Row],[Cantidad]]*VENTAS[[#This Row],[Precio Venta]]</f>
        <v>25</v>
      </c>
      <c r="J1292" s="6">
        <f>IF(VENTAS[[#This Row],[Nombre del Gestor]]&gt;1,  VENTAS[[#This Row],[Total]]*10%, 0)</f>
        <v>2.5</v>
      </c>
      <c r="K1292" s="6">
        <f>IFERROR(VLOOKUP(VENTAS[[#This Row],[Código del producto Vendido]],STOCK[],16,FALSE)*VENTAS[[#This Row],[Cantidad]] + VLOOKUP(VENTAS[[#This Row],[Código del producto Vendido]],STOCK[],19,FALSE)*VENTAS[[#This Row],[Cantidad]],VENTAS[[#This Row],[Total]])</f>
        <v>9.67</v>
      </c>
      <c r="L1292" s="6">
        <f>VENTAS[[#This Row],[Total]]-VENTAS[[#This Row],[Comisión 10%]]-VENTAS[[#This Row],[Costo SIN Comision]]</f>
        <v>12.83</v>
      </c>
      <c r="M1292" s="5"/>
    </row>
    <row r="1293" spans="1:13" ht="14" x14ac:dyDescent="0.15">
      <c r="A1293" s="22">
        <v>45505</v>
      </c>
      <c r="C1293" s="4" t="s">
        <v>2935</v>
      </c>
      <c r="D1293" s="4" t="s">
        <v>2927</v>
      </c>
      <c r="E1293" s="4" t="s">
        <v>824</v>
      </c>
      <c r="F1293" s="2" t="str">
        <f>IFERROR(VLOOKUP(VENTAS[[#This Row],[Código del producto Vendido]],STOCK[],5,FALSE),"-")</f>
        <v>Vestido estampado malva</v>
      </c>
      <c r="G1293" s="2">
        <v>1</v>
      </c>
      <c r="H1293" s="6">
        <v>12</v>
      </c>
      <c r="I1293" s="6">
        <f>VENTAS[[#This Row],[Cantidad]]*VENTAS[[#This Row],[Precio Venta]]</f>
        <v>12</v>
      </c>
      <c r="J1293" s="6">
        <f>IF(VENTAS[[#This Row],[Nombre del Gestor]]&gt;1,  VENTAS[[#This Row],[Total]]*10%, 0)</f>
        <v>1.2000000000000002</v>
      </c>
      <c r="K1293" s="6">
        <f>IFERROR(VLOOKUP(VENTAS[[#This Row],[Código del producto Vendido]],STOCK[],16,FALSE)*VENTAS[[#This Row],[Cantidad]] + VLOOKUP(VENTAS[[#This Row],[Código del producto Vendido]],STOCK[],19,FALSE)*VENTAS[[#This Row],[Cantidad]],VENTAS[[#This Row],[Total]])</f>
        <v>9.3333333333333339</v>
      </c>
      <c r="L1293" s="6">
        <f>VENTAS[[#This Row],[Total]]-VENTAS[[#This Row],[Comisión 10%]]-VENTAS[[#This Row],[Costo SIN Comision]]</f>
        <v>1.4666666666666668</v>
      </c>
      <c r="M1293" s="5"/>
    </row>
    <row r="1294" spans="1:13" ht="14" x14ac:dyDescent="0.15">
      <c r="A1294" s="22">
        <v>45505</v>
      </c>
      <c r="C1294" s="4" t="s">
        <v>2935</v>
      </c>
      <c r="D1294" s="4" t="s">
        <v>2927</v>
      </c>
      <c r="E1294" s="4" t="s">
        <v>1470</v>
      </c>
      <c r="F1294" s="2" t="str">
        <f>IFERROR(VLOOKUP(VENTAS[[#This Row],[Código del producto Vendido]],STOCK[],5,FALSE),"-")</f>
        <v>Vestido acanalado de manga larga</v>
      </c>
      <c r="G1294" s="2">
        <v>1</v>
      </c>
      <c r="H1294" s="6">
        <v>25</v>
      </c>
      <c r="I1294" s="6">
        <f>VENTAS[[#This Row],[Cantidad]]*VENTAS[[#This Row],[Precio Venta]]</f>
        <v>25</v>
      </c>
      <c r="J1294" s="6">
        <f>IF(VENTAS[[#This Row],[Nombre del Gestor]]&gt;1,  VENTAS[[#This Row],[Total]]*10%, 0)</f>
        <v>2.5</v>
      </c>
      <c r="K1294" s="6">
        <f>IFERROR(VLOOKUP(VENTAS[[#This Row],[Código del producto Vendido]],STOCK[],16,FALSE)*VENTAS[[#This Row],[Cantidad]] + VLOOKUP(VENTAS[[#This Row],[Código del producto Vendido]],STOCK[],19,FALSE)*VENTAS[[#This Row],[Cantidad]],VENTAS[[#This Row],[Total]])</f>
        <v>18.100000000000001</v>
      </c>
      <c r="L1294" s="6">
        <f>VENTAS[[#This Row],[Total]]-VENTAS[[#This Row],[Comisión 10%]]-VENTAS[[#This Row],[Costo SIN Comision]]</f>
        <v>4.3999999999999986</v>
      </c>
      <c r="M1294" s="5"/>
    </row>
    <row r="1295" spans="1:13" ht="14" x14ac:dyDescent="0.15">
      <c r="A1295" s="22">
        <v>45526</v>
      </c>
      <c r="C1295" s="4" t="s">
        <v>2937</v>
      </c>
      <c r="D1295" s="4" t="s">
        <v>2938</v>
      </c>
      <c r="E1295" s="4" t="s">
        <v>2910</v>
      </c>
      <c r="F1295" s="2" t="str">
        <f>IFERROR(VLOOKUP(VENTAS[[#This Row],[Código del producto Vendido]],STOCK[],5,FALSE),"-")</f>
        <v>Set de Splash y crema de Victoria Secret (Original) Aqua Kiss</v>
      </c>
      <c r="G1295" s="2">
        <v>1</v>
      </c>
      <c r="H1295" s="6">
        <v>40</v>
      </c>
      <c r="I1295" s="6">
        <f>VENTAS[[#This Row],[Cantidad]]*VENTAS[[#This Row],[Precio Venta]]</f>
        <v>40</v>
      </c>
      <c r="J1295" s="6">
        <f>IF(VENTAS[[#This Row],[Nombre del Gestor]]&gt;1,  VENTAS[[#This Row],[Total]]*10%, 0)</f>
        <v>4</v>
      </c>
      <c r="K1295" s="6">
        <f>IFERROR(VLOOKUP(VENTAS[[#This Row],[Código del producto Vendido]],STOCK[],16,FALSE)*VENTAS[[#This Row],[Cantidad]] + VLOOKUP(VENTAS[[#This Row],[Código del producto Vendido]],STOCK[],19,FALSE)*VENTAS[[#This Row],[Cantidad]],VENTAS[[#This Row],[Total]])</f>
        <v>16.37</v>
      </c>
      <c r="L1295" s="6">
        <f>VENTAS[[#This Row],[Total]]-VENTAS[[#This Row],[Comisión 10%]]-VENTAS[[#This Row],[Costo SIN Comision]]</f>
        <v>19.63</v>
      </c>
      <c r="M1295" s="5"/>
    </row>
    <row r="1296" spans="1:13" ht="14" x14ac:dyDescent="0.15">
      <c r="A1296" s="22">
        <v>45528</v>
      </c>
      <c r="C1296" s="4" t="s">
        <v>2901</v>
      </c>
      <c r="D1296" s="4" t="s">
        <v>2514</v>
      </c>
      <c r="E1296" s="4" t="s">
        <v>837</v>
      </c>
      <c r="F1296" s="2" t="str">
        <f>IFERROR(VLOOKUP(VENTAS[[#This Row],[Código del producto Vendido]],STOCK[],5,FALSE),"-")</f>
        <v>Vestido venturina</v>
      </c>
      <c r="G1296" s="2">
        <v>0</v>
      </c>
      <c r="H1296" s="6">
        <v>0</v>
      </c>
      <c r="I1296" s="6">
        <f>VENTAS[[#This Row],[Cantidad]]*VENTAS[[#This Row],[Precio Venta]]</f>
        <v>0</v>
      </c>
      <c r="J1296" s="6">
        <f>IF(VENTAS[[#This Row],[Nombre del Gestor]]&gt;1,  VENTAS[[#This Row],[Total]]*10%, 0)</f>
        <v>0</v>
      </c>
      <c r="K1296" s="6">
        <f>IFERROR(VLOOKUP(VENTAS[[#This Row],[Código del producto Vendido]],STOCK[],16,FALSE)*VENTAS[[#This Row],[Cantidad]] + VLOOKUP(VENTAS[[#This Row],[Código del producto Vendido]],STOCK[],19,FALSE)*VENTAS[[#This Row],[Cantidad]],VENTAS[[#This Row],[Total]])</f>
        <v>0</v>
      </c>
      <c r="L1296" s="6">
        <f>VENTAS[[#This Row],[Total]]-VENTAS[[#This Row],[Comisión 10%]]-VENTAS[[#This Row],[Costo SIN Comision]]</f>
        <v>0</v>
      </c>
      <c r="M1296" s="5"/>
    </row>
    <row r="1297" spans="1:13" ht="14" x14ac:dyDescent="0.15">
      <c r="A1297" s="22">
        <v>45529</v>
      </c>
      <c r="C1297" s="4" t="s">
        <v>2953</v>
      </c>
      <c r="D1297" s="4" t="s">
        <v>2031</v>
      </c>
      <c r="E1297" s="4" t="s">
        <v>2661</v>
      </c>
      <c r="F1297" s="2" t="str">
        <f>IFERROR(VLOOKUP(VENTAS[[#This Row],[Código del producto Vendido]],STOCK[],5,FALSE),"-")</f>
        <v>Sandalias prácticas chunky blanco crema</v>
      </c>
      <c r="G1297" s="2">
        <v>1</v>
      </c>
      <c r="H1297" s="6">
        <v>35</v>
      </c>
      <c r="I1297" s="6">
        <f>VENTAS[[#This Row],[Cantidad]]*VENTAS[[#This Row],[Precio Venta]]</f>
        <v>35</v>
      </c>
      <c r="J1297" s="6">
        <f>IF(VENTAS[[#This Row],[Nombre del Gestor]]&gt;1,  VENTAS[[#This Row],[Total]]*10%, 0)</f>
        <v>3.5</v>
      </c>
      <c r="K1297" s="6">
        <f>IFERROR(VLOOKUP(VENTAS[[#This Row],[Código del producto Vendido]],STOCK[],16,FALSE)*VENTAS[[#This Row],[Cantidad]] + VLOOKUP(VENTAS[[#This Row],[Código del producto Vendido]],STOCK[],19,FALSE)*VENTAS[[#This Row],[Cantidad]],VENTAS[[#This Row],[Total]])</f>
        <v>24.217399999999998</v>
      </c>
      <c r="L1297" s="6">
        <f>VENTAS[[#This Row],[Total]]-VENTAS[[#This Row],[Comisión 10%]]-VENTAS[[#This Row],[Costo SIN Comision]]</f>
        <v>7.2826000000000022</v>
      </c>
      <c r="M1297" s="5"/>
    </row>
    <row r="1298" spans="1:13" ht="14" x14ac:dyDescent="0.15">
      <c r="A1298" s="22">
        <v>45529</v>
      </c>
      <c r="C1298" s="4" t="s">
        <v>2954</v>
      </c>
      <c r="D1298" s="4" t="s">
        <v>2031</v>
      </c>
      <c r="E1298" s="4" t="s">
        <v>1036</v>
      </c>
      <c r="F1298" s="2" t="str">
        <f>IFERROR(VLOOKUP(VENTAS[[#This Row],[Código del producto Vendido]],STOCK[],5,FALSE),"-")</f>
        <v>Camisa Blanca</v>
      </c>
      <c r="G1298" s="2">
        <v>1</v>
      </c>
      <c r="H1298" s="6">
        <v>22</v>
      </c>
      <c r="I1298" s="6">
        <f>VENTAS[[#This Row],[Cantidad]]*VENTAS[[#This Row],[Precio Venta]]</f>
        <v>22</v>
      </c>
      <c r="J1298" s="6">
        <f>IF(VENTAS[[#This Row],[Nombre del Gestor]]&gt;1,  VENTAS[[#This Row],[Total]]*10%, 0)</f>
        <v>2.2000000000000002</v>
      </c>
      <c r="K1298" s="6">
        <f>IFERROR(VLOOKUP(VENTAS[[#This Row],[Código del producto Vendido]],STOCK[],16,FALSE)*VENTAS[[#This Row],[Cantidad]] + VLOOKUP(VENTAS[[#This Row],[Código del producto Vendido]],STOCK[],19,FALSE)*VENTAS[[#This Row],[Cantidad]],VENTAS[[#This Row],[Total]])</f>
        <v>12.9</v>
      </c>
      <c r="L1298" s="6">
        <f>VENTAS[[#This Row],[Total]]-VENTAS[[#This Row],[Comisión 10%]]-VENTAS[[#This Row],[Costo SIN Comision]]</f>
        <v>6.9</v>
      </c>
      <c r="M1298" s="5"/>
    </row>
    <row r="1299" spans="1:13" ht="14" x14ac:dyDescent="0.15">
      <c r="A1299" s="22">
        <v>45529</v>
      </c>
      <c r="C1299" s="4" t="s">
        <v>2922</v>
      </c>
      <c r="D1299" s="4" t="s">
        <v>2031</v>
      </c>
      <c r="E1299" s="4" t="s">
        <v>2307</v>
      </c>
      <c r="F1299" s="2" t="str">
        <f>IFERROR(VLOOKUP(VENTAS[[#This Row],[Código del producto Vendido]],STOCK[],5,FALSE),"-")</f>
        <v>Set de 3 piezas de bikini con estampado floral</v>
      </c>
      <c r="G1299" s="2">
        <v>1</v>
      </c>
      <c r="H1299" s="6">
        <v>25</v>
      </c>
      <c r="I1299" s="6">
        <f>VENTAS[[#This Row],[Cantidad]]*VENTAS[[#This Row],[Precio Venta]]</f>
        <v>25</v>
      </c>
      <c r="J1299" s="6">
        <f>IF(VENTAS[[#This Row],[Nombre del Gestor]]&gt;1,  VENTAS[[#This Row],[Total]]*10%, 0)</f>
        <v>2.5</v>
      </c>
      <c r="K1299" s="6">
        <f>IFERROR(VLOOKUP(VENTAS[[#This Row],[Código del producto Vendido]],STOCK[],16,FALSE)*VENTAS[[#This Row],[Cantidad]] + VLOOKUP(VENTAS[[#This Row],[Código del producto Vendido]],STOCK[],19,FALSE)*VENTAS[[#This Row],[Cantidad]],VENTAS[[#This Row],[Total]])</f>
        <v>9.67</v>
      </c>
      <c r="L1299" s="6">
        <f>VENTAS[[#This Row],[Total]]-VENTAS[[#This Row],[Comisión 10%]]-VENTAS[[#This Row],[Costo SIN Comision]]</f>
        <v>12.83</v>
      </c>
      <c r="M1299" s="5"/>
    </row>
    <row r="1300" spans="1:13" ht="14" x14ac:dyDescent="0.15">
      <c r="A1300" s="22">
        <v>45529</v>
      </c>
      <c r="B1300" t="s">
        <v>2959</v>
      </c>
      <c r="C1300" s="4" t="s">
        <v>2958</v>
      </c>
      <c r="D1300" s="4" t="s">
        <v>226</v>
      </c>
      <c r="E1300" s="4" t="s">
        <v>2698</v>
      </c>
      <c r="F1300" s="2" t="str">
        <f>IFERROR(VLOOKUP(VENTAS[[#This Row],[Código del producto Vendido]],STOCK[],5,FALSE),"-")</f>
        <v>Pantalones cortos de mezclilla de moda</v>
      </c>
      <c r="G1300" s="2">
        <v>1</v>
      </c>
      <c r="H1300" s="6">
        <v>0</v>
      </c>
      <c r="I1300" s="6">
        <f>VENTAS[[#This Row],[Cantidad]]*VENTAS[[#This Row],[Precio Venta]]</f>
        <v>0</v>
      </c>
      <c r="J1300" s="6">
        <f>IF(VENTAS[[#This Row],[Nombre del Gestor]]&gt;1,  VENTAS[[#This Row],[Total]]*10%, 0)</f>
        <v>0</v>
      </c>
      <c r="K1300" s="6">
        <f>IFERROR(VLOOKUP(VENTAS[[#This Row],[Código del producto Vendido]],STOCK[],16,FALSE)*VENTAS[[#This Row],[Cantidad]] + VLOOKUP(VENTAS[[#This Row],[Código del producto Vendido]],STOCK[],19,FALSE)*VENTAS[[#This Row],[Cantidad]],VENTAS[[#This Row],[Total]])</f>
        <v>15.790000000000001</v>
      </c>
      <c r="L1300" s="6">
        <f>VENTAS[[#This Row],[Total]]-VENTAS[[#This Row],[Comisión 10%]]-VENTAS[[#This Row],[Costo SIN Comision]]</f>
        <v>-15.790000000000001</v>
      </c>
      <c r="M1300" s="5"/>
    </row>
    <row r="1301" spans="1:13" ht="14" x14ac:dyDescent="0.15">
      <c r="A1301" s="22">
        <v>45529</v>
      </c>
      <c r="C1301" s="4" t="s">
        <v>2960</v>
      </c>
      <c r="D1301" s="4" t="s">
        <v>2524</v>
      </c>
      <c r="E1301" s="4" t="s">
        <v>2382</v>
      </c>
      <c r="F1301" s="2" t="str">
        <f>IFERROR(VLOOKUP(VENTAS[[#This Row],[Código del producto Vendido]],STOCK[],5,FALSE),"-")</f>
        <v>Espejuelos estilo cat eye</v>
      </c>
      <c r="G1301" s="2">
        <v>1</v>
      </c>
      <c r="H1301" s="6">
        <v>10</v>
      </c>
      <c r="I1301" s="6">
        <f>VENTAS[[#This Row],[Cantidad]]*VENTAS[[#This Row],[Precio Venta]]</f>
        <v>10</v>
      </c>
      <c r="J1301" s="6">
        <f>IF(VENTAS[[#This Row],[Nombre del Gestor]]&gt;1,  VENTAS[[#This Row],[Total]]*10%, 0)</f>
        <v>1</v>
      </c>
      <c r="K1301" s="6">
        <f>IFERROR(VLOOKUP(VENTAS[[#This Row],[Código del producto Vendido]],STOCK[],16,FALSE)*VENTAS[[#This Row],[Cantidad]] + VLOOKUP(VENTAS[[#This Row],[Código del producto Vendido]],STOCK[],19,FALSE)*VENTAS[[#This Row],[Cantidad]],VENTAS[[#This Row],[Total]])</f>
        <v>5.1218750000000002</v>
      </c>
      <c r="L1301" s="6">
        <f>VENTAS[[#This Row],[Total]]-VENTAS[[#This Row],[Comisión 10%]]-VENTAS[[#This Row],[Costo SIN Comision]]</f>
        <v>3.8781249999999998</v>
      </c>
      <c r="M1301" s="5"/>
    </row>
    <row r="1302" spans="1:13" ht="14" x14ac:dyDescent="0.15">
      <c r="A1302" s="22">
        <v>45507</v>
      </c>
      <c r="C1302" s="4" t="s">
        <v>2961</v>
      </c>
      <c r="D1302" s="4" t="s">
        <v>1496</v>
      </c>
      <c r="E1302" s="4" t="s">
        <v>2730</v>
      </c>
      <c r="F1302" s="2" t="str">
        <f>IFERROR(VLOOKUP(VENTAS[[#This Row],[Código del producto Vendido]],STOCK[],5,FALSE),"-")</f>
        <v>Sombrero Visera de Verano</v>
      </c>
      <c r="G1302" s="2">
        <v>1</v>
      </c>
      <c r="H1302" s="6">
        <v>15</v>
      </c>
      <c r="I1302" s="6">
        <f>VENTAS[[#This Row],[Cantidad]]*VENTAS[[#This Row],[Precio Venta]]</f>
        <v>15</v>
      </c>
      <c r="J1302" s="6">
        <f>IF(VENTAS[[#This Row],[Nombre del Gestor]]&gt;1,  VENTAS[[#This Row],[Total]]*10%, 0)</f>
        <v>1.5</v>
      </c>
      <c r="K1302" s="6">
        <f>IFERROR(VLOOKUP(VENTAS[[#This Row],[Código del producto Vendido]],STOCK[],16,FALSE)*VENTAS[[#This Row],[Cantidad]] + VLOOKUP(VENTAS[[#This Row],[Código del producto Vendido]],STOCK[],19,FALSE)*VENTAS[[#This Row],[Cantidad]],VENTAS[[#This Row],[Total]])</f>
        <v>6.3599999999999994</v>
      </c>
      <c r="L1302" s="6">
        <f>VENTAS[[#This Row],[Total]]-VENTAS[[#This Row],[Comisión 10%]]-VENTAS[[#This Row],[Costo SIN Comision]]</f>
        <v>7.1400000000000006</v>
      </c>
      <c r="M1302" s="5"/>
    </row>
    <row r="1303" spans="1:13" ht="14" x14ac:dyDescent="0.15">
      <c r="A1303" s="22">
        <v>45509</v>
      </c>
      <c r="C1303" s="4" t="s">
        <v>2962</v>
      </c>
      <c r="D1303" s="4" t="s">
        <v>1496</v>
      </c>
      <c r="E1303" s="4" t="s">
        <v>2680</v>
      </c>
      <c r="F1303" s="2" t="str">
        <f>IFERROR(VLOOKUP(VENTAS[[#This Row],[Código del producto Vendido]],STOCK[],5,FALSE),"-")</f>
        <v>Bolso de playa con diseño de rayas tamaño mediano</v>
      </c>
      <c r="G1303" s="2">
        <v>1</v>
      </c>
      <c r="H1303" s="6">
        <v>22</v>
      </c>
      <c r="I1303" s="6">
        <f>VENTAS[[#This Row],[Cantidad]]*VENTAS[[#This Row],[Precio Venta]]</f>
        <v>22</v>
      </c>
      <c r="J1303" s="6">
        <f>IF(VENTAS[[#This Row],[Nombre del Gestor]]&gt;1,  VENTAS[[#This Row],[Total]]*10%, 0)</f>
        <v>2.2000000000000002</v>
      </c>
      <c r="K1303" s="6">
        <f>IFERROR(VLOOKUP(VENTAS[[#This Row],[Código del producto Vendido]],STOCK[],16,FALSE)*VENTAS[[#This Row],[Cantidad]] + VLOOKUP(VENTAS[[#This Row],[Código del producto Vendido]],STOCK[],19,FALSE)*VENTAS[[#This Row],[Cantidad]],VENTAS[[#This Row],[Total]])</f>
        <v>11.3</v>
      </c>
      <c r="L1303" s="6">
        <f>VENTAS[[#This Row],[Total]]-VENTAS[[#This Row],[Comisión 10%]]-VENTAS[[#This Row],[Costo SIN Comision]]</f>
        <v>8.5</v>
      </c>
      <c r="M1303" s="5"/>
    </row>
    <row r="1304" spans="1:13" ht="14" x14ac:dyDescent="0.15">
      <c r="A1304" s="22">
        <v>45509</v>
      </c>
      <c r="C1304" s="4" t="s">
        <v>2963</v>
      </c>
      <c r="D1304" s="4" t="s">
        <v>1496</v>
      </c>
      <c r="E1304" s="4" t="s">
        <v>2680</v>
      </c>
      <c r="F1304" s="2" t="str">
        <f>IFERROR(VLOOKUP(VENTAS[[#This Row],[Código del producto Vendido]],STOCK[],5,FALSE),"-")</f>
        <v>Bolso de playa con diseño de rayas tamaño mediano</v>
      </c>
      <c r="G1304" s="2">
        <v>1</v>
      </c>
      <c r="H1304" s="6">
        <v>22</v>
      </c>
      <c r="I1304" s="6">
        <f>VENTAS[[#This Row],[Cantidad]]*VENTAS[[#This Row],[Precio Venta]]</f>
        <v>22</v>
      </c>
      <c r="J1304" s="6">
        <f>IF(VENTAS[[#This Row],[Nombre del Gestor]]&gt;1,  VENTAS[[#This Row],[Total]]*10%, 0)</f>
        <v>2.2000000000000002</v>
      </c>
      <c r="K1304" s="6">
        <f>IFERROR(VLOOKUP(VENTAS[[#This Row],[Código del producto Vendido]],STOCK[],16,FALSE)*VENTAS[[#This Row],[Cantidad]] + VLOOKUP(VENTAS[[#This Row],[Código del producto Vendido]],STOCK[],19,FALSE)*VENTAS[[#This Row],[Cantidad]],VENTAS[[#This Row],[Total]])</f>
        <v>11.3</v>
      </c>
      <c r="L1304" s="6">
        <f>VENTAS[[#This Row],[Total]]-VENTAS[[#This Row],[Comisión 10%]]-VENTAS[[#This Row],[Costo SIN Comision]]</f>
        <v>8.5</v>
      </c>
      <c r="M1304" s="5"/>
    </row>
    <row r="1305" spans="1:13" ht="14" x14ac:dyDescent="0.15">
      <c r="A1305" s="22">
        <v>45511</v>
      </c>
      <c r="C1305" s="4" t="s">
        <v>2965</v>
      </c>
      <c r="D1305" s="4" t="s">
        <v>2966</v>
      </c>
      <c r="E1305" s="4" t="s">
        <v>2726</v>
      </c>
      <c r="F1305" s="2" t="str">
        <f>IFERROR(VLOOKUP(VENTAS[[#This Row],[Código del producto Vendido]],STOCK[],5,FALSE),"-")</f>
        <v>Pullover largo unicolor tela traslúcida negro</v>
      </c>
      <c r="G1305" s="2">
        <v>1</v>
      </c>
      <c r="H1305" s="6">
        <v>10</v>
      </c>
      <c r="I1305" s="6">
        <f>VENTAS[[#This Row],[Cantidad]]*VENTAS[[#This Row],[Precio Venta]]</f>
        <v>10</v>
      </c>
      <c r="J1305" s="6">
        <f>IF(VENTAS[[#This Row],[Nombre del Gestor]]&gt;1,  VENTAS[[#This Row],[Total]]*10%, 0)</f>
        <v>1</v>
      </c>
      <c r="K1305" s="6">
        <f>IFERROR(VLOOKUP(VENTAS[[#This Row],[Código del producto Vendido]],STOCK[],16,FALSE)*VENTAS[[#This Row],[Cantidad]] + VLOOKUP(VENTAS[[#This Row],[Código del producto Vendido]],STOCK[],19,FALSE)*VENTAS[[#This Row],[Cantidad]],VENTAS[[#This Row],[Total]])</f>
        <v>4.32</v>
      </c>
      <c r="L1305" s="6">
        <f>VENTAS[[#This Row],[Total]]-VENTAS[[#This Row],[Comisión 10%]]-VENTAS[[#This Row],[Costo SIN Comision]]</f>
        <v>4.68</v>
      </c>
      <c r="M1305" s="5"/>
    </row>
    <row r="1306" spans="1:13" ht="14" x14ac:dyDescent="0.15">
      <c r="A1306" s="22">
        <v>45511</v>
      </c>
      <c r="C1306" s="4" t="s">
        <v>2967</v>
      </c>
      <c r="D1306" s="4" t="s">
        <v>2966</v>
      </c>
      <c r="E1306" s="4" t="s">
        <v>2679</v>
      </c>
      <c r="F1306" s="2" t="str">
        <f>IFERROR(VLOOKUP(VENTAS[[#This Row],[Código del producto Vendido]],STOCK[],5,FALSE),"-")</f>
        <v xml:space="preserve">Bolso tejido redondo de gran capidad </v>
      </c>
      <c r="G1306" s="2">
        <v>1</v>
      </c>
      <c r="H1306" s="6">
        <v>25</v>
      </c>
      <c r="I1306" s="6">
        <f>VENTAS[[#This Row],[Cantidad]]*VENTAS[[#This Row],[Precio Venta]]</f>
        <v>25</v>
      </c>
      <c r="J1306" s="6">
        <f>IF(VENTAS[[#This Row],[Nombre del Gestor]]&gt;1,  VENTAS[[#This Row],[Total]]*10%, 0)</f>
        <v>2.5</v>
      </c>
      <c r="K1306" s="6">
        <f>IFERROR(VLOOKUP(VENTAS[[#This Row],[Código del producto Vendido]],STOCK[],16,FALSE)*VENTAS[[#This Row],[Cantidad]] + VLOOKUP(VENTAS[[#This Row],[Código del producto Vendido]],STOCK[],19,FALSE)*VENTAS[[#This Row],[Cantidad]],VENTAS[[#This Row],[Total]])</f>
        <v>11.67</v>
      </c>
      <c r="L1306" s="6">
        <f>VENTAS[[#This Row],[Total]]-VENTAS[[#This Row],[Comisión 10%]]-VENTAS[[#This Row],[Costo SIN Comision]]</f>
        <v>10.83</v>
      </c>
      <c r="M1306" s="5"/>
    </row>
    <row r="1307" spans="1:13" ht="14" x14ac:dyDescent="0.15">
      <c r="A1307" s="22">
        <v>45511</v>
      </c>
      <c r="C1307" s="4" t="s">
        <v>2967</v>
      </c>
      <c r="D1307" s="4" t="s">
        <v>1496</v>
      </c>
      <c r="E1307" s="4" t="s">
        <v>1041</v>
      </c>
      <c r="F1307" s="2" t="str">
        <f>IFERROR(VLOOKUP(VENTAS[[#This Row],[Código del producto Vendido]],STOCK[],5,FALSE),"-")</f>
        <v>Falda negra con flores y abertura</v>
      </c>
      <c r="G1307" s="2">
        <v>1</v>
      </c>
      <c r="H1307" s="6">
        <v>18</v>
      </c>
      <c r="I1307" s="6">
        <f>VENTAS[[#This Row],[Cantidad]]*VENTAS[[#This Row],[Precio Venta]]</f>
        <v>18</v>
      </c>
      <c r="J1307" s="6">
        <f>IF(VENTAS[[#This Row],[Nombre del Gestor]]&gt;1,  VENTAS[[#This Row],[Total]]*10%, 0)</f>
        <v>1.8</v>
      </c>
      <c r="K1307" s="6">
        <f>IFERROR(VLOOKUP(VENTAS[[#This Row],[Código del producto Vendido]],STOCK[],16,FALSE)*VENTAS[[#This Row],[Cantidad]] + VLOOKUP(VENTAS[[#This Row],[Código del producto Vendido]],STOCK[],19,FALSE)*VENTAS[[#This Row],[Cantidad]],VENTAS[[#This Row],[Total]])</f>
        <v>10.77</v>
      </c>
      <c r="L1307" s="6">
        <f>VENTAS[[#This Row],[Total]]-VENTAS[[#This Row],[Comisión 10%]]-VENTAS[[#This Row],[Costo SIN Comision]]</f>
        <v>5.43</v>
      </c>
      <c r="M1307" s="5"/>
    </row>
    <row r="1308" spans="1:13" ht="14" x14ac:dyDescent="0.15">
      <c r="A1308" s="22">
        <v>45514</v>
      </c>
      <c r="C1308" s="4" t="s">
        <v>2900</v>
      </c>
      <c r="D1308" s="4" t="s">
        <v>1496</v>
      </c>
      <c r="E1308" s="4" t="s">
        <v>2677</v>
      </c>
      <c r="F1308" s="2" t="str">
        <f>IFERROR(VLOOKUP(VENTAS[[#This Row],[Código del producto Vendido]],STOCK[],5,FALSE),"-")</f>
        <v>Blusa blanca de lazos y manga abullonada</v>
      </c>
      <c r="G1308" s="2">
        <v>1</v>
      </c>
      <c r="H1308" s="6">
        <v>18</v>
      </c>
      <c r="I1308" s="6">
        <f>VENTAS[[#This Row],[Cantidad]]*VENTAS[[#This Row],[Precio Venta]]</f>
        <v>18</v>
      </c>
      <c r="J1308" s="6">
        <f>IF(VENTAS[[#This Row],[Nombre del Gestor]]&gt;1,  VENTAS[[#This Row],[Total]]*10%, 0)</f>
        <v>1.8</v>
      </c>
      <c r="K1308" s="6">
        <f>IFERROR(VLOOKUP(VENTAS[[#This Row],[Código del producto Vendido]],STOCK[],16,FALSE)*VENTAS[[#This Row],[Cantidad]] + VLOOKUP(VENTAS[[#This Row],[Código del producto Vendido]],STOCK[],19,FALSE)*VENTAS[[#This Row],[Cantidad]],VENTAS[[#This Row],[Total]])</f>
        <v>10.940000000000001</v>
      </c>
      <c r="L1308" s="6">
        <f>VENTAS[[#This Row],[Total]]-VENTAS[[#This Row],[Comisión 10%]]-VENTAS[[#This Row],[Costo SIN Comision]]</f>
        <v>5.259999999999998</v>
      </c>
      <c r="M1308" s="5"/>
    </row>
    <row r="1309" spans="1:13" ht="14" x14ac:dyDescent="0.15">
      <c r="A1309" s="22">
        <v>45514</v>
      </c>
      <c r="C1309" s="4" t="s">
        <v>2970</v>
      </c>
      <c r="D1309" s="4" t="s">
        <v>1496</v>
      </c>
      <c r="E1309" s="4" t="s">
        <v>2647</v>
      </c>
      <c r="F1309" s="2" t="str">
        <f>IFERROR(VLOOKUP(VENTAS[[#This Row],[Código del producto Vendido]],STOCK[],5,FALSE),"-")</f>
        <v>Sandalias de plataforma de tacón grueso</v>
      </c>
      <c r="G1309" s="2">
        <v>1</v>
      </c>
      <c r="H1309" s="6">
        <v>50</v>
      </c>
      <c r="I1309" s="6">
        <f>VENTAS[[#This Row],[Cantidad]]*VENTAS[[#This Row],[Precio Venta]]</f>
        <v>50</v>
      </c>
      <c r="J1309" s="6">
        <f>IF(VENTAS[[#This Row],[Nombre del Gestor]]&gt;1,  VENTAS[[#This Row],[Total]]*10%, 0)</f>
        <v>5</v>
      </c>
      <c r="K1309" s="6">
        <f>IFERROR(VLOOKUP(VENTAS[[#This Row],[Código del producto Vendido]],STOCK[],16,FALSE)*VENTAS[[#This Row],[Cantidad]] + VLOOKUP(VENTAS[[#This Row],[Código del producto Vendido]],STOCK[],19,FALSE)*VENTAS[[#This Row],[Cantidad]],VENTAS[[#This Row],[Total]])</f>
        <v>29.47</v>
      </c>
      <c r="L1309" s="6">
        <f>VENTAS[[#This Row],[Total]]-VENTAS[[#This Row],[Comisión 10%]]-VENTAS[[#This Row],[Costo SIN Comision]]</f>
        <v>15.530000000000001</v>
      </c>
      <c r="M1309" s="5"/>
    </row>
    <row r="1310" spans="1:13" ht="14" x14ac:dyDescent="0.15">
      <c r="A1310" s="22">
        <v>45514</v>
      </c>
      <c r="C1310" s="4" t="s">
        <v>2971</v>
      </c>
      <c r="D1310" s="4" t="s">
        <v>1496</v>
      </c>
      <c r="E1310" s="4" t="s">
        <v>1259</v>
      </c>
      <c r="F1310" s="2" t="str">
        <f>IFERROR(VLOOKUP(VENTAS[[#This Row],[Código del producto Vendido]],STOCK[],5,FALSE),"-")</f>
        <v>Sandalias blancas cruzadas</v>
      </c>
      <c r="G1310" s="2">
        <v>1</v>
      </c>
      <c r="H1310" s="6">
        <v>18</v>
      </c>
      <c r="I1310" s="6">
        <f>VENTAS[[#This Row],[Cantidad]]*VENTAS[[#This Row],[Precio Venta]]</f>
        <v>18</v>
      </c>
      <c r="J1310" s="6">
        <f>IF(VENTAS[[#This Row],[Nombre del Gestor]]&gt;1,  VENTAS[[#This Row],[Total]]*10%, 0)</f>
        <v>1.8</v>
      </c>
      <c r="K1310" s="6">
        <f>IFERROR(VLOOKUP(VENTAS[[#This Row],[Código del producto Vendido]],STOCK[],16,FALSE)*VENTAS[[#This Row],[Cantidad]] + VLOOKUP(VENTAS[[#This Row],[Código del producto Vendido]],STOCK[],19,FALSE)*VENTAS[[#This Row],[Cantidad]],VENTAS[[#This Row],[Total]])</f>
        <v>11.49</v>
      </c>
      <c r="L1310" s="6">
        <f>VENTAS[[#This Row],[Total]]-VENTAS[[#This Row],[Comisión 10%]]-VENTAS[[#This Row],[Costo SIN Comision]]</f>
        <v>4.7099999999999991</v>
      </c>
      <c r="M1310" s="5"/>
    </row>
    <row r="1311" spans="1:13" ht="14" x14ac:dyDescent="0.15">
      <c r="A1311" s="22">
        <v>45518</v>
      </c>
      <c r="C1311" s="4" t="s">
        <v>2972</v>
      </c>
      <c r="D1311" s="4" t="s">
        <v>1496</v>
      </c>
      <c r="E1311" s="4" t="s">
        <v>2706</v>
      </c>
      <c r="F1311" s="2" t="str">
        <f>IFERROR(VLOOKUP(VENTAS[[#This Row],[Código del producto Vendido]],STOCK[],5,FALSE),"-")</f>
        <v>Blusa de lazos color negro</v>
      </c>
      <c r="G1311" s="2">
        <v>1</v>
      </c>
      <c r="H1311" s="6">
        <v>18</v>
      </c>
      <c r="I1311" s="6">
        <f>VENTAS[[#This Row],[Cantidad]]*VENTAS[[#This Row],[Precio Venta]]</f>
        <v>18</v>
      </c>
      <c r="J1311" s="6">
        <f>IF(VENTAS[[#This Row],[Nombre del Gestor]]&gt;1,  VENTAS[[#This Row],[Total]]*10%, 0)</f>
        <v>1.8</v>
      </c>
      <c r="K1311" s="6">
        <f>IFERROR(VLOOKUP(VENTAS[[#This Row],[Código del producto Vendido]],STOCK[],16,FALSE)*VENTAS[[#This Row],[Cantidad]] + VLOOKUP(VENTAS[[#This Row],[Código del producto Vendido]],STOCK[],19,FALSE)*VENTAS[[#This Row],[Cantidad]],VENTAS[[#This Row],[Total]])</f>
        <v>10.220000000000001</v>
      </c>
      <c r="L1311" s="6">
        <f>VENTAS[[#This Row],[Total]]-VENTAS[[#This Row],[Comisión 10%]]-VENTAS[[#This Row],[Costo SIN Comision]]</f>
        <v>5.9799999999999986</v>
      </c>
      <c r="M1311" s="5"/>
    </row>
    <row r="1312" spans="1:13" ht="14" x14ac:dyDescent="0.15">
      <c r="A1312" s="22">
        <v>45519</v>
      </c>
      <c r="C1312" s="4" t="s">
        <v>2975</v>
      </c>
      <c r="D1312" s="4" t="s">
        <v>1496</v>
      </c>
      <c r="E1312" s="4" t="s">
        <v>2974</v>
      </c>
      <c r="F1312" s="2" t="str">
        <f>IFERROR(VLOOKUP(VENTAS[[#This Row],[Código del producto Vendido]],STOCK[],5,FALSE),"-")</f>
        <v>Set de Splash y crema de Victoria Secret (Original) Midnigth Bloom</v>
      </c>
      <c r="G1312" s="2">
        <v>1</v>
      </c>
      <c r="H1312" s="6">
        <v>40</v>
      </c>
      <c r="I1312" s="6">
        <f>VENTAS[[#This Row],[Cantidad]]*VENTAS[[#This Row],[Precio Venta]]</f>
        <v>40</v>
      </c>
      <c r="J1312" s="6">
        <f>IF(VENTAS[[#This Row],[Nombre del Gestor]]&gt;1,  VENTAS[[#This Row],[Total]]*10%, 0)</f>
        <v>4</v>
      </c>
      <c r="K1312" s="6">
        <f>IFERROR(VLOOKUP(VENTAS[[#This Row],[Código del producto Vendido]],STOCK[],16,FALSE)*VENTAS[[#This Row],[Cantidad]] + VLOOKUP(VENTAS[[#This Row],[Código del producto Vendido]],STOCK[],19,FALSE)*VENTAS[[#This Row],[Cantidad]],VENTAS[[#This Row],[Total]])</f>
        <v>16.37</v>
      </c>
      <c r="L1312" s="6">
        <f>VENTAS[[#This Row],[Total]]-VENTAS[[#This Row],[Comisión 10%]]-VENTAS[[#This Row],[Costo SIN Comision]]</f>
        <v>19.63</v>
      </c>
      <c r="M1312" s="5"/>
    </row>
    <row r="1313" spans="1:13" ht="14" x14ac:dyDescent="0.15">
      <c r="A1313" s="22">
        <v>45512</v>
      </c>
      <c r="C1313" s="4" t="s">
        <v>2976</v>
      </c>
      <c r="D1313" s="4" t="s">
        <v>2521</v>
      </c>
      <c r="E1313" s="4" t="s">
        <v>2321</v>
      </c>
      <c r="F1313" s="2" t="str">
        <f>IFERROR(VLOOKUP(VENTAS[[#This Row],[Código del producto Vendido]],STOCK[],5,FALSE),"-")</f>
        <v>Bikini sexy de pierna alta en tendencia</v>
      </c>
      <c r="G1313" s="2">
        <v>1</v>
      </c>
      <c r="H1313" s="6">
        <v>20</v>
      </c>
      <c r="I1313" s="6">
        <f>VENTAS[[#This Row],[Cantidad]]*VENTAS[[#This Row],[Precio Venta]]</f>
        <v>20</v>
      </c>
      <c r="J1313" s="6">
        <f>IF(VENTAS[[#This Row],[Nombre del Gestor]]&gt;1,  VENTAS[[#This Row],[Total]]*10%, 0)</f>
        <v>2</v>
      </c>
      <c r="K1313" s="6">
        <f>IFERROR(VLOOKUP(VENTAS[[#This Row],[Código del producto Vendido]],STOCK[],16,FALSE)*VENTAS[[#This Row],[Cantidad]] + VLOOKUP(VENTAS[[#This Row],[Código del producto Vendido]],STOCK[],19,FALSE)*VENTAS[[#This Row],[Cantidad]],VENTAS[[#This Row],[Total]])</f>
        <v>6.6199999999999992</v>
      </c>
      <c r="L1313" s="6">
        <f>VENTAS[[#This Row],[Total]]-VENTAS[[#This Row],[Comisión 10%]]-VENTAS[[#This Row],[Costo SIN Comision]]</f>
        <v>11.38</v>
      </c>
      <c r="M1313" s="5"/>
    </row>
    <row r="1314" spans="1:13" ht="14" x14ac:dyDescent="0.15">
      <c r="A1314" s="22">
        <v>45512</v>
      </c>
      <c r="C1314" s="4"/>
      <c r="D1314" s="4" t="s">
        <v>1489</v>
      </c>
      <c r="E1314" s="4" t="s">
        <v>2495</v>
      </c>
      <c r="F1314" s="2" t="str">
        <f>IFERROR(VLOOKUP(VENTAS[[#This Row],[Código del producto Vendido]],STOCK[],5,FALSE),"-")</f>
        <v>Conjunto Playero color verde 2 piezas</v>
      </c>
      <c r="G1314" s="2">
        <v>1</v>
      </c>
      <c r="H1314" s="6">
        <v>25</v>
      </c>
      <c r="I1314" s="6">
        <f>VENTAS[[#This Row],[Cantidad]]*VENTAS[[#This Row],[Precio Venta]]</f>
        <v>25</v>
      </c>
      <c r="J1314" s="6">
        <f>IF(VENTAS[[#This Row],[Nombre del Gestor]]&gt;1,  VENTAS[[#This Row],[Total]]*10%, 0)</f>
        <v>2.5</v>
      </c>
      <c r="K1314" s="6">
        <f>IFERROR(VLOOKUP(VENTAS[[#This Row],[Código del producto Vendido]],STOCK[],16,FALSE)*VENTAS[[#This Row],[Cantidad]] + VLOOKUP(VENTAS[[#This Row],[Código del producto Vendido]],STOCK[],19,FALSE)*VENTAS[[#This Row],[Cantidad]],VENTAS[[#This Row],[Total]])</f>
        <v>12.48</v>
      </c>
      <c r="L1314" s="6">
        <f>VENTAS[[#This Row],[Total]]-VENTAS[[#This Row],[Comisión 10%]]-VENTAS[[#This Row],[Costo SIN Comision]]</f>
        <v>10.02</v>
      </c>
      <c r="M1314" s="5"/>
    </row>
    <row r="1315" spans="1:13" ht="14" x14ac:dyDescent="0.15">
      <c r="A1315" s="22">
        <v>45512</v>
      </c>
      <c r="C1315" s="4"/>
      <c r="D1315" s="4" t="s">
        <v>1489</v>
      </c>
      <c r="E1315" s="4" t="s">
        <v>1008</v>
      </c>
      <c r="F1315" s="2" t="str">
        <f>IFERROR(VLOOKUP(VENTAS[[#This Row],[Código del producto Vendido]],STOCK[],5,FALSE),"-")</f>
        <v>Pullover Dazy cuello redondo Blanco</v>
      </c>
      <c r="G1315" s="2">
        <v>1</v>
      </c>
      <c r="H1315" s="6">
        <v>13</v>
      </c>
      <c r="I1315" s="6">
        <f>VENTAS[[#This Row],[Cantidad]]*VENTAS[[#This Row],[Precio Venta]]</f>
        <v>13</v>
      </c>
      <c r="J1315" s="6">
        <f>IF(VENTAS[[#This Row],[Nombre del Gestor]]&gt;1,  VENTAS[[#This Row],[Total]]*10%, 0)</f>
        <v>1.3</v>
      </c>
      <c r="K1315" s="6">
        <f>IFERROR(VLOOKUP(VENTAS[[#This Row],[Código del producto Vendido]],STOCK[],16,FALSE)*VENTAS[[#This Row],[Cantidad]] + VLOOKUP(VENTAS[[#This Row],[Código del producto Vendido]],STOCK[],19,FALSE)*VENTAS[[#This Row],[Cantidad]],VENTAS[[#This Row],[Total]])</f>
        <v>8.61</v>
      </c>
      <c r="L1315" s="6">
        <f>VENTAS[[#This Row],[Total]]-VENTAS[[#This Row],[Comisión 10%]]-VENTAS[[#This Row],[Costo SIN Comision]]</f>
        <v>3.09</v>
      </c>
      <c r="M1315" s="5"/>
    </row>
    <row r="1316" spans="1:13" ht="14" x14ac:dyDescent="0.15">
      <c r="A1316" s="22">
        <v>45507</v>
      </c>
      <c r="C1316" s="4" t="s">
        <v>2977</v>
      </c>
      <c r="D1316" s="4" t="s">
        <v>226</v>
      </c>
      <c r="E1316" s="4" t="s">
        <v>2382</v>
      </c>
      <c r="F1316" s="2" t="str">
        <f>IFERROR(VLOOKUP(VENTAS[[#This Row],[Código del producto Vendido]],STOCK[],5,FALSE),"-")</f>
        <v>Espejuelos estilo cat eye</v>
      </c>
      <c r="G1316" s="2">
        <v>1</v>
      </c>
      <c r="H1316" s="6">
        <v>10</v>
      </c>
      <c r="I1316" s="6">
        <f>VENTAS[[#This Row],[Cantidad]]*VENTAS[[#This Row],[Precio Venta]]</f>
        <v>10</v>
      </c>
      <c r="J1316" s="6">
        <f>IF(VENTAS[[#This Row],[Nombre del Gestor]]&gt;1,  VENTAS[[#This Row],[Total]]*10%, 0)</f>
        <v>1</v>
      </c>
      <c r="K1316" s="6">
        <f>IFERROR(VLOOKUP(VENTAS[[#This Row],[Código del producto Vendido]],STOCK[],16,FALSE)*VENTAS[[#This Row],[Cantidad]] + VLOOKUP(VENTAS[[#This Row],[Código del producto Vendido]],STOCK[],19,FALSE)*VENTAS[[#This Row],[Cantidad]],VENTAS[[#This Row],[Total]])</f>
        <v>5.1218750000000002</v>
      </c>
      <c r="L1316" s="6">
        <f>VENTAS[[#This Row],[Total]]-VENTAS[[#This Row],[Comisión 10%]]-VENTAS[[#This Row],[Costo SIN Comision]]</f>
        <v>3.8781249999999998</v>
      </c>
      <c r="M1316" s="5"/>
    </row>
    <row r="1317" spans="1:13" ht="14" x14ac:dyDescent="0.15">
      <c r="A1317" s="22">
        <v>45509</v>
      </c>
      <c r="C1317" s="4" t="s">
        <v>2890</v>
      </c>
      <c r="D1317" s="4" t="s">
        <v>226</v>
      </c>
      <c r="E1317" s="4" t="s">
        <v>2771</v>
      </c>
      <c r="F1317" s="2" t="str">
        <f>IFERROR(VLOOKUP(VENTAS[[#This Row],[Código del producto Vendido]],STOCK[],5,FALSE),"-")</f>
        <v>Bolso verano de rafia en bloque de color</v>
      </c>
      <c r="G1317" s="2">
        <v>1</v>
      </c>
      <c r="H1317" s="6">
        <v>22</v>
      </c>
      <c r="I1317" s="6">
        <f>VENTAS[[#This Row],[Cantidad]]*VENTAS[[#This Row],[Precio Venta]]</f>
        <v>22</v>
      </c>
      <c r="J1317" s="6">
        <f>IF(VENTAS[[#This Row],[Nombre del Gestor]]&gt;1,  VENTAS[[#This Row],[Total]]*10%, 0)</f>
        <v>2.2000000000000002</v>
      </c>
      <c r="K1317" s="6">
        <f>IFERROR(VLOOKUP(VENTAS[[#This Row],[Código del producto Vendido]],STOCK[],16,FALSE)*VENTAS[[#This Row],[Cantidad]] + VLOOKUP(VENTAS[[#This Row],[Código del producto Vendido]],STOCK[],19,FALSE)*VENTAS[[#This Row],[Cantidad]],VENTAS[[#This Row],[Total]])</f>
        <v>5.96</v>
      </c>
      <c r="L1317" s="6">
        <f>VENTAS[[#This Row],[Total]]-VENTAS[[#This Row],[Comisión 10%]]-VENTAS[[#This Row],[Costo SIN Comision]]</f>
        <v>13.84</v>
      </c>
      <c r="M1317" s="5"/>
    </row>
    <row r="1318" spans="1:13" ht="14" x14ac:dyDescent="0.15">
      <c r="A1318" s="22">
        <v>45516</v>
      </c>
      <c r="C1318" s="4" t="s">
        <v>2978</v>
      </c>
      <c r="D1318" s="4" t="s">
        <v>226</v>
      </c>
      <c r="E1318" s="4" t="s">
        <v>708</v>
      </c>
      <c r="F1318" s="2" t="str">
        <f>IFERROR(VLOOKUP(VENTAS[[#This Row],[Código del producto Vendido]],STOCK[],5,FALSE),"-")</f>
        <v>Bolsa bandolera</v>
      </c>
      <c r="G1318" s="2">
        <v>1</v>
      </c>
      <c r="H1318" s="6">
        <v>12</v>
      </c>
      <c r="I1318" s="6">
        <f>VENTAS[[#This Row],[Cantidad]]*VENTAS[[#This Row],[Precio Venta]]</f>
        <v>12</v>
      </c>
      <c r="J1318" s="6">
        <f>IF(VENTAS[[#This Row],[Nombre del Gestor]]&gt;1,  VENTAS[[#This Row],[Total]]*10%, 0)</f>
        <v>1.2000000000000002</v>
      </c>
      <c r="K1318" s="6">
        <f>IFERROR(VLOOKUP(VENTAS[[#This Row],[Código del producto Vendido]],STOCK[],16,FALSE)*VENTAS[[#This Row],[Cantidad]] + VLOOKUP(VENTAS[[#This Row],[Código del producto Vendido]],STOCK[],19,FALSE)*VENTAS[[#This Row],[Cantidad]],VENTAS[[#This Row],[Total]])</f>
        <v>8.9444444444444446</v>
      </c>
      <c r="L1318" s="6">
        <f>VENTAS[[#This Row],[Total]]-VENTAS[[#This Row],[Comisión 10%]]-VENTAS[[#This Row],[Costo SIN Comision]]</f>
        <v>1.8555555555555561</v>
      </c>
      <c r="M1318" s="5"/>
    </row>
    <row r="1319" spans="1:13" ht="13" customHeight="1" x14ac:dyDescent="0.15">
      <c r="A1319" s="22">
        <v>45518</v>
      </c>
      <c r="C1319" s="4" t="s">
        <v>2979</v>
      </c>
      <c r="D1319" s="4" t="s">
        <v>226</v>
      </c>
      <c r="E1319" s="4" t="s">
        <v>1958</v>
      </c>
      <c r="F1319" s="2" t="str">
        <f>IFERROR(VLOOKUP(VENTAS[[#This Row],[Código del producto Vendido]],STOCK[],5,FALSE),"-")</f>
        <v>Bermuda denim curvy</v>
      </c>
      <c r="G1319" s="2">
        <v>1</v>
      </c>
      <c r="H1319" s="6">
        <v>7.5</v>
      </c>
      <c r="I1319" s="6">
        <f>VENTAS[[#This Row],[Cantidad]]*VENTAS[[#This Row],[Precio Venta]]</f>
        <v>7.5</v>
      </c>
      <c r="J1319" s="6">
        <f>IF(VENTAS[[#This Row],[Nombre del Gestor]]&gt;1,  VENTAS[[#This Row],[Total]]*10%, 0)</f>
        <v>0.75</v>
      </c>
      <c r="K1319" s="6">
        <f>IFERROR(VLOOKUP(VENTAS[[#This Row],[Código del producto Vendido]],STOCK[],16,FALSE)*VENTAS[[#This Row],[Cantidad]] + VLOOKUP(VENTAS[[#This Row],[Código del producto Vendido]],STOCK[],19,FALSE)*VENTAS[[#This Row],[Cantidad]],VENTAS[[#This Row],[Total]])</f>
        <v>5</v>
      </c>
      <c r="L1319" s="6">
        <f>VENTAS[[#This Row],[Total]]-VENTAS[[#This Row],[Comisión 10%]]-VENTAS[[#This Row],[Costo SIN Comision]]</f>
        <v>1.75</v>
      </c>
      <c r="M1319" s="5"/>
    </row>
    <row r="1320" spans="1:13" ht="13" customHeight="1" x14ac:dyDescent="0.15">
      <c r="A1320" s="22">
        <v>45511</v>
      </c>
      <c r="C1320" s="4" t="s">
        <v>2861</v>
      </c>
      <c r="D1320" s="4" t="s">
        <v>992</v>
      </c>
      <c r="E1320" s="4" t="s">
        <v>2693</v>
      </c>
      <c r="F1320" s="2" t="str">
        <f>IFERROR(VLOOKUP(VENTAS[[#This Row],[Código del producto Vendido]],STOCK[],5,FALSE),"-")</f>
        <v>Bolso pequeño estilo old money</v>
      </c>
      <c r="G1320" s="2">
        <v>1</v>
      </c>
      <c r="H1320" s="6">
        <v>20</v>
      </c>
      <c r="I1320" s="6">
        <f>VENTAS[[#This Row],[Cantidad]]*VENTAS[[#This Row],[Precio Venta]]</f>
        <v>20</v>
      </c>
      <c r="J1320" s="6">
        <f>IF(VENTAS[[#This Row],[Nombre del Gestor]]&gt;1,  VENTAS[[#This Row],[Total]]*10%, 0)</f>
        <v>2</v>
      </c>
      <c r="K1320" s="6">
        <f>IFERROR(VLOOKUP(VENTAS[[#This Row],[Código del producto Vendido]],STOCK[],16,FALSE)*VENTAS[[#This Row],[Cantidad]] + VLOOKUP(VENTAS[[#This Row],[Código del producto Vendido]],STOCK[],19,FALSE)*VENTAS[[#This Row],[Cantidad]],VENTAS[[#This Row],[Total]])</f>
        <v>11.49</v>
      </c>
      <c r="L1320" s="6">
        <f>VENTAS[[#This Row],[Total]]-VENTAS[[#This Row],[Comisión 10%]]-VENTAS[[#This Row],[Costo SIN Comision]]</f>
        <v>6.51</v>
      </c>
      <c r="M1320" s="5"/>
    </row>
    <row r="1321" spans="1:13" ht="13" customHeight="1" x14ac:dyDescent="0.15">
      <c r="A1321" s="22">
        <v>45505</v>
      </c>
      <c r="C1321" s="4"/>
      <c r="D1321" s="4"/>
      <c r="E1321" s="4"/>
      <c r="F1321" s="2" t="str">
        <f>IFERROR(VLOOKUP(VENTAS[[#This Row],[Código del producto Vendido]],STOCK[],5,FALSE),"-")</f>
        <v>-</v>
      </c>
      <c r="G1321" s="2">
        <v>1</v>
      </c>
      <c r="H1321" s="6">
        <v>13</v>
      </c>
      <c r="I1321" s="6">
        <f>VENTAS[[#This Row],[Cantidad]]*VENTAS[[#This Row],[Precio Venta]]</f>
        <v>13</v>
      </c>
      <c r="J1321" s="6">
        <f>IF(VENTAS[[#This Row],[Nombre del Gestor]]&gt;1,  VENTAS[[#This Row],[Total]]*10%, 0)</f>
        <v>0</v>
      </c>
      <c r="K1321" s="6">
        <f>IFERROR(VLOOKUP(VENTAS[[#This Row],[Código del producto Vendido]],STOCK[],16,FALSE)*VENTAS[[#This Row],[Cantidad]] + VLOOKUP(VENTAS[[#This Row],[Código del producto Vendido]],STOCK[],19,FALSE)*VENTAS[[#This Row],[Cantidad]],VENTAS[[#This Row],[Total]])</f>
        <v>13</v>
      </c>
      <c r="L1321" s="6">
        <f>VENTAS[[#This Row],[Total]]-VENTAS[[#This Row],[Comisión 10%]]-VENTAS[[#This Row],[Costo SIN Comision]]</f>
        <v>0</v>
      </c>
      <c r="M1321" s="5"/>
    </row>
    <row r="1322" spans="1:13" ht="13" customHeight="1" x14ac:dyDescent="0.15">
      <c r="A1322" s="22">
        <v>45512</v>
      </c>
      <c r="C1322" s="4"/>
      <c r="D1322" s="4" t="s">
        <v>2031</v>
      </c>
      <c r="E1322" s="4" t="s">
        <v>2641</v>
      </c>
      <c r="F1322" s="2" t="str">
        <f>IFERROR(VLOOKUP(VENTAS[[#This Row],[Código del producto Vendido]],STOCK[],5,FALSE),"-")</f>
        <v>Sandalias de plataforma en bloque de color</v>
      </c>
      <c r="G1322" s="2">
        <v>1</v>
      </c>
      <c r="H1322" s="6">
        <v>35</v>
      </c>
      <c r="I1322" s="6">
        <f>VENTAS[[#This Row],[Cantidad]]*VENTAS[[#This Row],[Precio Venta]]</f>
        <v>35</v>
      </c>
      <c r="J1322" s="6">
        <f>IF(VENTAS[[#This Row],[Nombre del Gestor]]&gt;1,  VENTAS[[#This Row],[Total]]*10%, 0)</f>
        <v>3.5</v>
      </c>
      <c r="K1322" s="6">
        <f>IFERROR(VLOOKUP(VENTAS[[#This Row],[Código del producto Vendido]],STOCK[],16,FALSE)*VENTAS[[#This Row],[Cantidad]] + VLOOKUP(VENTAS[[#This Row],[Código del producto Vendido]],STOCK[],19,FALSE)*VENTAS[[#This Row],[Cantidad]],VENTAS[[#This Row],[Total]])</f>
        <v>21.97</v>
      </c>
      <c r="L1322" s="6">
        <f>VENTAS[[#This Row],[Total]]-VENTAS[[#This Row],[Comisión 10%]]-VENTAS[[#This Row],[Costo SIN Comision]]</f>
        <v>9.5300000000000011</v>
      </c>
      <c r="M1322" s="5"/>
    </row>
    <row r="1323" spans="1:13" ht="13" customHeight="1" x14ac:dyDescent="0.15">
      <c r="A1323" s="22">
        <v>45512</v>
      </c>
      <c r="B1323" t="s">
        <v>2981</v>
      </c>
      <c r="C1323" s="4"/>
      <c r="D1323" s="4"/>
      <c r="E1323" s="4" t="s">
        <v>2678</v>
      </c>
      <c r="F1323" s="2" t="str">
        <f>IFERROR(VLOOKUP(VENTAS[[#This Row],[Código del producto Vendido]],STOCK[],5,FALSE),"-")</f>
        <v>Bolso bandolera de rafia rígido de tamaño pequeño</v>
      </c>
      <c r="G1323" s="2">
        <v>1</v>
      </c>
      <c r="H1323" s="6">
        <v>0</v>
      </c>
      <c r="I1323" s="6">
        <f>VENTAS[[#This Row],[Cantidad]]*VENTAS[[#This Row],[Precio Venta]]</f>
        <v>0</v>
      </c>
      <c r="J1323" s="6">
        <f>IF(VENTAS[[#This Row],[Nombre del Gestor]]&gt;1,  VENTAS[[#This Row],[Total]]*10%, 0)</f>
        <v>0</v>
      </c>
      <c r="K1323" s="6">
        <f>IFERROR(VLOOKUP(VENTAS[[#This Row],[Código del producto Vendido]],STOCK[],16,FALSE)*VENTAS[[#This Row],[Cantidad]] + VLOOKUP(VENTAS[[#This Row],[Código del producto Vendido]],STOCK[],19,FALSE)*VENTAS[[#This Row],[Cantidad]],VENTAS[[#This Row],[Total]])</f>
        <v>11.39</v>
      </c>
      <c r="L1323" s="6">
        <f>VENTAS[[#This Row],[Total]]-VENTAS[[#This Row],[Comisión 10%]]-VENTAS[[#This Row],[Costo SIN Comision]]</f>
        <v>-11.39</v>
      </c>
      <c r="M1323" s="5"/>
    </row>
    <row r="1324" spans="1:13" ht="13" customHeight="1" x14ac:dyDescent="0.15">
      <c r="A1324" s="22">
        <v>45518</v>
      </c>
      <c r="C1324" s="4" t="s">
        <v>2982</v>
      </c>
      <c r="D1324" s="4" t="s">
        <v>2623</v>
      </c>
      <c r="E1324" s="4" t="s">
        <v>2696</v>
      </c>
      <c r="F1324" s="2" t="str">
        <f>IFERROR(VLOOKUP(VENTAS[[#This Row],[Código del producto Vendido]],STOCK[],5,FALSE),"-")</f>
        <v>Bolso media luna de rafia de tamaño medio</v>
      </c>
      <c r="G1324" s="2">
        <v>1</v>
      </c>
      <c r="H1324" s="6">
        <v>22</v>
      </c>
      <c r="I1324" s="6">
        <f>VENTAS[[#This Row],[Cantidad]]*VENTAS[[#This Row],[Precio Venta]]</f>
        <v>22</v>
      </c>
      <c r="J1324" s="6">
        <f>IF(VENTAS[[#This Row],[Nombre del Gestor]]&gt;1,  VENTAS[[#This Row],[Total]]*10%, 0)</f>
        <v>2.2000000000000002</v>
      </c>
      <c r="K1324" s="6">
        <f>IFERROR(VLOOKUP(VENTAS[[#This Row],[Código del producto Vendido]],STOCK[],16,FALSE)*VENTAS[[#This Row],[Cantidad]] + VLOOKUP(VENTAS[[#This Row],[Código del producto Vendido]],STOCK[],19,FALSE)*VENTAS[[#This Row],[Cantidad]],VENTAS[[#This Row],[Total]])</f>
        <v>12.83</v>
      </c>
      <c r="L1324" s="6">
        <f>VENTAS[[#This Row],[Total]]-VENTAS[[#This Row],[Comisión 10%]]-VENTAS[[#This Row],[Costo SIN Comision]]</f>
        <v>6.9700000000000006</v>
      </c>
      <c r="M1324" s="5"/>
    </row>
    <row r="1325" spans="1:13" ht="13" customHeight="1" x14ac:dyDescent="0.15">
      <c r="A1325" s="22">
        <v>45512</v>
      </c>
      <c r="C1325" s="4"/>
      <c r="D1325" s="4" t="s">
        <v>2031</v>
      </c>
      <c r="E1325" s="4" t="s">
        <v>2633</v>
      </c>
      <c r="F1325" s="2" t="str">
        <f>IFERROR(VLOOKUP(VENTAS[[#This Row],[Código del producto Vendido]],STOCK[],5,FALSE),"-")</f>
        <v>-</v>
      </c>
      <c r="G1325" s="2">
        <v>1</v>
      </c>
      <c r="H1325" s="6">
        <v>45</v>
      </c>
      <c r="I1325" s="6">
        <f>VENTAS[[#This Row],[Cantidad]]*VENTAS[[#This Row],[Precio Venta]]</f>
        <v>45</v>
      </c>
      <c r="J1325" s="6">
        <f>IF(VENTAS[[#This Row],[Nombre del Gestor]]&gt;1,  VENTAS[[#This Row],[Total]]*10%, 0)</f>
        <v>4.5</v>
      </c>
      <c r="K1325" s="6">
        <f>IFERROR(VLOOKUP(VENTAS[[#This Row],[Código del producto Vendido]],STOCK[],16,FALSE)*VENTAS[[#This Row],[Cantidad]] + VLOOKUP(VENTAS[[#This Row],[Código del producto Vendido]],STOCK[],19,FALSE)*VENTAS[[#This Row],[Cantidad]],VENTAS[[#This Row],[Total]])</f>
        <v>45</v>
      </c>
      <c r="L1325" s="6">
        <f>VENTAS[[#This Row],[Total]]-VENTAS[[#This Row],[Comisión 10%]]-VENTAS[[#This Row],[Costo SIN Comision]]</f>
        <v>-4.5</v>
      </c>
      <c r="M1325" s="5"/>
    </row>
    <row r="1326" spans="1:13" ht="13" customHeight="1" x14ac:dyDescent="0.15">
      <c r="A1326" s="22">
        <v>45512</v>
      </c>
      <c r="C1326" s="4"/>
      <c r="D1326" s="4"/>
      <c r="E1326" s="4" t="s">
        <v>2662</v>
      </c>
      <c r="F1326" s="2" t="str">
        <f>IFERROR(VLOOKUP(VENTAS[[#This Row],[Código del producto Vendido]],STOCK[],5,FALSE),"-")</f>
        <v>Sandalias prácticas chunky blanco crema</v>
      </c>
      <c r="G1326" s="2">
        <v>1</v>
      </c>
      <c r="I1326" s="6">
        <f>VENTAS[[#This Row],[Cantidad]]*VENTAS[[#This Row],[Precio Venta]]</f>
        <v>0</v>
      </c>
      <c r="J1326" s="6">
        <f>IF(VENTAS[[#This Row],[Nombre del Gestor]]&gt;1,  VENTAS[[#This Row],[Total]]*10%, 0)</f>
        <v>0</v>
      </c>
      <c r="K1326" s="6">
        <f>IFERROR(VLOOKUP(VENTAS[[#This Row],[Código del producto Vendido]],STOCK[],16,FALSE)*VENTAS[[#This Row],[Cantidad]] + VLOOKUP(VENTAS[[#This Row],[Código del producto Vendido]],STOCK[],19,FALSE)*VENTAS[[#This Row],[Cantidad]],VENTAS[[#This Row],[Total]])</f>
        <v>24.217399999999998</v>
      </c>
      <c r="L1326" s="6">
        <f>VENTAS[[#This Row],[Total]]-VENTAS[[#This Row],[Comisión 10%]]-VENTAS[[#This Row],[Costo SIN Comision]]</f>
        <v>-24.217399999999998</v>
      </c>
      <c r="M1326" s="5"/>
    </row>
    <row r="1327" spans="1:13" ht="13" customHeight="1" x14ac:dyDescent="0.15">
      <c r="A1327" s="22">
        <v>45512</v>
      </c>
      <c r="C1327" s="4" t="s">
        <v>2991</v>
      </c>
      <c r="D1327" s="4"/>
      <c r="E1327" s="4" t="s">
        <v>2821</v>
      </c>
      <c r="F1327" s="2" t="str">
        <f>IFERROR(VLOOKUP(VENTAS[[#This Row],[Código del producto Vendido]],STOCK[],5,FALSE),"-")</f>
        <v>Sandalias Pull&amp;Bear (encargo mónica)</v>
      </c>
      <c r="G1327" s="2">
        <v>1</v>
      </c>
      <c r="H1327" s="6">
        <v>35</v>
      </c>
      <c r="I1327" s="6">
        <f>VENTAS[[#This Row],[Cantidad]]*VENTAS[[#This Row],[Precio Venta]]</f>
        <v>35</v>
      </c>
      <c r="J1327" s="6">
        <f>IF(VENTAS[[#This Row],[Nombre del Gestor]]&gt;1,  VENTAS[[#This Row],[Total]]*10%, 0)</f>
        <v>0</v>
      </c>
      <c r="K1327" s="6">
        <f>IFERROR(VLOOKUP(VENTAS[[#This Row],[Código del producto Vendido]],STOCK[],16,FALSE)*VENTAS[[#This Row],[Cantidad]] + VLOOKUP(VENTAS[[#This Row],[Código del producto Vendido]],STOCK[],19,FALSE)*VENTAS[[#This Row],[Cantidad]],VENTAS[[#This Row],[Total]])</f>
        <v>21</v>
      </c>
      <c r="L1327" s="6">
        <f>VENTAS[[#This Row],[Total]]-VENTAS[[#This Row],[Comisión 10%]]-VENTAS[[#This Row],[Costo SIN Comision]]</f>
        <v>14</v>
      </c>
      <c r="M1327" s="5"/>
    </row>
    <row r="1328" spans="1:13" ht="13" customHeight="1" x14ac:dyDescent="0.15">
      <c r="A1328" s="22">
        <v>45512</v>
      </c>
      <c r="C1328" s="4"/>
      <c r="D1328" s="4"/>
      <c r="E1328" s="4" t="s">
        <v>748</v>
      </c>
      <c r="F1328" s="2" t="str">
        <f>IFERROR(VLOOKUP(VENTAS[[#This Row],[Código del producto Vendido]],STOCK[],5,FALSE),"-")</f>
        <v>Vestido vaporoso</v>
      </c>
      <c r="G1328" s="2">
        <v>1</v>
      </c>
      <c r="I1328" s="6">
        <f>VENTAS[[#This Row],[Cantidad]]*VENTAS[[#This Row],[Precio Venta]]</f>
        <v>0</v>
      </c>
      <c r="J1328" s="6">
        <f>IF(VENTAS[[#This Row],[Nombre del Gestor]]&gt;1,  VENTAS[[#This Row],[Total]]*10%, 0)</f>
        <v>0</v>
      </c>
      <c r="K1328" s="6">
        <f>IFERROR(VLOOKUP(VENTAS[[#This Row],[Código del producto Vendido]],STOCK[],16,FALSE)*VENTAS[[#This Row],[Cantidad]] + VLOOKUP(VENTAS[[#This Row],[Código del producto Vendido]],STOCK[],19,FALSE)*VENTAS[[#This Row],[Cantidad]],VENTAS[[#This Row],[Total]])</f>
        <v>10.722222222222221</v>
      </c>
      <c r="L1328" s="6">
        <f>VENTAS[[#This Row],[Total]]-VENTAS[[#This Row],[Comisión 10%]]-VENTAS[[#This Row],[Costo SIN Comision]]</f>
        <v>-10.722222222222221</v>
      </c>
      <c r="M1328" s="5"/>
    </row>
    <row r="1329" spans="1:13" ht="13" customHeight="1" x14ac:dyDescent="0.15">
      <c r="A1329" s="22">
        <v>45512</v>
      </c>
      <c r="C1329" s="4"/>
      <c r="D1329" s="4"/>
      <c r="E1329" s="4" t="s">
        <v>1081</v>
      </c>
      <c r="F1329" s="2" t="str">
        <f>IFERROR(VLOOKUP(VENTAS[[#This Row],[Código del producto Vendido]],STOCK[],5,FALSE),"-")</f>
        <v>Maxi vestido de espalda cruzada</v>
      </c>
      <c r="G1329" s="2">
        <v>1</v>
      </c>
      <c r="H1329" s="6">
        <v>35</v>
      </c>
      <c r="I1329" s="6">
        <f>VENTAS[[#This Row],[Cantidad]]*VENTAS[[#This Row],[Precio Venta]]</f>
        <v>35</v>
      </c>
      <c r="J1329" s="6">
        <f>IF(VENTAS[[#This Row],[Nombre del Gestor]]&gt;1,  VENTAS[[#This Row],[Total]]*10%, 0)</f>
        <v>0</v>
      </c>
      <c r="K1329" s="6">
        <f>IFERROR(VLOOKUP(VENTAS[[#This Row],[Código del producto Vendido]],STOCK[],16,FALSE)*VENTAS[[#This Row],[Cantidad]] + VLOOKUP(VENTAS[[#This Row],[Código del producto Vendido]],STOCK[],19,FALSE)*VENTAS[[#This Row],[Cantidad]],VENTAS[[#This Row],[Total]])</f>
        <v>23.95</v>
      </c>
      <c r="L1329" s="6">
        <f>VENTAS[[#This Row],[Total]]-VENTAS[[#This Row],[Comisión 10%]]-VENTAS[[#This Row],[Costo SIN Comision]]</f>
        <v>11.05</v>
      </c>
      <c r="M1329" s="5"/>
    </row>
    <row r="1330" spans="1:13" ht="13" customHeight="1" x14ac:dyDescent="0.15">
      <c r="A1330" s="22">
        <v>45512</v>
      </c>
      <c r="C1330" s="4"/>
      <c r="D1330" s="4"/>
      <c r="E1330" s="4" t="s">
        <v>1422</v>
      </c>
      <c r="F1330" s="2" t="str">
        <f>IFERROR(VLOOKUP(VENTAS[[#This Row],[Código del producto Vendido]],STOCK[],5,FALSE),"-")</f>
        <v>Vestido Becka</v>
      </c>
      <c r="G1330" s="2">
        <v>1</v>
      </c>
      <c r="H1330" s="6">
        <v>30</v>
      </c>
      <c r="I1330" s="6">
        <f>VENTAS[[#This Row],[Cantidad]]*VENTAS[[#This Row],[Precio Venta]]</f>
        <v>30</v>
      </c>
      <c r="J1330" s="6">
        <f>IF(VENTAS[[#This Row],[Nombre del Gestor]]&gt;1,  VENTAS[[#This Row],[Total]]*10%, 0)</f>
        <v>0</v>
      </c>
      <c r="K1330" s="6">
        <f>IFERROR(VLOOKUP(VENTAS[[#This Row],[Código del producto Vendido]],STOCK[],16,FALSE)*VENTAS[[#This Row],[Cantidad]] + VLOOKUP(VENTAS[[#This Row],[Código del producto Vendido]],STOCK[],19,FALSE)*VENTAS[[#This Row],[Cantidad]],VENTAS[[#This Row],[Total]])</f>
        <v>12.4</v>
      </c>
      <c r="L1330" s="6">
        <f>VENTAS[[#This Row],[Total]]-VENTAS[[#This Row],[Comisión 10%]]-VENTAS[[#This Row],[Costo SIN Comision]]</f>
        <v>17.600000000000001</v>
      </c>
      <c r="M1330" s="5"/>
    </row>
    <row r="1331" spans="1:13" ht="13" customHeight="1" x14ac:dyDescent="0.15">
      <c r="A1331" s="22">
        <v>45512</v>
      </c>
      <c r="C1331" s="4"/>
      <c r="D1331" s="4"/>
      <c r="E1331" s="4" t="s">
        <v>1444</v>
      </c>
      <c r="F1331" s="2" t="str">
        <f>IFERROR(VLOOKUP(VENTAS[[#This Row],[Código del producto Vendido]],STOCK[],5,FALSE),"-")</f>
        <v>Suéter cuello de Cisne</v>
      </c>
      <c r="G1331" s="2">
        <v>1</v>
      </c>
      <c r="H1331" s="6">
        <v>18</v>
      </c>
      <c r="I1331" s="6">
        <f>VENTAS[[#This Row],[Cantidad]]*VENTAS[[#This Row],[Precio Venta]]</f>
        <v>18</v>
      </c>
      <c r="J1331" s="6">
        <f>IF(VENTAS[[#This Row],[Nombre del Gestor]]&gt;1,  VENTAS[[#This Row],[Total]]*10%, 0)</f>
        <v>0</v>
      </c>
      <c r="K1331" s="6">
        <f>IFERROR(VLOOKUP(VENTAS[[#This Row],[Código del producto Vendido]],STOCK[],16,FALSE)*VENTAS[[#This Row],[Cantidad]] + VLOOKUP(VENTAS[[#This Row],[Código del producto Vendido]],STOCK[],19,FALSE)*VENTAS[[#This Row],[Cantidad]],VENTAS[[#This Row],[Total]])</f>
        <v>5.78</v>
      </c>
      <c r="L1331" s="6">
        <f>VENTAS[[#This Row],[Total]]-VENTAS[[#This Row],[Comisión 10%]]-VENTAS[[#This Row],[Costo SIN Comision]]</f>
        <v>12.219999999999999</v>
      </c>
      <c r="M1331" s="5"/>
    </row>
    <row r="1332" spans="1:13" ht="13" customHeight="1" x14ac:dyDescent="0.15">
      <c r="A1332" s="22">
        <v>45512</v>
      </c>
      <c r="C1332" s="4"/>
      <c r="D1332" s="4"/>
      <c r="E1332" s="4"/>
      <c r="F1332" s="2" t="str">
        <f>IFERROR(VLOOKUP(VENTAS[[#This Row],[Código del producto Vendido]],STOCK[],5,FALSE),"-")</f>
        <v>-</v>
      </c>
      <c r="G1332" s="2">
        <v>0</v>
      </c>
      <c r="H1332" s="6">
        <v>0</v>
      </c>
      <c r="I1332" s="6">
        <f>VENTAS[[#This Row],[Cantidad]]*VENTAS[[#This Row],[Precio Venta]]</f>
        <v>0</v>
      </c>
      <c r="J1332" s="6">
        <f>IF(VENTAS[[#This Row],[Nombre del Gestor]]&gt;1,  VENTAS[[#This Row],[Total]]*10%, 0)</f>
        <v>0</v>
      </c>
      <c r="K1332" s="6">
        <f>IFERROR(VLOOKUP(VENTAS[[#This Row],[Código del producto Vendido]],STOCK[],16,FALSE)*VENTAS[[#This Row],[Cantidad]] + VLOOKUP(VENTAS[[#This Row],[Código del producto Vendido]],STOCK[],19,FALSE)*VENTAS[[#This Row],[Cantidad]],VENTAS[[#This Row],[Total]])</f>
        <v>0</v>
      </c>
      <c r="L1332" s="6">
        <f>VENTAS[[#This Row],[Total]]-VENTAS[[#This Row],[Comisión 10%]]-VENTAS[[#This Row],[Costo SIN Comision]]</f>
        <v>0</v>
      </c>
      <c r="M1332" s="5"/>
    </row>
    <row r="1333" spans="1:13" ht="13" customHeight="1" x14ac:dyDescent="0.15">
      <c r="A1333" s="22">
        <v>45512</v>
      </c>
      <c r="C1333" s="4" t="s">
        <v>2991</v>
      </c>
      <c r="D1333" s="4"/>
      <c r="E1333" s="4" t="s">
        <v>2813</v>
      </c>
      <c r="F1333" s="2" t="str">
        <f>IFERROR(VLOOKUP(VENTAS[[#This Row],[Código del producto Vendido]],STOCK[],5,FALSE),"-")</f>
        <v>Cinto de piel (encargo mónica)</v>
      </c>
      <c r="G1333" s="2">
        <v>1</v>
      </c>
      <c r="H1333" s="6">
        <v>19</v>
      </c>
      <c r="I1333" s="6">
        <f>VENTAS[[#This Row],[Cantidad]]*VENTAS[[#This Row],[Precio Venta]]</f>
        <v>19</v>
      </c>
      <c r="J1333" s="6">
        <f>IF(VENTAS[[#This Row],[Nombre del Gestor]]&gt;1,  VENTAS[[#This Row],[Total]]*10%, 0)</f>
        <v>0</v>
      </c>
      <c r="K1333" s="6">
        <f>IFERROR(VLOOKUP(VENTAS[[#This Row],[Código del producto Vendido]],STOCK[],16,FALSE)*VENTAS[[#This Row],[Cantidad]] + VLOOKUP(VENTAS[[#This Row],[Código del producto Vendido]],STOCK[],19,FALSE)*VENTAS[[#This Row],[Cantidad]],VENTAS[[#This Row],[Total]])</f>
        <v>14.96</v>
      </c>
      <c r="L1333" s="6">
        <f>VENTAS[[#This Row],[Total]]-VENTAS[[#This Row],[Comisión 10%]]-VENTAS[[#This Row],[Costo SIN Comision]]</f>
        <v>4.0399999999999991</v>
      </c>
      <c r="M1333" s="5"/>
    </row>
    <row r="1334" spans="1:13" ht="13" customHeight="1" x14ac:dyDescent="0.15">
      <c r="A1334" s="22">
        <v>45512</v>
      </c>
      <c r="C1334" s="4"/>
      <c r="D1334" s="4" t="s">
        <v>2031</v>
      </c>
      <c r="E1334" s="4" t="s">
        <v>2730</v>
      </c>
      <c r="F1334" s="2" t="str">
        <f>IFERROR(VLOOKUP(VENTAS[[#This Row],[Código del producto Vendido]],STOCK[],5,FALSE),"-")</f>
        <v>Sombrero Visera de Verano</v>
      </c>
      <c r="G1334" s="2">
        <v>1</v>
      </c>
      <c r="H1334" s="6">
        <v>15</v>
      </c>
      <c r="I1334" s="6">
        <f>VENTAS[[#This Row],[Cantidad]]*VENTAS[[#This Row],[Precio Venta]]</f>
        <v>15</v>
      </c>
      <c r="J1334" s="6">
        <f>IF(VENTAS[[#This Row],[Nombre del Gestor]]&gt;1,  VENTAS[[#This Row],[Total]]*10%, 0)</f>
        <v>1.5</v>
      </c>
      <c r="K1334" s="6">
        <f>IFERROR(VLOOKUP(VENTAS[[#This Row],[Código del producto Vendido]],STOCK[],16,FALSE)*VENTAS[[#This Row],[Cantidad]] + VLOOKUP(VENTAS[[#This Row],[Código del producto Vendido]],STOCK[],19,FALSE)*VENTAS[[#This Row],[Cantidad]],VENTAS[[#This Row],[Total]])</f>
        <v>6.3599999999999994</v>
      </c>
      <c r="L1334" s="6">
        <f>VENTAS[[#This Row],[Total]]-VENTAS[[#This Row],[Comisión 10%]]-VENTAS[[#This Row],[Costo SIN Comision]]</f>
        <v>7.1400000000000006</v>
      </c>
      <c r="M1334" s="5"/>
    </row>
    <row r="1335" spans="1:13" ht="13" customHeight="1" x14ac:dyDescent="0.15">
      <c r="A1335" s="22">
        <v>45512</v>
      </c>
      <c r="C1335" s="4"/>
      <c r="D1335" s="4"/>
      <c r="E1335" s="4" t="s">
        <v>2704</v>
      </c>
      <c r="F1335" s="2" t="str">
        <f>IFERROR(VLOOKUP(VENTAS[[#This Row],[Código del producto Vendido]],STOCK[],5,FALSE),"-")</f>
        <v>Cinturón fino de hebilla de estilo elegante carmelita</v>
      </c>
      <c r="G1335" s="2">
        <v>1</v>
      </c>
      <c r="H1335" s="6">
        <v>12</v>
      </c>
      <c r="I1335" s="6">
        <f>VENTAS[[#This Row],[Cantidad]]*VENTAS[[#This Row],[Precio Venta]]</f>
        <v>12</v>
      </c>
      <c r="J1335" s="6">
        <f>IF(VENTAS[[#This Row],[Nombre del Gestor]]&gt;1,  VENTAS[[#This Row],[Total]]*10%, 0)</f>
        <v>0</v>
      </c>
      <c r="K1335" s="6">
        <f>IFERROR(VLOOKUP(VENTAS[[#This Row],[Código del producto Vendido]],STOCK[],16,FALSE)*VENTAS[[#This Row],[Cantidad]] + VLOOKUP(VENTAS[[#This Row],[Código del producto Vendido]],STOCK[],19,FALSE)*VENTAS[[#This Row],[Cantidad]],VENTAS[[#This Row],[Total]])</f>
        <v>5.13</v>
      </c>
      <c r="L1335" s="6">
        <f>VENTAS[[#This Row],[Total]]-VENTAS[[#This Row],[Comisión 10%]]-VENTAS[[#This Row],[Costo SIN Comision]]</f>
        <v>6.87</v>
      </c>
      <c r="M1335" s="5"/>
    </row>
    <row r="1336" spans="1:13" ht="13" customHeight="1" x14ac:dyDescent="0.15">
      <c r="A1336" s="22">
        <v>45512</v>
      </c>
      <c r="C1336" s="4"/>
      <c r="D1336" s="4"/>
      <c r="E1336" s="4" t="s">
        <v>2330</v>
      </c>
      <c r="F1336" s="2" t="str">
        <f>IFERROR(VLOOKUP(VENTAS[[#This Row],[Código del producto Vendido]],STOCK[],5,FALSE),"-")</f>
        <v xml:space="preserve">Bolso TOTE arcoíris trending </v>
      </c>
      <c r="G1336" s="2">
        <v>1</v>
      </c>
      <c r="H1336" s="6">
        <v>12</v>
      </c>
      <c r="I1336" s="6">
        <f>VENTAS[[#This Row],[Cantidad]]*VENTAS[[#This Row],[Precio Venta]]</f>
        <v>12</v>
      </c>
      <c r="J1336" s="6">
        <f>IF(VENTAS[[#This Row],[Nombre del Gestor]]&gt;1,  VENTAS[[#This Row],[Total]]*10%, 0)</f>
        <v>0</v>
      </c>
      <c r="K1336" s="6">
        <f>IFERROR(VLOOKUP(VENTAS[[#This Row],[Código del producto Vendido]],STOCK[],16,FALSE)*VENTAS[[#This Row],[Cantidad]] + VLOOKUP(VENTAS[[#This Row],[Código del producto Vendido]],STOCK[],19,FALSE)*VENTAS[[#This Row],[Cantidad]],VENTAS[[#This Row],[Total]])</f>
        <v>5.84</v>
      </c>
      <c r="L1336" s="6">
        <f>VENTAS[[#This Row],[Total]]-VENTAS[[#This Row],[Comisión 10%]]-VENTAS[[#This Row],[Costo SIN Comision]]</f>
        <v>6.16</v>
      </c>
      <c r="M1336" s="5"/>
    </row>
    <row r="1337" spans="1:13" ht="13" customHeight="1" x14ac:dyDescent="0.15">
      <c r="A1337" s="22">
        <v>45512</v>
      </c>
      <c r="C1337" s="4"/>
      <c r="D1337" s="4" t="s">
        <v>2031</v>
      </c>
      <c r="E1337" s="4" t="s">
        <v>1770</v>
      </c>
      <c r="F1337" s="2" t="str">
        <f>IFERROR(VLOOKUP(VENTAS[[#This Row],[Código del producto Vendido]],STOCK[],5,FALSE),"-")</f>
        <v>Bolso Crossbody en detalle de cocodrilo</v>
      </c>
      <c r="G1337" s="2">
        <v>1</v>
      </c>
      <c r="H1337" s="6">
        <v>25</v>
      </c>
      <c r="I1337" s="6">
        <f>VENTAS[[#This Row],[Cantidad]]*VENTAS[[#This Row],[Precio Venta]]</f>
        <v>25</v>
      </c>
      <c r="J1337" s="6">
        <f>IF(VENTAS[[#This Row],[Nombre del Gestor]]&gt;1,  VENTAS[[#This Row],[Total]]*10%, 0)</f>
        <v>2.5</v>
      </c>
      <c r="K1337" s="6">
        <f>IFERROR(VLOOKUP(VENTAS[[#This Row],[Código del producto Vendido]],STOCK[],16,FALSE)*VENTAS[[#This Row],[Cantidad]] + VLOOKUP(VENTAS[[#This Row],[Código del producto Vendido]],STOCK[],19,FALSE)*VENTAS[[#This Row],[Cantidad]],VENTAS[[#This Row],[Total]])</f>
        <v>11.790000000000001</v>
      </c>
      <c r="L1337" s="6">
        <f>VENTAS[[#This Row],[Total]]-VENTAS[[#This Row],[Comisión 10%]]-VENTAS[[#This Row],[Costo SIN Comision]]</f>
        <v>10.709999999999999</v>
      </c>
      <c r="M1337" s="5"/>
    </row>
    <row r="1338" spans="1:13" ht="13" customHeight="1" x14ac:dyDescent="0.15">
      <c r="A1338" s="22">
        <v>45512</v>
      </c>
      <c r="C1338" s="4"/>
      <c r="D1338" s="4" t="s">
        <v>2514</v>
      </c>
      <c r="E1338" s="4" t="s">
        <v>709</v>
      </c>
      <c r="F1338" s="2" t="str">
        <f>IFERROR(VLOOKUP(VENTAS[[#This Row],[Código del producto Vendido]],STOCK[],5,FALSE),"-")</f>
        <v>Bañador de talle alto con vuelos</v>
      </c>
      <c r="G1338" s="2">
        <v>1</v>
      </c>
      <c r="H1338" s="6">
        <v>25</v>
      </c>
      <c r="I1338" s="6">
        <f>VENTAS[[#This Row],[Cantidad]]*VENTAS[[#This Row],[Precio Venta]]</f>
        <v>25</v>
      </c>
      <c r="J1338" s="6">
        <f>IF(VENTAS[[#This Row],[Nombre del Gestor]]&gt;1,  VENTAS[[#This Row],[Total]]*10%, 0)</f>
        <v>2.5</v>
      </c>
      <c r="K1338" s="6">
        <f>IFERROR(VLOOKUP(VENTAS[[#This Row],[Código del producto Vendido]],STOCK[],16,FALSE)*VENTAS[[#This Row],[Cantidad]] + VLOOKUP(VENTAS[[#This Row],[Código del producto Vendido]],STOCK[],19,FALSE)*VENTAS[[#This Row],[Cantidad]],VENTAS[[#This Row],[Total]])</f>
        <v>12.480555555555554</v>
      </c>
      <c r="L1338" s="6">
        <f>VENTAS[[#This Row],[Total]]-VENTAS[[#This Row],[Comisión 10%]]-VENTAS[[#This Row],[Costo SIN Comision]]</f>
        <v>10.019444444444446</v>
      </c>
      <c r="M1338" s="5"/>
    </row>
    <row r="1339" spans="1:13" ht="13" customHeight="1" x14ac:dyDescent="0.15">
      <c r="A1339" s="22">
        <v>45512</v>
      </c>
      <c r="C1339" s="4"/>
      <c r="D1339" s="4"/>
      <c r="E1339" s="4" t="s">
        <v>2320</v>
      </c>
      <c r="F1339" s="2" t="str">
        <f>IFERROR(VLOOKUP(VENTAS[[#This Row],[Código del producto Vendido]],STOCK[],5,FALSE),"-")</f>
        <v>Bikini sexy de pierna alta en tendencia</v>
      </c>
      <c r="G1339" s="2">
        <v>1</v>
      </c>
      <c r="H1339" s="6">
        <v>20</v>
      </c>
      <c r="I1339" s="6">
        <f>VENTAS[[#This Row],[Cantidad]]*VENTAS[[#This Row],[Precio Venta]]</f>
        <v>20</v>
      </c>
      <c r="J1339" s="6">
        <f>IF(VENTAS[[#This Row],[Nombre del Gestor]]&gt;1,  VENTAS[[#This Row],[Total]]*10%, 0)</f>
        <v>0</v>
      </c>
      <c r="K1339" s="6">
        <f>IFERROR(VLOOKUP(VENTAS[[#This Row],[Código del producto Vendido]],STOCK[],16,FALSE)*VENTAS[[#This Row],[Cantidad]] + VLOOKUP(VENTAS[[#This Row],[Código del producto Vendido]],STOCK[],19,FALSE)*VENTAS[[#This Row],[Cantidad]],VENTAS[[#This Row],[Total]])</f>
        <v>6.6199999999999992</v>
      </c>
      <c r="L1339" s="6">
        <f>VENTAS[[#This Row],[Total]]-VENTAS[[#This Row],[Comisión 10%]]-VENTAS[[#This Row],[Costo SIN Comision]]</f>
        <v>13.38</v>
      </c>
      <c r="M1339" s="5"/>
    </row>
    <row r="1340" spans="1:13" ht="13" customHeight="1" x14ac:dyDescent="0.15">
      <c r="A1340" s="22"/>
      <c r="C1340" s="4"/>
      <c r="D1340" s="4"/>
      <c r="E1340" s="4" t="s">
        <v>2341</v>
      </c>
      <c r="F1340" s="2" t="str">
        <f>IFERROR(VLOOKUP(VENTAS[[#This Row],[Código del producto Vendido]],STOCK[],5,FALSE),"-")</f>
        <v>Bikini curvy en bloque de color</v>
      </c>
      <c r="G1340" s="2">
        <v>1</v>
      </c>
      <c r="H1340" s="6">
        <v>0</v>
      </c>
      <c r="I1340" s="6">
        <f>VENTAS[[#This Row],[Cantidad]]*VENTAS[[#This Row],[Precio Venta]]</f>
        <v>0</v>
      </c>
      <c r="J1340" s="6">
        <f>IF(VENTAS[[#This Row],[Nombre del Gestor]]&gt;1,  VENTAS[[#This Row],[Total]]*10%, 0)</f>
        <v>0</v>
      </c>
      <c r="K1340" s="6">
        <f>IFERROR(VLOOKUP(VENTAS[[#This Row],[Código del producto Vendido]],STOCK[],16,FALSE)*VENTAS[[#This Row],[Cantidad]] + VLOOKUP(VENTAS[[#This Row],[Código del producto Vendido]],STOCK[],19,FALSE)*VENTAS[[#This Row],[Cantidad]],VENTAS[[#This Row],[Total]])</f>
        <v>5.9899999999999993</v>
      </c>
      <c r="L1340" s="6">
        <f>VENTAS[[#This Row],[Total]]-VENTAS[[#This Row],[Comisión 10%]]-VENTAS[[#This Row],[Costo SIN Comision]]</f>
        <v>-5.9899999999999993</v>
      </c>
      <c r="M1340" s="5"/>
    </row>
    <row r="1341" spans="1:13" ht="13" customHeight="1" x14ac:dyDescent="0.15">
      <c r="A1341" s="22"/>
      <c r="C1341" s="4"/>
      <c r="D1341" s="4"/>
      <c r="E1341" s="4" t="s">
        <v>2872</v>
      </c>
      <c r="F1341" s="2" t="str">
        <f>IFERROR(VLOOKUP(VENTAS[[#This Row],[Código del producto Vendido]],STOCK[],5,FALSE),"-")</f>
        <v>Traje de baño clásico en bloque de color de talle alto (encargo)</v>
      </c>
      <c r="G1341" s="2">
        <v>1</v>
      </c>
      <c r="H1341" s="6">
        <v>25</v>
      </c>
      <c r="I1341" s="6">
        <f>VENTAS[[#This Row],[Cantidad]]*VENTAS[[#This Row],[Precio Venta]]</f>
        <v>25</v>
      </c>
      <c r="J1341" s="6">
        <f>IF(VENTAS[[#This Row],[Nombre del Gestor]]&gt;1,  VENTAS[[#This Row],[Total]]*10%, 0)</f>
        <v>0</v>
      </c>
      <c r="K1341" s="6">
        <f>IFERROR(VLOOKUP(VENTAS[[#This Row],[Código del producto Vendido]],STOCK[],16,FALSE)*VENTAS[[#This Row],[Cantidad]] + VLOOKUP(VENTAS[[#This Row],[Código del producto Vendido]],STOCK[],19,FALSE)*VENTAS[[#This Row],[Cantidad]],VENTAS[[#This Row],[Total]])</f>
        <v>12.280000000000001</v>
      </c>
      <c r="L1341" s="6">
        <f>VENTAS[[#This Row],[Total]]-VENTAS[[#This Row],[Comisión 10%]]-VENTAS[[#This Row],[Costo SIN Comision]]</f>
        <v>12.719999999999999</v>
      </c>
      <c r="M1341" s="5"/>
    </row>
    <row r="1342" spans="1:13" ht="13" customHeight="1" x14ac:dyDescent="0.15">
      <c r="A1342" s="22"/>
      <c r="C1342" s="4"/>
      <c r="D1342" s="4"/>
      <c r="E1342" s="4" t="s">
        <v>782</v>
      </c>
      <c r="F1342" s="2" t="str">
        <f>IFERROR(VLOOKUP(VENTAS[[#This Row],[Código del producto Vendido]],STOCK[],5,FALSE),"-")</f>
        <v>Vestido de un hombro</v>
      </c>
      <c r="G1342" s="2">
        <v>1</v>
      </c>
      <c r="H1342" s="6">
        <v>13</v>
      </c>
      <c r="I1342" s="6">
        <f>VENTAS[[#This Row],[Cantidad]]*VENTAS[[#This Row],[Precio Venta]]</f>
        <v>13</v>
      </c>
      <c r="J1342" s="6">
        <f>IF(VENTAS[[#This Row],[Nombre del Gestor]]&gt;1,  VENTAS[[#This Row],[Total]]*10%, 0)</f>
        <v>0</v>
      </c>
      <c r="K1342" s="6">
        <f>IFERROR(VLOOKUP(VENTAS[[#This Row],[Código del producto Vendido]],STOCK[],16,FALSE)*VENTAS[[#This Row],[Cantidad]] + VLOOKUP(VENTAS[[#This Row],[Código del producto Vendido]],STOCK[],19,FALSE)*VENTAS[[#This Row],[Cantidad]],VENTAS[[#This Row],[Total]])</f>
        <v>11.944444444444445</v>
      </c>
      <c r="L1342" s="6">
        <f>VENTAS[[#This Row],[Total]]-VENTAS[[#This Row],[Comisión 10%]]-VENTAS[[#This Row],[Costo SIN Comision]]</f>
        <v>1.0555555555555554</v>
      </c>
      <c r="M1342" s="5"/>
    </row>
    <row r="1343" spans="1:13" ht="13" customHeight="1" x14ac:dyDescent="0.15">
      <c r="A1343" s="22"/>
      <c r="C1343" s="4"/>
      <c r="D1343" s="4"/>
      <c r="E1343" s="4" t="s">
        <v>2757</v>
      </c>
      <c r="F1343" s="2" t="str">
        <f>IFERROR(VLOOKUP(VENTAS[[#This Row],[Código del producto Vendido]],STOCK[],5,FALSE),"-")</f>
        <v>Vestido blanco espalda cruzada</v>
      </c>
      <c r="G1343" s="2">
        <v>1</v>
      </c>
      <c r="H1343" s="6">
        <v>30</v>
      </c>
      <c r="I1343" s="6">
        <f>VENTAS[[#This Row],[Cantidad]]*VENTAS[[#This Row],[Precio Venta]]</f>
        <v>30</v>
      </c>
      <c r="J1343" s="6">
        <f>IF(VENTAS[[#This Row],[Nombre del Gestor]]&gt;1,  VENTAS[[#This Row],[Total]]*10%, 0)</f>
        <v>0</v>
      </c>
      <c r="K1343" s="6">
        <f>IFERROR(VLOOKUP(VENTAS[[#This Row],[Código del producto Vendido]],STOCK[],16,FALSE)*VENTAS[[#This Row],[Cantidad]] + VLOOKUP(VENTAS[[#This Row],[Código del producto Vendido]],STOCK[],19,FALSE)*VENTAS[[#This Row],[Cantidad]],VENTAS[[#This Row],[Total]])</f>
        <v>15.440000000000001</v>
      </c>
      <c r="L1343" s="6">
        <f>VENTAS[[#This Row],[Total]]-VENTAS[[#This Row],[Comisión 10%]]-VENTAS[[#This Row],[Costo SIN Comision]]</f>
        <v>14.559999999999999</v>
      </c>
      <c r="M1343" s="5"/>
    </row>
    <row r="1344" spans="1:13" ht="13" customHeight="1" x14ac:dyDescent="0.15">
      <c r="A1344" s="22">
        <v>45515</v>
      </c>
      <c r="C1344" s="4"/>
      <c r="D1344" s="4" t="s">
        <v>2031</v>
      </c>
      <c r="E1344" s="4" t="s">
        <v>2574</v>
      </c>
      <c r="F1344" s="2" t="str">
        <f>IFERROR(VLOOKUP(VENTAS[[#This Row],[Código del producto Vendido]],STOCK[],5,FALSE),"-")</f>
        <v>Pantalón ancho con cordón ajustable</v>
      </c>
      <c r="G1344" s="2">
        <v>1</v>
      </c>
      <c r="H1344" s="6">
        <v>23</v>
      </c>
      <c r="I1344" s="6">
        <f>VENTAS[[#This Row],[Cantidad]]*VENTAS[[#This Row],[Precio Venta]]</f>
        <v>23</v>
      </c>
      <c r="J1344" s="6">
        <f>IF(VENTAS[[#This Row],[Nombre del Gestor]]&gt;1,  VENTAS[[#This Row],[Total]]*10%, 0)</f>
        <v>2.3000000000000003</v>
      </c>
      <c r="K1344" s="6">
        <f>IFERROR(VLOOKUP(VENTAS[[#This Row],[Código del producto Vendido]],STOCK[],16,FALSE)*VENTAS[[#This Row],[Cantidad]] + VLOOKUP(VENTAS[[#This Row],[Código del producto Vendido]],STOCK[],19,FALSE)*VENTAS[[#This Row],[Cantidad]],VENTAS[[#This Row],[Total]])</f>
        <v>11.435334900117509</v>
      </c>
      <c r="L1344" s="6">
        <f>VENTAS[[#This Row],[Total]]-VENTAS[[#This Row],[Comisión 10%]]-VENTAS[[#This Row],[Costo SIN Comision]]</f>
        <v>9.2646650998824907</v>
      </c>
      <c r="M1344" s="5"/>
    </row>
    <row r="1345" spans="1:13" ht="13" customHeight="1" x14ac:dyDescent="0.15">
      <c r="A1345" s="22">
        <v>45515</v>
      </c>
      <c r="C1345" s="4"/>
      <c r="D1345" s="4" t="s">
        <v>2031</v>
      </c>
      <c r="E1345" s="4" t="s">
        <v>3001</v>
      </c>
      <c r="F1345" s="2" t="str">
        <f>IFERROR(VLOOKUP(VENTAS[[#This Row],[Código del producto Vendido]],STOCK[],5,FALSE),"-")</f>
        <v>Sneakers chunky blancos</v>
      </c>
      <c r="G1345" s="2">
        <v>2</v>
      </c>
      <c r="H1345" s="6">
        <v>45</v>
      </c>
      <c r="I1345" s="6">
        <f>VENTAS[[#This Row],[Cantidad]]*VENTAS[[#This Row],[Precio Venta]]</f>
        <v>90</v>
      </c>
      <c r="J1345" s="6">
        <f>IF(VENTAS[[#This Row],[Nombre del Gestor]]&gt;1,  VENTAS[[#This Row],[Total]]*10%, 0)</f>
        <v>9</v>
      </c>
      <c r="K1345" s="6">
        <f>IFERROR(VLOOKUP(VENTAS[[#This Row],[Código del producto Vendido]],STOCK[],16,FALSE)*VENTAS[[#This Row],[Cantidad]] + VLOOKUP(VENTAS[[#This Row],[Código del producto Vendido]],STOCK[],19,FALSE)*VENTAS[[#This Row],[Cantidad]],VENTAS[[#This Row],[Total]])</f>
        <v>48.94</v>
      </c>
      <c r="L1345" s="6">
        <f>VENTAS[[#This Row],[Total]]-VENTAS[[#This Row],[Comisión 10%]]-VENTAS[[#This Row],[Costo SIN Comision]]</f>
        <v>32.06</v>
      </c>
      <c r="M1345" s="5"/>
    </row>
    <row r="1346" spans="1:13" ht="13" customHeight="1" x14ac:dyDescent="0.15">
      <c r="A1346" s="22">
        <v>45512</v>
      </c>
      <c r="C1346" s="4"/>
      <c r="D1346" s="4" t="s">
        <v>2031</v>
      </c>
      <c r="E1346" s="4" t="s">
        <v>901</v>
      </c>
      <c r="F1346" s="2" t="str">
        <f>IFERROR(VLOOKUP(VENTAS[[#This Row],[Código del producto Vendido]],STOCK[],5,FALSE),"-")</f>
        <v>Maxi Vestido con Bolsillo</v>
      </c>
      <c r="G1346" s="2">
        <v>1</v>
      </c>
      <c r="H1346" s="6">
        <v>27</v>
      </c>
      <c r="I1346" s="6">
        <f>VENTAS[[#This Row],[Cantidad]]*VENTAS[[#This Row],[Precio Venta]]</f>
        <v>27</v>
      </c>
      <c r="J1346" s="6">
        <f>IF(VENTAS[[#This Row],[Nombre del Gestor]]&gt;1,  VENTAS[[#This Row],[Total]]*10%, 0)</f>
        <v>2.7</v>
      </c>
      <c r="K1346" s="6">
        <f>IFERROR(VLOOKUP(VENTAS[[#This Row],[Código del producto Vendido]],STOCK[],16,FALSE)*VENTAS[[#This Row],[Cantidad]] + VLOOKUP(VENTAS[[#This Row],[Código del producto Vendido]],STOCK[],19,FALSE)*VENTAS[[#This Row],[Cantidad]],VENTAS[[#This Row],[Total]])</f>
        <v>22.192045454545454</v>
      </c>
      <c r="L1346" s="6">
        <f>VENTAS[[#This Row],[Total]]-VENTAS[[#This Row],[Comisión 10%]]-VENTAS[[#This Row],[Costo SIN Comision]]</f>
        <v>2.1079545454545467</v>
      </c>
      <c r="M1346" s="5"/>
    </row>
    <row r="1347" spans="1:13" ht="13" customHeight="1" x14ac:dyDescent="0.15">
      <c r="A1347" s="22">
        <v>45512</v>
      </c>
      <c r="C1347" s="4"/>
      <c r="D1347" s="4" t="s">
        <v>2031</v>
      </c>
      <c r="E1347" s="4" t="s">
        <v>921</v>
      </c>
      <c r="F1347" s="2" t="str">
        <f>IFERROR(VLOOKUP(VENTAS[[#This Row],[Código del producto Vendido]],STOCK[],5,FALSE),"-")</f>
        <v>Vestido en punto Rosa</v>
      </c>
      <c r="G1347" s="2">
        <v>1</v>
      </c>
      <c r="H1347" s="6">
        <v>25</v>
      </c>
      <c r="I1347" s="6">
        <f>VENTAS[[#This Row],[Cantidad]]*VENTAS[[#This Row],[Precio Venta]]</f>
        <v>25</v>
      </c>
      <c r="J1347" s="6">
        <f>IF(VENTAS[[#This Row],[Nombre del Gestor]]&gt;1,  VENTAS[[#This Row],[Total]]*10%, 0)</f>
        <v>2.5</v>
      </c>
      <c r="K1347" s="6">
        <f>IFERROR(VLOOKUP(VENTAS[[#This Row],[Código del producto Vendido]],STOCK[],16,FALSE)*VENTAS[[#This Row],[Cantidad]] + VLOOKUP(VENTAS[[#This Row],[Código del producto Vendido]],STOCK[],19,FALSE)*VENTAS[[#This Row],[Cantidad]],VENTAS[[#This Row],[Total]])</f>
        <v>21.470454545454544</v>
      </c>
      <c r="L1347" s="6">
        <f>VENTAS[[#This Row],[Total]]-VENTAS[[#This Row],[Comisión 10%]]-VENTAS[[#This Row],[Costo SIN Comision]]</f>
        <v>1.0295454545454561</v>
      </c>
      <c r="M1347" s="5"/>
    </row>
    <row r="1348" spans="1:13" ht="13" customHeight="1" x14ac:dyDescent="0.15">
      <c r="A1348" s="22">
        <v>45512</v>
      </c>
      <c r="C1348" s="4" t="s">
        <v>3000</v>
      </c>
      <c r="D1348" s="4" t="s">
        <v>2031</v>
      </c>
      <c r="E1348" s="4" t="s">
        <v>2774</v>
      </c>
      <c r="F1348" s="2" t="str">
        <f>IFERROR(VLOOKUP(VENTAS[[#This Row],[Código del producto Vendido]],STOCK[],5,FALSE),"-")</f>
        <v>Vestido crema ajustado de hombro torcido</v>
      </c>
      <c r="G1348" s="2">
        <v>1</v>
      </c>
      <c r="H1348" s="6">
        <v>25</v>
      </c>
      <c r="I1348" s="6">
        <f>VENTAS[[#This Row],[Cantidad]]*VENTAS[[#This Row],[Precio Venta]]</f>
        <v>25</v>
      </c>
      <c r="J1348" s="6">
        <f>IF(VENTAS[[#This Row],[Nombre del Gestor]]&gt;1,  VENTAS[[#This Row],[Total]]*10%, 0)</f>
        <v>2.5</v>
      </c>
      <c r="K1348" s="6">
        <f>IFERROR(VLOOKUP(VENTAS[[#This Row],[Código del producto Vendido]],STOCK[],16,FALSE)*VENTAS[[#This Row],[Cantidad]] + VLOOKUP(VENTAS[[#This Row],[Código del producto Vendido]],STOCK[],19,FALSE)*VENTAS[[#This Row],[Cantidad]],VENTAS[[#This Row],[Total]])</f>
        <v>13.440000000000001</v>
      </c>
      <c r="L1348" s="6">
        <f>VENTAS[[#This Row],[Total]]-VENTAS[[#This Row],[Comisión 10%]]-VENTAS[[#This Row],[Costo SIN Comision]]</f>
        <v>9.0599999999999987</v>
      </c>
      <c r="M1348" s="5"/>
    </row>
    <row r="1349" spans="1:13" ht="13" customHeight="1" x14ac:dyDescent="0.15">
      <c r="A1349" s="22">
        <v>45508</v>
      </c>
      <c r="C1349" s="4" t="s">
        <v>2827</v>
      </c>
      <c r="D1349" s="4" t="s">
        <v>2031</v>
      </c>
      <c r="E1349" s="4" t="s">
        <v>2744</v>
      </c>
      <c r="F1349" s="2" t="str">
        <f>IFERROR(VLOOKUP(VENTAS[[#This Row],[Código del producto Vendido]],STOCK[],5,FALSE),"-")</f>
        <v>Vestido Largo con cinturón fruncido</v>
      </c>
      <c r="G1349" s="2">
        <v>1</v>
      </c>
      <c r="H1349" s="6">
        <v>30</v>
      </c>
      <c r="I1349" s="6">
        <f>VENTAS[[#This Row],[Cantidad]]*VENTAS[[#This Row],[Precio Venta]]</f>
        <v>30</v>
      </c>
      <c r="J1349" s="6">
        <f>IF(VENTAS[[#This Row],[Nombre del Gestor]]&gt;1,  VENTAS[[#This Row],[Total]]*10%, 0)</f>
        <v>3</v>
      </c>
      <c r="K1349" s="6">
        <f>IFERROR(VLOOKUP(VENTAS[[#This Row],[Código del producto Vendido]],STOCK[],16,FALSE)*VENTAS[[#This Row],[Cantidad]] + VLOOKUP(VENTAS[[#This Row],[Código del producto Vendido]],STOCK[],19,FALSE)*VENTAS[[#This Row],[Cantidad]],VENTAS[[#This Row],[Total]])</f>
        <v>13.66</v>
      </c>
      <c r="L1349" s="6">
        <f>VENTAS[[#This Row],[Total]]-VENTAS[[#This Row],[Comisión 10%]]-VENTAS[[#This Row],[Costo SIN Comision]]</f>
        <v>13.34</v>
      </c>
      <c r="M1349" s="5"/>
    </row>
    <row r="1350" spans="1:13" ht="13" customHeight="1" x14ac:dyDescent="0.15">
      <c r="A1350" s="22"/>
      <c r="C1350" s="4"/>
      <c r="D1350" s="4"/>
      <c r="E1350" s="4" t="s">
        <v>1391</v>
      </c>
      <c r="F1350" s="2" t="str">
        <f>IFERROR(VLOOKUP(VENTAS[[#This Row],[Código del producto Vendido]],STOCK[],5,FALSE),"-")</f>
        <v>Vestido negro ajustado estilo corset</v>
      </c>
      <c r="G1350" s="2">
        <v>1</v>
      </c>
      <c r="H1350" s="6">
        <v>20</v>
      </c>
      <c r="I1350" s="6">
        <f>VENTAS[[#This Row],[Cantidad]]*VENTAS[[#This Row],[Precio Venta]]</f>
        <v>20</v>
      </c>
      <c r="J1350" s="6">
        <f>IF(VENTAS[[#This Row],[Nombre del Gestor]]&gt;1,  VENTAS[[#This Row],[Total]]*10%, 0)</f>
        <v>0</v>
      </c>
      <c r="K1350" s="6">
        <f>IFERROR(VLOOKUP(VENTAS[[#This Row],[Código del producto Vendido]],STOCK[],16,FALSE)*VENTAS[[#This Row],[Cantidad]] + VLOOKUP(VENTAS[[#This Row],[Código del producto Vendido]],STOCK[],19,FALSE)*VENTAS[[#This Row],[Cantidad]],VENTAS[[#This Row],[Total]])</f>
        <v>24</v>
      </c>
      <c r="L1350" s="6">
        <f>VENTAS[[#This Row],[Total]]-VENTAS[[#This Row],[Comisión 10%]]-VENTAS[[#This Row],[Costo SIN Comision]]</f>
        <v>-4</v>
      </c>
      <c r="M1350" s="5"/>
    </row>
    <row r="1351" spans="1:13" ht="13" customHeight="1" x14ac:dyDescent="0.15">
      <c r="A1351" s="22"/>
      <c r="C1351" s="4" t="s">
        <v>1494</v>
      </c>
      <c r="D1351" s="4"/>
      <c r="E1351" s="4" t="s">
        <v>1811</v>
      </c>
      <c r="F1351" s="2" t="str">
        <f>IFERROR(VLOOKUP(VENTAS[[#This Row],[Código del producto Vendido]],STOCK[],5,FALSE),"-")</f>
        <v xml:space="preserve">Maxi Vestido Bodycon </v>
      </c>
      <c r="G1351" s="2">
        <v>1</v>
      </c>
      <c r="H1351" s="6">
        <v>20</v>
      </c>
      <c r="I1351" s="6">
        <f>VENTAS[[#This Row],[Cantidad]]*VENTAS[[#This Row],[Precio Venta]]</f>
        <v>20</v>
      </c>
      <c r="J1351" s="6">
        <f>IF(VENTAS[[#This Row],[Nombre del Gestor]]&gt;1,  VENTAS[[#This Row],[Total]]*10%, 0)</f>
        <v>0</v>
      </c>
      <c r="K1351" s="6">
        <f>IFERROR(VLOOKUP(VENTAS[[#This Row],[Código del producto Vendido]],STOCK[],16,FALSE)*VENTAS[[#This Row],[Cantidad]] + VLOOKUP(VENTAS[[#This Row],[Código del producto Vendido]],STOCK[],19,FALSE)*VENTAS[[#This Row],[Cantidad]],VENTAS[[#This Row],[Total]])</f>
        <v>11.790000000000001</v>
      </c>
      <c r="L1351" s="6">
        <f>VENTAS[[#This Row],[Total]]-VENTAS[[#This Row],[Comisión 10%]]-VENTAS[[#This Row],[Costo SIN Comision]]</f>
        <v>8.2099999999999991</v>
      </c>
      <c r="M1351" s="5"/>
    </row>
    <row r="1352" spans="1:13" ht="13" customHeight="1" x14ac:dyDescent="0.15">
      <c r="A1352" s="22"/>
      <c r="C1352" s="4" t="s">
        <v>1204</v>
      </c>
      <c r="D1352" s="4"/>
      <c r="E1352" s="4" t="s">
        <v>1808</v>
      </c>
      <c r="F1352" s="2" t="str">
        <f>IFERROR(VLOOKUP(VENTAS[[#This Row],[Código del producto Vendido]],STOCK[],5,FALSE),"-")</f>
        <v xml:space="preserve">Maxi Vestido Bodycon </v>
      </c>
      <c r="G1352" s="2">
        <v>1</v>
      </c>
      <c r="H1352" s="6">
        <v>0</v>
      </c>
      <c r="I1352" s="6">
        <f>VENTAS[[#This Row],[Cantidad]]*VENTAS[[#This Row],[Precio Venta]]</f>
        <v>0</v>
      </c>
      <c r="J1352" s="6">
        <f>IF(VENTAS[[#This Row],[Nombre del Gestor]]&gt;1,  VENTAS[[#This Row],[Total]]*10%, 0)</f>
        <v>0</v>
      </c>
      <c r="K1352" s="6">
        <f>IFERROR(VLOOKUP(VENTAS[[#This Row],[Código del producto Vendido]],STOCK[],16,FALSE)*VENTAS[[#This Row],[Cantidad]] + VLOOKUP(VENTAS[[#This Row],[Código del producto Vendido]],STOCK[],19,FALSE)*VENTAS[[#This Row],[Cantidad]],VENTAS[[#This Row],[Total]])</f>
        <v>11.790000000000001</v>
      </c>
      <c r="L1352" s="6">
        <f>VENTAS[[#This Row],[Total]]-VENTAS[[#This Row],[Comisión 10%]]-VENTAS[[#This Row],[Costo SIN Comision]]</f>
        <v>-11.790000000000001</v>
      </c>
      <c r="M1352" s="5"/>
    </row>
    <row r="1353" spans="1:13" ht="13" customHeight="1" x14ac:dyDescent="0.15">
      <c r="A1353" s="22"/>
      <c r="C1353" s="4" t="s">
        <v>1204</v>
      </c>
      <c r="D1353" s="4"/>
      <c r="E1353" s="4" t="s">
        <v>1257</v>
      </c>
      <c r="F1353" s="2" t="str">
        <f>IFERROR(VLOOKUP(VENTAS[[#This Row],[Código del producto Vendido]],STOCK[],5,FALSE),"-")</f>
        <v>Vestido espalda escotada</v>
      </c>
      <c r="G1353" s="2">
        <v>1</v>
      </c>
      <c r="H1353" s="6">
        <v>28</v>
      </c>
      <c r="I1353" s="6">
        <f>VENTAS[[#This Row],[Cantidad]]*VENTAS[[#This Row],[Precio Venta]]</f>
        <v>28</v>
      </c>
      <c r="J1353" s="6">
        <f>IF(VENTAS[[#This Row],[Nombre del Gestor]]&gt;1,  VENTAS[[#This Row],[Total]]*10%, 0)</f>
        <v>0</v>
      </c>
      <c r="K1353" s="6">
        <f>IFERROR(VLOOKUP(VENTAS[[#This Row],[Código del producto Vendido]],STOCK[],16,FALSE)*VENTAS[[#This Row],[Cantidad]] + VLOOKUP(VENTAS[[#This Row],[Código del producto Vendido]],STOCK[],19,FALSE)*VENTAS[[#This Row],[Cantidad]],VENTAS[[#This Row],[Total]])</f>
        <v>17</v>
      </c>
      <c r="L1353" s="6">
        <f>VENTAS[[#This Row],[Total]]-VENTAS[[#This Row],[Comisión 10%]]-VENTAS[[#This Row],[Costo SIN Comision]]</f>
        <v>11</v>
      </c>
      <c r="M1353" s="5"/>
    </row>
    <row r="1354" spans="1:13" ht="13" customHeight="1" x14ac:dyDescent="0.15">
      <c r="A1354" s="22"/>
      <c r="C1354" s="4" t="s">
        <v>1204</v>
      </c>
      <c r="D1354" s="4"/>
      <c r="E1354" s="4" t="s">
        <v>1250</v>
      </c>
      <c r="F1354" s="2" t="str">
        <f>IFERROR(VLOOKUP(VENTAS[[#This Row],[Código del producto Vendido]],STOCK[],5,FALSE),"-")</f>
        <v>Pantaloneta con abertura</v>
      </c>
      <c r="G1354" s="2">
        <v>1</v>
      </c>
      <c r="H1354" s="6">
        <v>23</v>
      </c>
      <c r="I1354" s="6">
        <f>VENTAS[[#This Row],[Cantidad]]*VENTAS[[#This Row],[Precio Venta]]</f>
        <v>23</v>
      </c>
      <c r="J1354" s="6">
        <f>IF(VENTAS[[#This Row],[Nombre del Gestor]]&gt;1,  VENTAS[[#This Row],[Total]]*10%, 0)</f>
        <v>0</v>
      </c>
      <c r="K1354" s="6">
        <f>IFERROR(VLOOKUP(VENTAS[[#This Row],[Código del producto Vendido]],STOCK[],16,FALSE)*VENTAS[[#This Row],[Cantidad]] + VLOOKUP(VENTAS[[#This Row],[Código del producto Vendido]],STOCK[],19,FALSE)*VENTAS[[#This Row],[Cantidad]],VENTAS[[#This Row],[Total]])</f>
        <v>14.22</v>
      </c>
      <c r="L1354" s="6">
        <f>VENTAS[[#This Row],[Total]]-VENTAS[[#This Row],[Comisión 10%]]-VENTAS[[#This Row],[Costo SIN Comision]]</f>
        <v>8.7799999999999994</v>
      </c>
      <c r="M1354" s="5"/>
    </row>
    <row r="1355" spans="1:13" ht="13" customHeight="1" x14ac:dyDescent="0.15">
      <c r="A1355" s="22"/>
      <c r="C1355" s="4" t="s">
        <v>1204</v>
      </c>
      <c r="D1355" s="4"/>
      <c r="E1355" s="4" t="s">
        <v>1230</v>
      </c>
      <c r="F1355" s="2" t="str">
        <f>IFERROR(VLOOKUP(VENTAS[[#This Row],[Código del producto Vendido]],STOCK[],5,FALSE),"-")</f>
        <v>Falda plisada de cuadros</v>
      </c>
      <c r="G1355" s="2">
        <v>1</v>
      </c>
      <c r="H1355" s="6">
        <v>20</v>
      </c>
      <c r="I1355" s="6">
        <f>VENTAS[[#This Row],[Cantidad]]*VENTAS[[#This Row],[Precio Venta]]</f>
        <v>20</v>
      </c>
      <c r="J1355" s="6">
        <f>IF(VENTAS[[#This Row],[Nombre del Gestor]]&gt;1,  VENTAS[[#This Row],[Total]]*10%, 0)</f>
        <v>0</v>
      </c>
      <c r="K1355" s="6">
        <f>IFERROR(VLOOKUP(VENTAS[[#This Row],[Código del producto Vendido]],STOCK[],16,FALSE)*VENTAS[[#This Row],[Cantidad]] + VLOOKUP(VENTAS[[#This Row],[Código del producto Vendido]],STOCK[],19,FALSE)*VENTAS[[#This Row],[Cantidad]],VENTAS[[#This Row],[Total]])</f>
        <v>12.74</v>
      </c>
      <c r="L1355" s="6">
        <f>VENTAS[[#This Row],[Total]]-VENTAS[[#This Row],[Comisión 10%]]-VENTAS[[#This Row],[Costo SIN Comision]]</f>
        <v>7.26</v>
      </c>
      <c r="M1355" s="5"/>
    </row>
    <row r="1356" spans="1:13" ht="13" customHeight="1" x14ac:dyDescent="0.15">
      <c r="A1356" s="22"/>
      <c r="C1356" s="4" t="s">
        <v>1204</v>
      </c>
      <c r="D1356" s="4"/>
      <c r="E1356" s="4" t="s">
        <v>1100</v>
      </c>
      <c r="F1356" s="2" t="str">
        <f>IFERROR(VLOOKUP(VENTAS[[#This Row],[Código del producto Vendido]],STOCK[],5,FALSE),"-")</f>
        <v xml:space="preserve">Jean skinny oscuro </v>
      </c>
      <c r="G1356" s="2">
        <v>1</v>
      </c>
      <c r="H1356" s="6">
        <v>32</v>
      </c>
      <c r="I1356" s="6">
        <f>VENTAS[[#This Row],[Cantidad]]*VENTAS[[#This Row],[Precio Venta]]</f>
        <v>32</v>
      </c>
      <c r="J1356" s="6">
        <f>IF(VENTAS[[#This Row],[Nombre del Gestor]]&gt;1,  VENTAS[[#This Row],[Total]]*10%, 0)</f>
        <v>0</v>
      </c>
      <c r="K1356" s="6">
        <f>IFERROR(VLOOKUP(VENTAS[[#This Row],[Código del producto Vendido]],STOCK[],16,FALSE)*VENTAS[[#This Row],[Cantidad]] + VLOOKUP(VENTAS[[#This Row],[Código del producto Vendido]],STOCK[],19,FALSE)*VENTAS[[#This Row],[Cantidad]],VENTAS[[#This Row],[Total]])</f>
        <v>20.79</v>
      </c>
      <c r="L1356" s="6">
        <f>VENTAS[[#This Row],[Total]]-VENTAS[[#This Row],[Comisión 10%]]-VENTAS[[#This Row],[Costo SIN Comision]]</f>
        <v>11.21</v>
      </c>
      <c r="M1356" s="5"/>
    </row>
    <row r="1357" spans="1:13" ht="13" customHeight="1" x14ac:dyDescent="0.15">
      <c r="A1357" s="22"/>
      <c r="C1357" s="4" t="s">
        <v>1204</v>
      </c>
      <c r="D1357" s="4"/>
      <c r="E1357" s="4" t="s">
        <v>1105</v>
      </c>
      <c r="F1357" s="2" t="str">
        <f>IFERROR(VLOOKUP(VENTAS[[#This Row],[Código del producto Vendido]],STOCK[],5,FALSE),"-")</f>
        <v>Jean ajustado Claro</v>
      </c>
      <c r="G1357" s="2">
        <v>1</v>
      </c>
      <c r="H1357" s="6">
        <v>32</v>
      </c>
      <c r="I1357" s="6">
        <f>VENTAS[[#This Row],[Cantidad]]*VENTAS[[#This Row],[Precio Venta]]</f>
        <v>32</v>
      </c>
      <c r="J1357" s="6">
        <f>IF(VENTAS[[#This Row],[Nombre del Gestor]]&gt;1,  VENTAS[[#This Row],[Total]]*10%, 0)</f>
        <v>0</v>
      </c>
      <c r="K1357" s="6">
        <f>IFERROR(VLOOKUP(VENTAS[[#This Row],[Código del producto Vendido]],STOCK[],16,FALSE)*VENTAS[[#This Row],[Cantidad]] + VLOOKUP(VENTAS[[#This Row],[Código del producto Vendido]],STOCK[],19,FALSE)*VENTAS[[#This Row],[Cantidad]],VENTAS[[#This Row],[Total]])</f>
        <v>23.79</v>
      </c>
      <c r="L1357" s="6">
        <f>VENTAS[[#This Row],[Total]]-VENTAS[[#This Row],[Comisión 10%]]-VENTAS[[#This Row],[Costo SIN Comision]]</f>
        <v>8.2100000000000009</v>
      </c>
      <c r="M1357" s="5"/>
    </row>
    <row r="1358" spans="1:13" ht="13" customHeight="1" x14ac:dyDescent="0.15">
      <c r="A1358" s="22"/>
      <c r="C1358" s="4" t="s">
        <v>1204</v>
      </c>
      <c r="D1358" s="4"/>
      <c r="E1358" s="4" t="s">
        <v>1120</v>
      </c>
      <c r="F1358" s="2" t="str">
        <f>IFERROR(VLOOKUP(VENTAS[[#This Row],[Código del producto Vendido]],STOCK[],5,FALSE),"-")</f>
        <v>Blusa de manga acampanada</v>
      </c>
      <c r="G1358" s="2">
        <v>1</v>
      </c>
      <c r="H1358" s="6">
        <v>22</v>
      </c>
      <c r="I1358" s="6">
        <f>VENTAS[[#This Row],[Cantidad]]*VENTAS[[#This Row],[Precio Venta]]</f>
        <v>22</v>
      </c>
      <c r="J1358" s="6">
        <f>IF(VENTAS[[#This Row],[Nombre del Gestor]]&gt;1,  VENTAS[[#This Row],[Total]]*10%, 0)</f>
        <v>0</v>
      </c>
      <c r="K1358" s="6">
        <f>IFERROR(VLOOKUP(VENTAS[[#This Row],[Código del producto Vendido]],STOCK[],16,FALSE)*VENTAS[[#This Row],[Cantidad]] + VLOOKUP(VENTAS[[#This Row],[Código del producto Vendido]],STOCK[],19,FALSE)*VENTAS[[#This Row],[Cantidad]],VENTAS[[#This Row],[Total]])</f>
        <v>14.239999999999998</v>
      </c>
      <c r="L1358" s="6">
        <f>VENTAS[[#This Row],[Total]]-VENTAS[[#This Row],[Comisión 10%]]-VENTAS[[#This Row],[Costo SIN Comision]]</f>
        <v>7.7600000000000016</v>
      </c>
      <c r="M1358" s="5"/>
    </row>
    <row r="1359" spans="1:13" ht="14" x14ac:dyDescent="0.15">
      <c r="A1359" s="22"/>
      <c r="C1359" s="4" t="s">
        <v>1204</v>
      </c>
      <c r="D1359" s="4"/>
      <c r="E1359" s="4" t="s">
        <v>2558</v>
      </c>
      <c r="F1359" s="2" t="str">
        <f>IFERROR(VLOOKUP(VENTAS[[#This Row],[Código del producto Vendido]],STOCK[],5,FALSE),"-")</f>
        <v>Pantalón de vestir de viscosa y lino (beige claro)</v>
      </c>
      <c r="G1359" s="2">
        <v>1</v>
      </c>
      <c r="H1359" s="6">
        <v>35</v>
      </c>
      <c r="I1359" s="6">
        <f>VENTAS[[#This Row],[Cantidad]]*VENTAS[[#This Row],[Precio Venta]]</f>
        <v>35</v>
      </c>
      <c r="J1359" s="6">
        <f>IF(VENTAS[[#This Row],[Nombre del Gestor]]&gt;1,  VENTAS[[#This Row],[Total]]*10%, 0)</f>
        <v>0</v>
      </c>
      <c r="K1359" s="6">
        <f>IFERROR(VLOOKUP(VENTAS[[#This Row],[Código del producto Vendido]],STOCK[],16,FALSE)*VENTAS[[#This Row],[Cantidad]] + VLOOKUP(VENTAS[[#This Row],[Código del producto Vendido]],STOCK[],19,FALSE)*VENTAS[[#This Row],[Cantidad]],VENTAS[[#This Row],[Total]])</f>
        <v>17.252021151586369</v>
      </c>
      <c r="L1359" s="6">
        <f>VENTAS[[#This Row],[Total]]-VENTAS[[#This Row],[Comisión 10%]]-VENTAS[[#This Row],[Costo SIN Comision]]</f>
        <v>17.747978848413631</v>
      </c>
      <c r="M1359" s="5"/>
    </row>
    <row r="1360" spans="1:13" ht="14" x14ac:dyDescent="0.15">
      <c r="A1360" s="22"/>
      <c r="C1360" s="4" t="s">
        <v>1204</v>
      </c>
      <c r="D1360" s="4"/>
      <c r="E1360" s="4" t="s">
        <v>2560</v>
      </c>
      <c r="F1360" s="2" t="str">
        <f>IFERROR(VLOOKUP(VENTAS[[#This Row],[Código del producto Vendido]],STOCK[],5,FALSE),"-")</f>
        <v>Pantalón de vestir de viscosa y lino (beige claro)</v>
      </c>
      <c r="G1360" s="2">
        <v>1</v>
      </c>
      <c r="H1360" s="6">
        <v>35</v>
      </c>
      <c r="I1360" s="6">
        <f>VENTAS[[#This Row],[Cantidad]]*VENTAS[[#This Row],[Precio Venta]]</f>
        <v>35</v>
      </c>
      <c r="J1360" s="6">
        <f>IF(VENTAS[[#This Row],[Nombre del Gestor]]&gt;1,  VENTAS[[#This Row],[Total]]*10%, 0)</f>
        <v>0</v>
      </c>
      <c r="K1360" s="6">
        <f>IFERROR(VLOOKUP(VENTAS[[#This Row],[Código del producto Vendido]],STOCK[],16,FALSE)*VENTAS[[#This Row],[Cantidad]] + VLOOKUP(VENTAS[[#This Row],[Código del producto Vendido]],STOCK[],19,FALSE)*VENTAS[[#This Row],[Cantidad]],VENTAS[[#This Row],[Total]])</f>
        <v>17.252021151586369</v>
      </c>
      <c r="L1360" s="6">
        <f>VENTAS[[#This Row],[Total]]-VENTAS[[#This Row],[Comisión 10%]]-VENTAS[[#This Row],[Costo SIN Comision]]</f>
        <v>17.747978848413631</v>
      </c>
      <c r="M1360" s="5"/>
    </row>
    <row r="1361" spans="1:13" ht="14" x14ac:dyDescent="0.15">
      <c r="A1361" s="22"/>
      <c r="C1361" s="4" t="s">
        <v>2884</v>
      </c>
      <c r="D1361" s="4"/>
      <c r="E1361" s="4" t="s">
        <v>58</v>
      </c>
      <c r="F1361" s="2" t="str">
        <f>IFERROR(VLOOKUP(VENTAS[[#This Row],[Código del producto Vendido]],STOCK[],5,FALSE),"-")</f>
        <v>Vestido de  lunares de cintura con cordó</v>
      </c>
      <c r="G1361" s="2">
        <v>1</v>
      </c>
      <c r="H1361" s="6">
        <v>0</v>
      </c>
      <c r="I1361" s="6">
        <f>VENTAS[[#This Row],[Cantidad]]*VENTAS[[#This Row],[Precio Venta]]</f>
        <v>0</v>
      </c>
      <c r="J1361" s="6">
        <f>IF(VENTAS[[#This Row],[Nombre del Gestor]]&gt;1,  VENTAS[[#This Row],[Total]]*10%, 0)</f>
        <v>0</v>
      </c>
      <c r="K1361" s="6">
        <f>IFERROR(VLOOKUP(VENTAS[[#This Row],[Código del producto Vendido]],STOCK[],16,FALSE)*VENTAS[[#This Row],[Cantidad]] + VLOOKUP(VENTAS[[#This Row],[Código del producto Vendido]],STOCK[],19,FALSE)*VENTAS[[#This Row],[Cantidad]],VENTAS[[#This Row],[Total]])</f>
        <v>17.915555555555557</v>
      </c>
      <c r="L1361" s="6">
        <f>VENTAS[[#This Row],[Total]]-VENTAS[[#This Row],[Comisión 10%]]-VENTAS[[#This Row],[Costo SIN Comision]]</f>
        <v>-17.915555555555557</v>
      </c>
      <c r="M1361" s="5"/>
    </row>
    <row r="1362" spans="1:13" ht="14" x14ac:dyDescent="0.15">
      <c r="A1362" s="22">
        <v>45531</v>
      </c>
      <c r="C1362" s="4"/>
      <c r="D1362" s="4" t="s">
        <v>2031</v>
      </c>
      <c r="E1362" s="4" t="s">
        <v>937</v>
      </c>
      <c r="F1362" s="2" t="str">
        <f>IFERROR(VLOOKUP(VENTAS[[#This Row],[Código del producto Vendido]],STOCK[],5,FALSE),"-")</f>
        <v>Sandalias crema</v>
      </c>
      <c r="G1362" s="2">
        <v>1</v>
      </c>
      <c r="H1362" s="6">
        <v>35</v>
      </c>
      <c r="I1362" s="6">
        <f>VENTAS[[#This Row],[Cantidad]]*VENTAS[[#This Row],[Precio Venta]]</f>
        <v>35</v>
      </c>
      <c r="J1362" s="6">
        <f>IF(VENTAS[[#This Row],[Nombre del Gestor]]&gt;1,  VENTAS[[#This Row],[Total]]*10%, 0)</f>
        <v>3.5</v>
      </c>
      <c r="K1362" s="6">
        <f>IFERROR(VLOOKUP(VENTAS[[#This Row],[Código del producto Vendido]],STOCK[],16,FALSE)*VENTAS[[#This Row],[Cantidad]] + VLOOKUP(VENTAS[[#This Row],[Código del producto Vendido]],STOCK[],19,FALSE)*VENTAS[[#This Row],[Cantidad]],VENTAS[[#This Row],[Total]])</f>
        <v>26.852941176470587</v>
      </c>
      <c r="L1362" s="6">
        <f>VENTAS[[#This Row],[Total]]-VENTAS[[#This Row],[Comisión 10%]]-VENTAS[[#This Row],[Costo SIN Comision]]</f>
        <v>4.647058823529413</v>
      </c>
      <c r="M1362" s="5"/>
    </row>
    <row r="1363" spans="1:13" ht="14" x14ac:dyDescent="0.15">
      <c r="A1363" s="22"/>
      <c r="C1363" s="4" t="s">
        <v>1204</v>
      </c>
      <c r="D1363" s="4"/>
      <c r="E1363" s="4" t="s">
        <v>2568</v>
      </c>
      <c r="F1363" s="2" t="str">
        <f>IFERROR(VLOOKUP(VENTAS[[#This Row],[Código del producto Vendido]],STOCK[],5,FALSE),"-")</f>
        <v>Camisa blanca en mezcla de algodón</v>
      </c>
      <c r="G1363" s="2">
        <v>1</v>
      </c>
      <c r="H1363" s="6">
        <v>0</v>
      </c>
      <c r="I1363" s="6">
        <f>VENTAS[[#This Row],[Cantidad]]*VENTAS[[#This Row],[Precio Venta]]</f>
        <v>0</v>
      </c>
      <c r="J1363" s="6">
        <f>IF(VENTAS[[#This Row],[Nombre del Gestor]]&gt;1,  VENTAS[[#This Row],[Total]]*10%, 0)</f>
        <v>0</v>
      </c>
      <c r="K1363" s="6">
        <f>IFERROR(VLOOKUP(VENTAS[[#This Row],[Código del producto Vendido]],STOCK[],16,FALSE)*VENTAS[[#This Row],[Cantidad]] + VLOOKUP(VENTAS[[#This Row],[Código del producto Vendido]],STOCK[],19,FALSE)*VENTAS[[#This Row],[Cantidad]],VENTAS[[#This Row],[Total]])</f>
        <v>17.780810810810813</v>
      </c>
      <c r="L1363" s="6">
        <f>VENTAS[[#This Row],[Total]]-VENTAS[[#This Row],[Comisión 10%]]-VENTAS[[#This Row],[Costo SIN Comision]]</f>
        <v>-17.780810810810813</v>
      </c>
      <c r="M1363" s="5"/>
    </row>
    <row r="1364" spans="1:13" ht="14" x14ac:dyDescent="0.15">
      <c r="A1364" s="22">
        <v>45517</v>
      </c>
      <c r="C1364" s="4" t="s">
        <v>2991</v>
      </c>
      <c r="D1364" s="4"/>
      <c r="E1364" s="4" t="s">
        <v>2811</v>
      </c>
      <c r="F1364" s="2" t="str">
        <f>IFERROR(VLOOKUP(VENTAS[[#This Row],[Código del producto Vendido]],STOCK[],5,FALSE),"-")</f>
        <v>Camisa Oversize blanca en mezcla de lino H&amp;M (encargo mónica)</v>
      </c>
      <c r="G1364" s="2">
        <v>1</v>
      </c>
      <c r="H1364" s="6">
        <v>35</v>
      </c>
      <c r="I1364" s="6">
        <f>VENTAS[[#This Row],[Cantidad]]*VENTAS[[#This Row],[Precio Venta]]</f>
        <v>35</v>
      </c>
      <c r="J1364" s="6">
        <f>IF(VENTAS[[#This Row],[Nombre del Gestor]]&gt;1,  VENTAS[[#This Row],[Total]]*10%, 0)</f>
        <v>0</v>
      </c>
      <c r="K1364" s="6">
        <f>IFERROR(VLOOKUP(VENTAS[[#This Row],[Código del producto Vendido]],STOCK[],16,FALSE)*VENTAS[[#This Row],[Cantidad]] + VLOOKUP(VENTAS[[#This Row],[Código del producto Vendido]],STOCK[],19,FALSE)*VENTAS[[#This Row],[Cantidad]],VENTAS[[#This Row],[Total]])</f>
        <v>28.22</v>
      </c>
      <c r="L1364" s="6">
        <f>VENTAS[[#This Row],[Total]]-VENTAS[[#This Row],[Comisión 10%]]-VENTAS[[#This Row],[Costo SIN Comision]]</f>
        <v>6.7800000000000011</v>
      </c>
      <c r="M1364" s="5"/>
    </row>
    <row r="1365" spans="1:13" ht="14" x14ac:dyDescent="0.15">
      <c r="A1365" s="22">
        <v>45517</v>
      </c>
      <c r="C1365" s="4" t="s">
        <v>3007</v>
      </c>
      <c r="D1365" s="4"/>
      <c r="E1365" s="4" t="s">
        <v>2840</v>
      </c>
      <c r="F1365" s="2" t="str">
        <f>IFERROR(VLOOKUP(VENTAS[[#This Row],[Código del producto Vendido]],STOCK[],5,FALSE),"-")</f>
        <v>Camisa verde oversize (encargo)</v>
      </c>
      <c r="G1365" s="2">
        <v>1</v>
      </c>
      <c r="H1365" s="6">
        <v>20</v>
      </c>
      <c r="I1365" s="6">
        <f>VENTAS[[#This Row],[Cantidad]]*VENTAS[[#This Row],[Precio Venta]]</f>
        <v>20</v>
      </c>
      <c r="J1365" s="6">
        <f>IF(VENTAS[[#This Row],[Nombre del Gestor]]&gt;1,  VENTAS[[#This Row],[Total]]*10%, 0)</f>
        <v>0</v>
      </c>
      <c r="K1365" s="6">
        <f>IFERROR(VLOOKUP(VENTAS[[#This Row],[Código del producto Vendido]],STOCK[],16,FALSE)*VENTAS[[#This Row],[Cantidad]] + VLOOKUP(VENTAS[[#This Row],[Código del producto Vendido]],STOCK[],19,FALSE)*VENTAS[[#This Row],[Cantidad]],VENTAS[[#This Row],[Total]])</f>
        <v>13.15</v>
      </c>
      <c r="L1365" s="6">
        <f>VENTAS[[#This Row],[Total]]-VENTAS[[#This Row],[Comisión 10%]]-VENTAS[[#This Row],[Costo SIN Comision]]</f>
        <v>6.85</v>
      </c>
      <c r="M1365" s="5"/>
    </row>
    <row r="1366" spans="1:13" ht="14" x14ac:dyDescent="0.15">
      <c r="A1366" s="22">
        <v>45517</v>
      </c>
      <c r="C1366" s="4" t="s">
        <v>3007</v>
      </c>
      <c r="D1366" s="4"/>
      <c r="E1366" s="4" t="s">
        <v>2843</v>
      </c>
      <c r="F1366" s="2" t="str">
        <f>IFERROR(VLOOKUP(VENTAS[[#This Row],[Código del producto Vendido]],STOCK[],5,FALSE),"-")</f>
        <v>Top corto verde de tirantes (encargo)</v>
      </c>
      <c r="G1366" s="2">
        <v>1</v>
      </c>
      <c r="H1366" s="6">
        <v>8</v>
      </c>
      <c r="I1366" s="6">
        <f>VENTAS[[#This Row],[Cantidad]]*VENTAS[[#This Row],[Precio Venta]]</f>
        <v>8</v>
      </c>
      <c r="J1366" s="6">
        <f>IF(VENTAS[[#This Row],[Nombre del Gestor]]&gt;1,  VENTAS[[#This Row],[Total]]*10%, 0)</f>
        <v>0</v>
      </c>
      <c r="K1366" s="6">
        <f>IFERROR(VLOOKUP(VENTAS[[#This Row],[Código del producto Vendido]],STOCK[],16,FALSE)*VENTAS[[#This Row],[Cantidad]] + VLOOKUP(VENTAS[[#This Row],[Código del producto Vendido]],STOCK[],19,FALSE)*VENTAS[[#This Row],[Cantidad]],VENTAS[[#This Row],[Total]])</f>
        <v>4.58</v>
      </c>
      <c r="L1366" s="6">
        <f>VENTAS[[#This Row],[Total]]-VENTAS[[#This Row],[Comisión 10%]]-VENTAS[[#This Row],[Costo SIN Comision]]</f>
        <v>3.42</v>
      </c>
      <c r="M1366" s="5"/>
    </row>
    <row r="1367" spans="1:13" ht="14" x14ac:dyDescent="0.15">
      <c r="A1367" s="22">
        <v>45517</v>
      </c>
      <c r="C1367" s="4" t="s">
        <v>3007</v>
      </c>
      <c r="D1367" s="4"/>
      <c r="E1367" s="4" t="s">
        <v>2867</v>
      </c>
      <c r="F1367" s="2" t="str">
        <f>IFERROR(VLOOKUP(VENTAS[[#This Row],[Código del producto Vendido]],STOCK[],5,FALSE),"-")</f>
        <v>Short blanco de talle alto (encargo)</v>
      </c>
      <c r="G1367" s="2">
        <v>1</v>
      </c>
      <c r="H1367" s="6">
        <v>18</v>
      </c>
      <c r="I1367" s="6">
        <f>VENTAS[[#This Row],[Cantidad]]*VENTAS[[#This Row],[Precio Venta]]</f>
        <v>18</v>
      </c>
      <c r="J1367" s="6">
        <f>IF(VENTAS[[#This Row],[Nombre del Gestor]]&gt;1,  VENTAS[[#This Row],[Total]]*10%, 0)</f>
        <v>0</v>
      </c>
      <c r="K1367" s="6">
        <f>IFERROR(VLOOKUP(VENTAS[[#This Row],[Código del producto Vendido]],STOCK[],16,FALSE)*VENTAS[[#This Row],[Cantidad]] + VLOOKUP(VENTAS[[#This Row],[Código del producto Vendido]],STOCK[],19,FALSE)*VENTAS[[#This Row],[Cantidad]],VENTAS[[#This Row],[Total]])</f>
        <v>10.120000000000001</v>
      </c>
      <c r="L1367" s="6">
        <f>VENTAS[[#This Row],[Total]]-VENTAS[[#This Row],[Comisión 10%]]-VENTAS[[#This Row],[Costo SIN Comision]]</f>
        <v>7.879999999999999</v>
      </c>
      <c r="M1367" s="5"/>
    </row>
    <row r="1368" spans="1:13" ht="14" x14ac:dyDescent="0.15">
      <c r="A1368" s="22"/>
      <c r="C1368" s="4" t="s">
        <v>1204</v>
      </c>
      <c r="D1368" s="4"/>
      <c r="E1368" s="4" t="s">
        <v>739</v>
      </c>
      <c r="F1368" s="2" t="str">
        <f>IFERROR(VLOOKUP(VENTAS[[#This Row],[Código del producto Vendido]],STOCK[],5,FALSE),"-")</f>
        <v>Top corsetero asimétrico</v>
      </c>
      <c r="G1368" s="2">
        <v>1</v>
      </c>
      <c r="H1368" s="6">
        <v>9</v>
      </c>
      <c r="I1368" s="6">
        <f>VENTAS[[#This Row],[Cantidad]]*VENTAS[[#This Row],[Precio Venta]]</f>
        <v>9</v>
      </c>
      <c r="J1368" s="6">
        <f>IF(VENTAS[[#This Row],[Nombre del Gestor]]&gt;1,  VENTAS[[#This Row],[Total]]*10%, 0)</f>
        <v>0</v>
      </c>
      <c r="K1368" s="6">
        <f>IFERROR(VLOOKUP(VENTAS[[#This Row],[Código del producto Vendido]],STOCK[],16,FALSE)*VENTAS[[#This Row],[Cantidad]] + VLOOKUP(VENTAS[[#This Row],[Código del producto Vendido]],STOCK[],19,FALSE)*VENTAS[[#This Row],[Cantidad]],VENTAS[[#This Row],[Total]])</f>
        <v>5.5683333333333334</v>
      </c>
      <c r="L1368" s="6">
        <f>VENTAS[[#This Row],[Total]]-VENTAS[[#This Row],[Comisión 10%]]-VENTAS[[#This Row],[Costo SIN Comision]]</f>
        <v>3.4316666666666666</v>
      </c>
      <c r="M1368" s="5"/>
    </row>
    <row r="1369" spans="1:13" ht="14" x14ac:dyDescent="0.15">
      <c r="A1369" s="22"/>
      <c r="C1369" s="4" t="s">
        <v>1204</v>
      </c>
      <c r="D1369" s="4"/>
      <c r="E1369" s="4" t="s">
        <v>761</v>
      </c>
      <c r="F1369" s="2" t="str">
        <f>IFERROR(VLOOKUP(VENTAS[[#This Row],[Código del producto Vendido]],STOCK[],5,FALSE),"-")</f>
        <v>Top Cruzado negro</v>
      </c>
      <c r="G1369" s="2">
        <v>1</v>
      </c>
      <c r="H1369" s="6">
        <v>9</v>
      </c>
      <c r="I1369" s="6">
        <f>VENTAS[[#This Row],[Cantidad]]*VENTAS[[#This Row],[Precio Venta]]</f>
        <v>9</v>
      </c>
      <c r="J1369" s="6">
        <f>IF(VENTAS[[#This Row],[Nombre del Gestor]]&gt;1,  VENTAS[[#This Row],[Total]]*10%, 0)</f>
        <v>0</v>
      </c>
      <c r="K1369" s="6">
        <f>IFERROR(VLOOKUP(VENTAS[[#This Row],[Código del producto Vendido]],STOCK[],16,FALSE)*VENTAS[[#This Row],[Cantidad]] + VLOOKUP(VENTAS[[#This Row],[Código del producto Vendido]],STOCK[],19,FALSE)*VENTAS[[#This Row],[Cantidad]],VENTAS[[#This Row],[Total]])</f>
        <v>4.9016666666666673</v>
      </c>
      <c r="L1369" s="6">
        <f>VENTAS[[#This Row],[Total]]-VENTAS[[#This Row],[Comisión 10%]]-VENTAS[[#This Row],[Costo SIN Comision]]</f>
        <v>4.0983333333333327</v>
      </c>
      <c r="M1369" s="5"/>
    </row>
    <row r="1370" spans="1:13" ht="14" x14ac:dyDescent="0.15">
      <c r="A1370" s="22"/>
      <c r="C1370" s="4" t="s">
        <v>1204</v>
      </c>
      <c r="D1370" s="4"/>
      <c r="E1370" s="4" t="s">
        <v>763</v>
      </c>
      <c r="F1370" s="2" t="str">
        <f>IFERROR(VLOOKUP(VENTAS[[#This Row],[Código del producto Vendido]],STOCK[],5,FALSE),"-")</f>
        <v>Top Cruzado azul</v>
      </c>
      <c r="G1370" s="2">
        <v>1</v>
      </c>
      <c r="H1370" s="6">
        <v>9</v>
      </c>
      <c r="I1370" s="6">
        <f>VENTAS[[#This Row],[Cantidad]]*VENTAS[[#This Row],[Precio Venta]]</f>
        <v>9</v>
      </c>
      <c r="J1370" s="6">
        <f>IF(VENTAS[[#This Row],[Nombre del Gestor]]&gt;1,  VENTAS[[#This Row],[Total]]*10%, 0)</f>
        <v>0</v>
      </c>
      <c r="K1370" s="6">
        <f>IFERROR(VLOOKUP(VENTAS[[#This Row],[Código del producto Vendido]],STOCK[],16,FALSE)*VENTAS[[#This Row],[Cantidad]] + VLOOKUP(VENTAS[[#This Row],[Código del producto Vendido]],STOCK[],19,FALSE)*VENTAS[[#This Row],[Cantidad]],VENTAS[[#This Row],[Total]])</f>
        <v>5.2683333333333335</v>
      </c>
      <c r="L1370" s="6">
        <f>VENTAS[[#This Row],[Total]]-VENTAS[[#This Row],[Comisión 10%]]-VENTAS[[#This Row],[Costo SIN Comision]]</f>
        <v>3.7316666666666665</v>
      </c>
      <c r="M1370" s="5"/>
    </row>
    <row r="1371" spans="1:13" ht="14" x14ac:dyDescent="0.15">
      <c r="A1371" s="22"/>
      <c r="C1371" s="4" t="s">
        <v>1204</v>
      </c>
      <c r="D1371" s="4"/>
      <c r="E1371" s="4" t="s">
        <v>765</v>
      </c>
      <c r="F1371" s="2" t="str">
        <f>IFERROR(VLOOKUP(VENTAS[[#This Row],[Código del producto Vendido]],STOCK[],5,FALSE),"-")</f>
        <v>Blusa corta de manga farol</v>
      </c>
      <c r="G1371" s="2">
        <v>1</v>
      </c>
      <c r="H1371" s="6">
        <v>9</v>
      </c>
      <c r="I1371" s="6">
        <f>VENTAS[[#This Row],[Cantidad]]*VENTAS[[#This Row],[Precio Venta]]</f>
        <v>9</v>
      </c>
      <c r="J1371" s="6">
        <f>IF(VENTAS[[#This Row],[Nombre del Gestor]]&gt;1,  VENTAS[[#This Row],[Total]]*10%, 0)</f>
        <v>0</v>
      </c>
      <c r="K1371" s="6">
        <f>IFERROR(VLOOKUP(VENTAS[[#This Row],[Código del producto Vendido]],STOCK[],16,FALSE)*VENTAS[[#This Row],[Cantidad]] + VLOOKUP(VENTAS[[#This Row],[Código del producto Vendido]],STOCK[],19,FALSE)*VENTAS[[#This Row],[Cantidad]],VENTAS[[#This Row],[Total]])</f>
        <v>7.5266666666666673</v>
      </c>
      <c r="L1371" s="6">
        <f>VENTAS[[#This Row],[Total]]-VENTAS[[#This Row],[Comisión 10%]]-VENTAS[[#This Row],[Costo SIN Comision]]</f>
        <v>1.4733333333333327</v>
      </c>
      <c r="M1371" s="5"/>
    </row>
    <row r="1372" spans="1:13" ht="28" x14ac:dyDescent="0.15">
      <c r="A1372" s="22"/>
      <c r="C1372" s="4" t="s">
        <v>1204</v>
      </c>
      <c r="D1372" s="4"/>
      <c r="E1372" s="4" t="s">
        <v>168</v>
      </c>
      <c r="F1372" s="2" t="str">
        <f>IFERROR(VLOOKUP(VENTAS[[#This Row],[Código del producto Vendido]],STOCK[],5,FALSE),"-")</f>
        <v>SHEIN Frenchy Vestido de leopardo &amp; piel de tigre con estampado de manga mariposa sin cinturón_S</v>
      </c>
      <c r="G1372" s="2">
        <v>1</v>
      </c>
      <c r="H1372" s="6">
        <v>0</v>
      </c>
      <c r="I1372" s="6">
        <f>VENTAS[[#This Row],[Cantidad]]*VENTAS[[#This Row],[Precio Venta]]</f>
        <v>0</v>
      </c>
      <c r="J1372" s="6">
        <f>IF(VENTAS[[#This Row],[Nombre del Gestor]]&gt;1,  VENTAS[[#This Row],[Total]]*10%, 0)</f>
        <v>0</v>
      </c>
      <c r="K1372" s="6">
        <f>IFERROR(VLOOKUP(VENTAS[[#This Row],[Código del producto Vendido]],STOCK[],16,FALSE)*VENTAS[[#This Row],[Cantidad]] + VLOOKUP(VENTAS[[#This Row],[Código del producto Vendido]],STOCK[],19,FALSE)*VENTAS[[#This Row],[Cantidad]],VENTAS[[#This Row],[Total]])</f>
        <v>10.722222222222221</v>
      </c>
      <c r="L1372" s="6">
        <f>VENTAS[[#This Row],[Total]]-VENTAS[[#This Row],[Comisión 10%]]-VENTAS[[#This Row],[Costo SIN Comision]]</f>
        <v>-10.722222222222221</v>
      </c>
      <c r="M1372" s="5"/>
    </row>
    <row r="1373" spans="1:13" ht="14" x14ac:dyDescent="0.15">
      <c r="A1373" s="22"/>
      <c r="C1373" s="4" t="s">
        <v>3009</v>
      </c>
      <c r="D1373" s="4"/>
      <c r="E1373" s="4" t="s">
        <v>788</v>
      </c>
      <c r="F1373" s="2" t="str">
        <f>IFERROR(VLOOKUP(VENTAS[[#This Row],[Código del producto Vendido]],STOCK[],5,FALSE),"-")</f>
        <v>Short denim</v>
      </c>
      <c r="G1373" s="2">
        <v>1</v>
      </c>
      <c r="H1373" s="6">
        <v>29</v>
      </c>
      <c r="I1373" s="6">
        <f>VENTAS[[#This Row],[Cantidad]]*VENTAS[[#This Row],[Precio Venta]]</f>
        <v>29</v>
      </c>
      <c r="J1373" s="6">
        <f>IF(VENTAS[[#This Row],[Nombre del Gestor]]&gt;1,  VENTAS[[#This Row],[Total]]*10%, 0)</f>
        <v>0</v>
      </c>
      <c r="K1373" s="6">
        <f>IFERROR(VLOOKUP(VENTAS[[#This Row],[Código del producto Vendido]],STOCK[],16,FALSE)*VENTAS[[#This Row],[Cantidad]] + VLOOKUP(VENTAS[[#This Row],[Código del producto Vendido]],STOCK[],19,FALSE)*VENTAS[[#This Row],[Cantidad]],VENTAS[[#This Row],[Total]])</f>
        <v>28.388888888888889</v>
      </c>
      <c r="L1373" s="6">
        <f>VENTAS[[#This Row],[Total]]-VENTAS[[#This Row],[Comisión 10%]]-VENTAS[[#This Row],[Costo SIN Comision]]</f>
        <v>0.61111111111111072</v>
      </c>
      <c r="M1373" s="5"/>
    </row>
    <row r="1374" spans="1:13" ht="14" x14ac:dyDescent="0.15">
      <c r="A1374" s="22"/>
      <c r="C1374" s="4" t="s">
        <v>1494</v>
      </c>
      <c r="D1374" s="4"/>
      <c r="E1374" s="4" t="s">
        <v>224</v>
      </c>
      <c r="F1374" s="2" t="str">
        <f>IFERROR(VLOOKUP(VENTAS[[#This Row],[Código del producto Vendido]],STOCK[],5,FALSE),"-")</f>
        <v>Top berry en tela de algodón</v>
      </c>
      <c r="G1374" s="2">
        <v>1</v>
      </c>
      <c r="H1374" s="6">
        <v>0</v>
      </c>
      <c r="I1374" s="6">
        <f>VENTAS[[#This Row],[Cantidad]]*VENTAS[[#This Row],[Precio Venta]]</f>
        <v>0</v>
      </c>
      <c r="J1374" s="6">
        <f>IF(VENTAS[[#This Row],[Nombre del Gestor]]&gt;1,  VENTAS[[#This Row],[Total]]*10%, 0)</f>
        <v>0</v>
      </c>
      <c r="K1374" s="6">
        <f>IFERROR(VLOOKUP(VENTAS[[#This Row],[Código del producto Vendido]],STOCK[],16,FALSE)*VENTAS[[#This Row],[Cantidad]] + VLOOKUP(VENTAS[[#This Row],[Código del producto Vendido]],STOCK[],19,FALSE)*VENTAS[[#This Row],[Cantidad]],VENTAS[[#This Row],[Total]])</f>
        <v>6.0555555555555554</v>
      </c>
      <c r="L1374" s="6">
        <f>VENTAS[[#This Row],[Total]]-VENTAS[[#This Row],[Comisión 10%]]-VENTAS[[#This Row],[Costo SIN Comision]]</f>
        <v>-6.0555555555555554</v>
      </c>
      <c r="M1374" s="5"/>
    </row>
    <row r="1375" spans="1:13" ht="14" x14ac:dyDescent="0.15">
      <c r="A1375" s="22"/>
      <c r="C1375" s="4" t="s">
        <v>1204</v>
      </c>
      <c r="D1375" s="4"/>
      <c r="E1375" s="4" t="s">
        <v>224</v>
      </c>
      <c r="F1375" s="2" t="str">
        <f>IFERROR(VLOOKUP(VENTAS[[#This Row],[Código del producto Vendido]],STOCK[],5,FALSE),"-")</f>
        <v>Top berry en tela de algodón</v>
      </c>
      <c r="G1375" s="2">
        <v>2</v>
      </c>
      <c r="H1375" s="6">
        <v>10</v>
      </c>
      <c r="I1375" s="6">
        <f>VENTAS[[#This Row],[Cantidad]]*VENTAS[[#This Row],[Precio Venta]]</f>
        <v>20</v>
      </c>
      <c r="J1375" s="6">
        <f>IF(VENTAS[[#This Row],[Nombre del Gestor]]&gt;1,  VENTAS[[#This Row],[Total]]*10%, 0)</f>
        <v>0</v>
      </c>
      <c r="K1375" s="6">
        <f>IFERROR(VLOOKUP(VENTAS[[#This Row],[Código del producto Vendido]],STOCK[],16,FALSE)*VENTAS[[#This Row],[Cantidad]] + VLOOKUP(VENTAS[[#This Row],[Código del producto Vendido]],STOCK[],19,FALSE)*VENTAS[[#This Row],[Cantidad]],VENTAS[[#This Row],[Total]])</f>
        <v>12.111111111111111</v>
      </c>
      <c r="L1375" s="6">
        <f>VENTAS[[#This Row],[Total]]-VENTAS[[#This Row],[Comisión 10%]]-VENTAS[[#This Row],[Costo SIN Comision]]</f>
        <v>7.8888888888888893</v>
      </c>
      <c r="M1375" s="5"/>
    </row>
    <row r="1376" spans="1:13" ht="14" x14ac:dyDescent="0.15">
      <c r="A1376" s="22"/>
      <c r="C1376" s="4" t="s">
        <v>1204</v>
      </c>
      <c r="D1376" s="4"/>
      <c r="E1376" s="4" t="s">
        <v>172</v>
      </c>
      <c r="F1376" s="2" t="str">
        <f>IFERROR(VLOOKUP(VENTAS[[#This Row],[Código del producto Vendido]],STOCK[],5,FALSE),"-")</f>
        <v>Camiseta corta unicolor con abertura</v>
      </c>
      <c r="G1376" s="2">
        <v>1</v>
      </c>
      <c r="H1376" s="6">
        <v>10</v>
      </c>
      <c r="I1376" s="6">
        <f>VENTAS[[#This Row],[Cantidad]]*VENTAS[[#This Row],[Precio Venta]]</f>
        <v>10</v>
      </c>
      <c r="J1376" s="6">
        <f>IF(VENTAS[[#This Row],[Nombre del Gestor]]&gt;1,  VENTAS[[#This Row],[Total]]*10%, 0)</f>
        <v>0</v>
      </c>
      <c r="K1376" s="6">
        <f>IFERROR(VLOOKUP(VENTAS[[#This Row],[Código del producto Vendido]],STOCK[],16,FALSE)*VENTAS[[#This Row],[Cantidad]] + VLOOKUP(VENTAS[[#This Row],[Código del producto Vendido]],STOCK[],19,FALSE)*VENTAS[[#This Row],[Cantidad]],VENTAS[[#This Row],[Total]])</f>
        <v>5.0266666666666673</v>
      </c>
      <c r="L1376" s="6">
        <f>VENTAS[[#This Row],[Total]]-VENTAS[[#This Row],[Comisión 10%]]-VENTAS[[#This Row],[Costo SIN Comision]]</f>
        <v>4.9733333333333327</v>
      </c>
      <c r="M1376" s="5"/>
    </row>
    <row r="1377" spans="1:13" ht="14" x14ac:dyDescent="0.15">
      <c r="A1377" s="22"/>
      <c r="C1377" s="4" t="s">
        <v>1204</v>
      </c>
      <c r="D1377" s="4"/>
      <c r="E1377" s="4" t="s">
        <v>1007</v>
      </c>
      <c r="F1377" s="2" t="str">
        <f>IFERROR(VLOOKUP(VENTAS[[#This Row],[Código del producto Vendido]],STOCK[],5,FALSE),"-")</f>
        <v>Pullover Dazy cuello redondo Blanco</v>
      </c>
      <c r="G1377" s="2">
        <v>1</v>
      </c>
      <c r="H1377" s="6">
        <v>13</v>
      </c>
      <c r="I1377" s="6">
        <f>VENTAS[[#This Row],[Cantidad]]*VENTAS[[#This Row],[Precio Venta]]</f>
        <v>13</v>
      </c>
      <c r="J1377" s="6">
        <f>IF(VENTAS[[#This Row],[Nombre del Gestor]]&gt;1,  VENTAS[[#This Row],[Total]]*10%, 0)</f>
        <v>0</v>
      </c>
      <c r="K1377" s="6">
        <f>IFERROR(VLOOKUP(VENTAS[[#This Row],[Código del producto Vendido]],STOCK[],16,FALSE)*VENTAS[[#This Row],[Cantidad]] + VLOOKUP(VENTAS[[#This Row],[Código del producto Vendido]],STOCK[],19,FALSE)*VENTAS[[#This Row],[Cantidad]],VENTAS[[#This Row],[Total]])</f>
        <v>8.61</v>
      </c>
      <c r="L1377" s="6">
        <f>VENTAS[[#This Row],[Total]]-VENTAS[[#This Row],[Comisión 10%]]-VENTAS[[#This Row],[Costo SIN Comision]]</f>
        <v>4.3900000000000006</v>
      </c>
      <c r="M1377" s="5"/>
    </row>
    <row r="1378" spans="1:13" ht="14" x14ac:dyDescent="0.15">
      <c r="A1378" s="22"/>
      <c r="C1378" s="4"/>
      <c r="D1378" s="4" t="s">
        <v>3016</v>
      </c>
      <c r="E1378" s="4" t="s">
        <v>2893</v>
      </c>
      <c r="F1378" s="2" t="str">
        <f>IFERROR(VLOOKUP(VENTAS[[#This Row],[Código del producto Vendido]],STOCK[],5,FALSE),"-")</f>
        <v>Pullover corto unicolor beige</v>
      </c>
      <c r="G1378" s="2">
        <v>1</v>
      </c>
      <c r="H1378" s="6">
        <v>10</v>
      </c>
      <c r="I1378" s="6">
        <f>VENTAS[[#This Row],[Cantidad]]*VENTAS[[#This Row],[Precio Venta]]</f>
        <v>10</v>
      </c>
      <c r="J1378" s="6">
        <f>IF(VENTAS[[#This Row],[Nombre del Gestor]]&gt;1,  VENTAS[[#This Row],[Total]]*10%, 0)</f>
        <v>1</v>
      </c>
      <c r="K1378" s="6">
        <f>IFERROR(VLOOKUP(VENTAS[[#This Row],[Código del producto Vendido]],STOCK[],16,FALSE)*VENTAS[[#This Row],[Cantidad]] + VLOOKUP(VENTAS[[#This Row],[Código del producto Vendido]],STOCK[],19,FALSE)*VENTAS[[#This Row],[Cantidad]],VENTAS[[#This Row],[Total]])</f>
        <v>2.35</v>
      </c>
      <c r="L1378" s="6">
        <f>VENTAS[[#This Row],[Total]]-VENTAS[[#This Row],[Comisión 10%]]-VENTAS[[#This Row],[Costo SIN Comision]]</f>
        <v>6.65</v>
      </c>
      <c r="M1378" s="5"/>
    </row>
    <row r="1379" spans="1:13" ht="13" customHeight="1" x14ac:dyDescent="0.15">
      <c r="A1379" s="22"/>
      <c r="C1379" s="4"/>
      <c r="D1379" s="4" t="s">
        <v>3016</v>
      </c>
      <c r="E1379" s="4" t="s">
        <v>2715</v>
      </c>
      <c r="F1379" s="2" t="str">
        <f>IFERROR(VLOOKUP(VENTAS[[#This Row],[Código del producto Vendido]],STOCK[],5,FALSE),"-")</f>
        <v>Pullover corto unicolor blanco</v>
      </c>
      <c r="G1379" s="2">
        <v>1</v>
      </c>
      <c r="H1379" s="6">
        <v>10</v>
      </c>
      <c r="I1379" s="6">
        <f>VENTAS[[#This Row],[Cantidad]]*VENTAS[[#This Row],[Precio Venta]]</f>
        <v>10</v>
      </c>
      <c r="J1379" s="6">
        <f>IF(VENTAS[[#This Row],[Nombre del Gestor]]&gt;1,  VENTAS[[#This Row],[Total]]*10%, 0)</f>
        <v>1</v>
      </c>
      <c r="K1379" s="6">
        <f>IFERROR(VLOOKUP(VENTAS[[#This Row],[Código del producto Vendido]],STOCK[],16,FALSE)*VENTAS[[#This Row],[Cantidad]] + VLOOKUP(VENTAS[[#This Row],[Código del producto Vendido]],STOCK[],19,FALSE)*VENTAS[[#This Row],[Cantidad]],VENTAS[[#This Row],[Total]])</f>
        <v>4.32</v>
      </c>
      <c r="L1379" s="6">
        <f>VENTAS[[#This Row],[Total]]-VENTAS[[#This Row],[Comisión 10%]]-VENTAS[[#This Row],[Costo SIN Comision]]</f>
        <v>4.68</v>
      </c>
      <c r="M1379" s="5"/>
    </row>
    <row r="1380" spans="1:13" ht="14" x14ac:dyDescent="0.15">
      <c r="A1380" s="22"/>
      <c r="C1380" s="4"/>
      <c r="D1380" s="4" t="s">
        <v>3016</v>
      </c>
      <c r="E1380" s="4" t="s">
        <v>3017</v>
      </c>
      <c r="F1380" s="2" t="str">
        <f>IFERROR(VLOOKUP(VENTAS[[#This Row],[Código del producto Vendido]],STOCK[],5,FALSE),"-")</f>
        <v>Pullover largo unicolor tela traslúcida terracota</v>
      </c>
      <c r="G1380" s="2">
        <v>1</v>
      </c>
      <c r="H1380" s="6">
        <v>10</v>
      </c>
      <c r="I1380" s="6">
        <f>VENTAS[[#This Row],[Cantidad]]*VENTAS[[#This Row],[Precio Venta]]</f>
        <v>10</v>
      </c>
      <c r="J1380" s="6">
        <f>IF(VENTAS[[#This Row],[Nombre del Gestor]]&gt;1,  VENTAS[[#This Row],[Total]]*10%, 0)</f>
        <v>1</v>
      </c>
      <c r="K1380" s="6">
        <f>IFERROR(VLOOKUP(VENTAS[[#This Row],[Código del producto Vendido]],STOCK[],16,FALSE)*VENTAS[[#This Row],[Cantidad]] + VLOOKUP(VENTAS[[#This Row],[Código del producto Vendido]],STOCK[],19,FALSE)*VENTAS[[#This Row],[Cantidad]],VENTAS[[#This Row],[Total]])</f>
        <v>4.32</v>
      </c>
      <c r="L1380" s="6">
        <f>VENTAS[[#This Row],[Total]]-VENTAS[[#This Row],[Comisión 10%]]-VENTAS[[#This Row],[Costo SIN Comision]]</f>
        <v>4.68</v>
      </c>
      <c r="M1380" s="5"/>
    </row>
    <row r="1381" spans="1:13" ht="14" x14ac:dyDescent="0.15">
      <c r="A1381" s="22"/>
      <c r="C1381" s="4"/>
      <c r="D1381" s="4" t="s">
        <v>3016</v>
      </c>
      <c r="E1381" s="4" t="s">
        <v>3017</v>
      </c>
      <c r="F1381" s="2" t="str">
        <f>IFERROR(VLOOKUP(VENTAS[[#This Row],[Código del producto Vendido]],STOCK[],5,FALSE),"-")</f>
        <v>Pullover largo unicolor tela traslúcida terracota</v>
      </c>
      <c r="G1381" s="2">
        <v>1</v>
      </c>
      <c r="H1381" s="6">
        <v>10</v>
      </c>
      <c r="I1381" s="6">
        <f>VENTAS[[#This Row],[Cantidad]]*VENTAS[[#This Row],[Precio Venta]]</f>
        <v>10</v>
      </c>
      <c r="J1381" s="6">
        <f>IF(VENTAS[[#This Row],[Nombre del Gestor]]&gt;1,  VENTAS[[#This Row],[Total]]*10%, 0)</f>
        <v>1</v>
      </c>
      <c r="K1381" s="6">
        <f>IFERROR(VLOOKUP(VENTAS[[#This Row],[Código del producto Vendido]],STOCK[],16,FALSE)*VENTAS[[#This Row],[Cantidad]] + VLOOKUP(VENTAS[[#This Row],[Código del producto Vendido]],STOCK[],19,FALSE)*VENTAS[[#This Row],[Cantidad]],VENTAS[[#This Row],[Total]])</f>
        <v>4.32</v>
      </c>
      <c r="L1381" s="6">
        <f>VENTAS[[#This Row],[Total]]-VENTAS[[#This Row],[Comisión 10%]]-VENTAS[[#This Row],[Costo SIN Comision]]</f>
        <v>4.68</v>
      </c>
      <c r="M1381" s="5"/>
    </row>
    <row r="1382" spans="1:13" ht="14" x14ac:dyDescent="0.15">
      <c r="A1382" s="22"/>
      <c r="C1382" s="4"/>
      <c r="D1382" s="4" t="s">
        <v>3016</v>
      </c>
      <c r="E1382" s="4" t="s">
        <v>3018</v>
      </c>
      <c r="F1382" s="2" t="str">
        <f>IFERROR(VLOOKUP(VENTAS[[#This Row],[Código del producto Vendido]],STOCK[],5,FALSE),"-")</f>
        <v>Pullover largo unicolor tela traslúcida terracota</v>
      </c>
      <c r="G1382" s="2">
        <v>1</v>
      </c>
      <c r="H1382" s="6">
        <v>10</v>
      </c>
      <c r="I1382" s="6">
        <f>VENTAS[[#This Row],[Cantidad]]*VENTAS[[#This Row],[Precio Venta]]</f>
        <v>10</v>
      </c>
      <c r="J1382" s="6">
        <f>IF(VENTAS[[#This Row],[Nombre del Gestor]]&gt;1,  VENTAS[[#This Row],[Total]]*10%, 0)</f>
        <v>1</v>
      </c>
      <c r="K1382" s="6">
        <f>IFERROR(VLOOKUP(VENTAS[[#This Row],[Código del producto Vendido]],STOCK[],16,FALSE)*VENTAS[[#This Row],[Cantidad]] + VLOOKUP(VENTAS[[#This Row],[Código del producto Vendido]],STOCK[],19,FALSE)*VENTAS[[#This Row],[Cantidad]],VENTAS[[#This Row],[Total]])</f>
        <v>4.32</v>
      </c>
      <c r="L1382" s="6">
        <f>VENTAS[[#This Row],[Total]]-VENTAS[[#This Row],[Comisión 10%]]-VENTAS[[#This Row],[Costo SIN Comision]]</f>
        <v>4.68</v>
      </c>
      <c r="M1382" s="5"/>
    </row>
    <row r="1383" spans="1:13" ht="14" x14ac:dyDescent="0.15">
      <c r="A1383" s="22"/>
      <c r="C1383" s="4"/>
      <c r="D1383" s="4" t="s">
        <v>3016</v>
      </c>
      <c r="E1383" s="4" t="s">
        <v>3020</v>
      </c>
      <c r="F1383" s="2" t="str">
        <f>IFERROR(VLOOKUP(VENTAS[[#This Row],[Código del producto Vendido]],STOCK[],5,FALSE),"-")</f>
        <v>Pullover largo unicolor tela traslúcida beige</v>
      </c>
      <c r="G1383" s="2">
        <v>1</v>
      </c>
      <c r="H1383" s="6">
        <v>10</v>
      </c>
      <c r="I1383" s="6">
        <f>VENTAS[[#This Row],[Cantidad]]*VENTAS[[#This Row],[Precio Venta]]</f>
        <v>10</v>
      </c>
      <c r="J1383" s="6">
        <f>IF(VENTAS[[#This Row],[Nombre del Gestor]]&gt;1,  VENTAS[[#This Row],[Total]]*10%, 0)</f>
        <v>1</v>
      </c>
      <c r="K1383" s="6">
        <f>IFERROR(VLOOKUP(VENTAS[[#This Row],[Código del producto Vendido]],STOCK[],16,FALSE)*VENTAS[[#This Row],[Cantidad]] + VLOOKUP(VENTAS[[#This Row],[Código del producto Vendido]],STOCK[],19,FALSE)*VENTAS[[#This Row],[Cantidad]],VENTAS[[#This Row],[Total]])</f>
        <v>4.32</v>
      </c>
      <c r="L1383" s="6">
        <f>VENTAS[[#This Row],[Total]]-VENTAS[[#This Row],[Comisión 10%]]-VENTAS[[#This Row],[Costo SIN Comision]]</f>
        <v>4.68</v>
      </c>
      <c r="M1383" s="5"/>
    </row>
    <row r="1384" spans="1:13" ht="14" x14ac:dyDescent="0.15">
      <c r="A1384" s="22"/>
      <c r="C1384" s="4"/>
      <c r="D1384" s="4" t="s">
        <v>3016</v>
      </c>
      <c r="E1384" s="4" t="s">
        <v>2728</v>
      </c>
      <c r="F1384" s="2" t="str">
        <f>IFERROR(VLOOKUP(VENTAS[[#This Row],[Código del producto Vendido]],STOCK[],5,FALSE),"-")</f>
        <v>Pullover largo unicolor tela traslúcida beige</v>
      </c>
      <c r="G1384" s="2">
        <v>1</v>
      </c>
      <c r="H1384" s="6">
        <v>10</v>
      </c>
      <c r="I1384" s="6">
        <f>VENTAS[[#This Row],[Cantidad]]*VENTAS[[#This Row],[Precio Venta]]</f>
        <v>10</v>
      </c>
      <c r="J1384" s="6">
        <f>IF(VENTAS[[#This Row],[Nombre del Gestor]]&gt;1,  VENTAS[[#This Row],[Total]]*10%, 0)</f>
        <v>1</v>
      </c>
      <c r="K1384" s="6">
        <f>IFERROR(VLOOKUP(VENTAS[[#This Row],[Código del producto Vendido]],STOCK[],16,FALSE)*VENTAS[[#This Row],[Cantidad]] + VLOOKUP(VENTAS[[#This Row],[Código del producto Vendido]],STOCK[],19,FALSE)*VENTAS[[#This Row],[Cantidad]],VENTAS[[#This Row],[Total]])</f>
        <v>4.32</v>
      </c>
      <c r="L1384" s="6">
        <f>VENTAS[[#This Row],[Total]]-VENTAS[[#This Row],[Comisión 10%]]-VENTAS[[#This Row],[Costo SIN Comision]]</f>
        <v>4.68</v>
      </c>
      <c r="M1384" s="5"/>
    </row>
    <row r="1385" spans="1:13" ht="14" x14ac:dyDescent="0.15">
      <c r="A1385" s="22"/>
      <c r="C1385" s="4"/>
      <c r="D1385" s="4" t="s">
        <v>3016</v>
      </c>
      <c r="E1385" s="4" t="s">
        <v>2728</v>
      </c>
      <c r="F1385" s="2" t="str">
        <f>IFERROR(VLOOKUP(VENTAS[[#This Row],[Código del producto Vendido]],STOCK[],5,FALSE),"-")</f>
        <v>Pullover largo unicolor tela traslúcida beige</v>
      </c>
      <c r="G1385" s="2">
        <v>1</v>
      </c>
      <c r="H1385" s="6">
        <v>10</v>
      </c>
      <c r="I1385" s="6">
        <f>VENTAS[[#This Row],[Cantidad]]*VENTAS[[#This Row],[Precio Venta]]</f>
        <v>10</v>
      </c>
      <c r="J1385" s="6">
        <f>IF(VENTAS[[#This Row],[Nombre del Gestor]]&gt;1,  VENTAS[[#This Row],[Total]]*10%, 0)</f>
        <v>1</v>
      </c>
      <c r="K1385" s="6">
        <f>IFERROR(VLOOKUP(VENTAS[[#This Row],[Código del producto Vendido]],STOCK[],16,FALSE)*VENTAS[[#This Row],[Cantidad]] + VLOOKUP(VENTAS[[#This Row],[Código del producto Vendido]],STOCK[],19,FALSE)*VENTAS[[#This Row],[Cantidad]],VENTAS[[#This Row],[Total]])</f>
        <v>4.32</v>
      </c>
      <c r="L1385" s="6">
        <f>VENTAS[[#This Row],[Total]]-VENTAS[[#This Row],[Comisión 10%]]-VENTAS[[#This Row],[Costo SIN Comision]]</f>
        <v>4.68</v>
      </c>
      <c r="M1385" s="5"/>
    </row>
    <row r="1386" spans="1:13" ht="14" x14ac:dyDescent="0.15">
      <c r="A1386" s="22"/>
      <c r="C1386" s="4"/>
      <c r="D1386" s="4" t="s">
        <v>3016</v>
      </c>
      <c r="E1386" s="4" t="s">
        <v>3024</v>
      </c>
      <c r="F1386" s="2" t="str">
        <f>IFERROR(VLOOKUP(VENTAS[[#This Row],[Código del producto Vendido]],STOCK[],5,FALSE),"-")</f>
        <v>Pullover largo unicolor tela traslúcida blanco</v>
      </c>
      <c r="G1386" s="2">
        <v>1</v>
      </c>
      <c r="H1386" s="6">
        <v>10</v>
      </c>
      <c r="I1386" s="6">
        <f>VENTAS[[#This Row],[Cantidad]]*VENTAS[[#This Row],[Precio Venta]]</f>
        <v>10</v>
      </c>
      <c r="J1386" s="6">
        <f>IF(VENTAS[[#This Row],[Nombre del Gestor]]&gt;1,  VENTAS[[#This Row],[Total]]*10%, 0)</f>
        <v>1</v>
      </c>
      <c r="K1386" s="6">
        <f>IFERROR(VLOOKUP(VENTAS[[#This Row],[Código del producto Vendido]],STOCK[],16,FALSE)*VENTAS[[#This Row],[Cantidad]] + VLOOKUP(VENTAS[[#This Row],[Código del producto Vendido]],STOCK[],19,FALSE)*VENTAS[[#This Row],[Cantidad]],VENTAS[[#This Row],[Total]])</f>
        <v>4.32</v>
      </c>
      <c r="L1386" s="6">
        <f>VENTAS[[#This Row],[Total]]-VENTAS[[#This Row],[Comisión 10%]]-VENTAS[[#This Row],[Costo SIN Comision]]</f>
        <v>4.68</v>
      </c>
      <c r="M1386" s="5"/>
    </row>
    <row r="1387" spans="1:13" ht="14" x14ac:dyDescent="0.15">
      <c r="A1387" s="22"/>
      <c r="C1387" s="4"/>
      <c r="D1387" s="4" t="s">
        <v>3016</v>
      </c>
      <c r="E1387" s="4" t="s">
        <v>3024</v>
      </c>
      <c r="F1387" s="2" t="str">
        <f>IFERROR(VLOOKUP(VENTAS[[#This Row],[Código del producto Vendido]],STOCK[],5,FALSE),"-")</f>
        <v>Pullover largo unicolor tela traslúcida blanco</v>
      </c>
      <c r="G1387" s="2">
        <v>1</v>
      </c>
      <c r="H1387" s="6">
        <v>10</v>
      </c>
      <c r="I1387" s="6">
        <f>VENTAS[[#This Row],[Cantidad]]*VENTAS[[#This Row],[Precio Venta]]</f>
        <v>10</v>
      </c>
      <c r="J1387" s="6">
        <f>IF(VENTAS[[#This Row],[Nombre del Gestor]]&gt;1,  VENTAS[[#This Row],[Total]]*10%, 0)</f>
        <v>1</v>
      </c>
      <c r="K1387" s="6">
        <f>IFERROR(VLOOKUP(VENTAS[[#This Row],[Código del producto Vendido]],STOCK[],16,FALSE)*VENTAS[[#This Row],[Cantidad]] + VLOOKUP(VENTAS[[#This Row],[Código del producto Vendido]],STOCK[],19,FALSE)*VENTAS[[#This Row],[Cantidad]],VENTAS[[#This Row],[Total]])</f>
        <v>4.32</v>
      </c>
      <c r="L1387" s="6">
        <f>VENTAS[[#This Row],[Total]]-VENTAS[[#This Row],[Comisión 10%]]-VENTAS[[#This Row],[Costo SIN Comision]]</f>
        <v>4.68</v>
      </c>
      <c r="M1387" s="5"/>
    </row>
    <row r="1388" spans="1:13" ht="14" x14ac:dyDescent="0.15">
      <c r="A1388" s="22"/>
      <c r="C1388" s="4"/>
      <c r="D1388" s="4" t="s">
        <v>3016</v>
      </c>
      <c r="E1388" s="4" t="s">
        <v>3023</v>
      </c>
      <c r="F1388" s="2" t="str">
        <f>IFERROR(VLOOKUP(VENTAS[[#This Row],[Código del producto Vendido]],STOCK[],5,FALSE),"-")</f>
        <v>Pullover largo unicolor tela traslúcida blanco</v>
      </c>
      <c r="G1388" s="2">
        <v>1</v>
      </c>
      <c r="H1388" s="6">
        <v>10</v>
      </c>
      <c r="I1388" s="6">
        <f>VENTAS[[#This Row],[Cantidad]]*VENTAS[[#This Row],[Precio Venta]]</f>
        <v>10</v>
      </c>
      <c r="J1388" s="6">
        <f>IF(VENTAS[[#This Row],[Nombre del Gestor]]&gt;1,  VENTAS[[#This Row],[Total]]*10%, 0)</f>
        <v>1</v>
      </c>
      <c r="K1388" s="6">
        <f>IFERROR(VLOOKUP(VENTAS[[#This Row],[Código del producto Vendido]],STOCK[],16,FALSE)*VENTAS[[#This Row],[Cantidad]] + VLOOKUP(VENTAS[[#This Row],[Código del producto Vendido]],STOCK[],19,FALSE)*VENTAS[[#This Row],[Cantidad]],VENTAS[[#This Row],[Total]])</f>
        <v>4.32</v>
      </c>
      <c r="L1388" s="6">
        <f>VENTAS[[#This Row],[Total]]-VENTAS[[#This Row],[Comisión 10%]]-VENTAS[[#This Row],[Costo SIN Comision]]</f>
        <v>4.68</v>
      </c>
      <c r="M1388" s="5"/>
    </row>
    <row r="1389" spans="1:13" ht="14" x14ac:dyDescent="0.15">
      <c r="A1389" s="22"/>
      <c r="C1389" s="4"/>
      <c r="D1389" s="4" t="s">
        <v>3016</v>
      </c>
      <c r="E1389" s="4" t="s">
        <v>3022</v>
      </c>
      <c r="F1389" s="2" t="str">
        <f>IFERROR(VLOOKUP(VENTAS[[#This Row],[Código del producto Vendido]],STOCK[],5,FALSE),"-")</f>
        <v>Pullover largo unicolor tela traslúcida blanco</v>
      </c>
      <c r="G1389" s="2">
        <v>1</v>
      </c>
      <c r="H1389" s="6">
        <v>10</v>
      </c>
      <c r="I1389" s="6">
        <f>VENTAS[[#This Row],[Cantidad]]*VENTAS[[#This Row],[Precio Venta]]</f>
        <v>10</v>
      </c>
      <c r="J1389" s="6">
        <f>IF(VENTAS[[#This Row],[Nombre del Gestor]]&gt;1,  VENTAS[[#This Row],[Total]]*10%, 0)</f>
        <v>1</v>
      </c>
      <c r="K1389" s="6">
        <f>IFERROR(VLOOKUP(VENTAS[[#This Row],[Código del producto Vendido]],STOCK[],16,FALSE)*VENTAS[[#This Row],[Cantidad]] + VLOOKUP(VENTAS[[#This Row],[Código del producto Vendido]],STOCK[],19,FALSE)*VENTAS[[#This Row],[Cantidad]],VENTAS[[#This Row],[Total]])</f>
        <v>4.32</v>
      </c>
      <c r="L1389" s="6">
        <f>VENTAS[[#This Row],[Total]]-VENTAS[[#This Row],[Comisión 10%]]-VENTAS[[#This Row],[Costo SIN Comision]]</f>
        <v>4.68</v>
      </c>
      <c r="M1389" s="5"/>
    </row>
    <row r="1390" spans="1:13" ht="28" x14ac:dyDescent="0.15">
      <c r="A1390" s="22"/>
      <c r="C1390" s="4" t="s">
        <v>2885</v>
      </c>
      <c r="D1390" s="4"/>
      <c r="E1390" s="4" t="s">
        <v>2854</v>
      </c>
      <c r="F1390" s="2" t="str">
        <f>IFERROR(VLOOKUP(VENTAS[[#This Row],[Código del producto Vendido]],STOCK[],5,FALSE),"-")</f>
        <v>Pullover carmelita letrero de mariposa algodón PRIMARK</v>
      </c>
      <c r="G1390" s="2">
        <v>1</v>
      </c>
      <c r="H1390" s="6">
        <v>13</v>
      </c>
      <c r="I1390" s="6">
        <f>VENTAS[[#This Row],[Cantidad]]*VENTAS[[#This Row],[Precio Venta]]</f>
        <v>13</v>
      </c>
      <c r="J1390" s="6">
        <f>IF(VENTAS[[#This Row],[Nombre del Gestor]]&gt;1,  VENTAS[[#This Row],[Total]]*10%, 0)</f>
        <v>0</v>
      </c>
      <c r="K1390" s="6">
        <f>IFERROR(VLOOKUP(VENTAS[[#This Row],[Código del producto Vendido]],STOCK[],16,FALSE)*VENTAS[[#This Row],[Cantidad]] + VLOOKUP(VENTAS[[#This Row],[Código del producto Vendido]],STOCK[],19,FALSE)*VENTAS[[#This Row],[Cantidad]],VENTAS[[#This Row],[Total]])</f>
        <v>7</v>
      </c>
      <c r="L1390" s="6">
        <f>VENTAS[[#This Row],[Total]]-VENTAS[[#This Row],[Comisión 10%]]-VENTAS[[#This Row],[Costo SIN Comision]]</f>
        <v>6</v>
      </c>
      <c r="M1390" s="5"/>
    </row>
    <row r="1391" spans="1:13" ht="14" x14ac:dyDescent="0.15">
      <c r="A1391" s="22">
        <v>45480</v>
      </c>
      <c r="C1391" s="4"/>
      <c r="D1391" s="4" t="s">
        <v>2031</v>
      </c>
      <c r="E1391" s="4" t="s">
        <v>1820</v>
      </c>
      <c r="F1391" s="2" t="str">
        <f>IFERROR(VLOOKUP(VENTAS[[#This Row],[Código del producto Vendido]],STOCK[],5,FALSE),"-")</f>
        <v>Bolso Baguette Negro</v>
      </c>
      <c r="G1391" s="2">
        <v>1</v>
      </c>
      <c r="H1391" s="6">
        <v>25</v>
      </c>
      <c r="I1391" s="6">
        <f>VENTAS[[#This Row],[Cantidad]]*VENTAS[[#This Row],[Precio Venta]]</f>
        <v>25</v>
      </c>
      <c r="J1391" s="6">
        <f>IF(VENTAS[[#This Row],[Nombre del Gestor]]&gt;1,  VENTAS[[#This Row],[Total]]*10%, 0)</f>
        <v>2.5</v>
      </c>
      <c r="K1391" s="6">
        <f>IFERROR(VLOOKUP(VENTAS[[#This Row],[Código del producto Vendido]],STOCK[],16,FALSE)*VENTAS[[#This Row],[Cantidad]] + VLOOKUP(VENTAS[[#This Row],[Código del producto Vendido]],STOCK[],19,FALSE)*VENTAS[[#This Row],[Cantidad]],VENTAS[[#This Row],[Total]])</f>
        <v>15.790000000000001</v>
      </c>
      <c r="L1391" s="6">
        <f>VENTAS[[#This Row],[Total]]-VENTAS[[#This Row],[Comisión 10%]]-VENTAS[[#This Row],[Costo SIN Comision]]</f>
        <v>6.7099999999999991</v>
      </c>
      <c r="M1391" s="5"/>
    </row>
    <row r="1392" spans="1:13" ht="14" x14ac:dyDescent="0.15">
      <c r="A1392" s="22"/>
      <c r="C1392" s="4" t="s">
        <v>1204</v>
      </c>
      <c r="D1392" s="4"/>
      <c r="E1392" s="4" t="s">
        <v>703</v>
      </c>
      <c r="F1392" s="2" t="str">
        <f>IFERROR(VLOOKUP(VENTAS[[#This Row],[Código del producto Vendido]],STOCK[],5,FALSE),"-")</f>
        <v>Vestido asimétrico</v>
      </c>
      <c r="G1392" s="2">
        <v>1</v>
      </c>
      <c r="H1392" s="6">
        <v>0</v>
      </c>
      <c r="I1392" s="6">
        <f>VENTAS[[#This Row],[Cantidad]]*VENTAS[[#This Row],[Precio Venta]]</f>
        <v>0</v>
      </c>
      <c r="J1392" s="6">
        <f>IF(VENTAS[[#This Row],[Nombre del Gestor]]&gt;1,  VENTAS[[#This Row],[Total]]*10%, 0)</f>
        <v>0</v>
      </c>
      <c r="K1392" s="6">
        <f>IFERROR(VLOOKUP(VENTAS[[#This Row],[Código del producto Vendido]],STOCK[],16,FALSE)*VENTAS[[#This Row],[Cantidad]] + VLOOKUP(VENTAS[[#This Row],[Código del producto Vendido]],STOCK[],19,FALSE)*VENTAS[[#This Row],[Cantidad]],VENTAS[[#This Row],[Total]])</f>
        <v>11.316666666666666</v>
      </c>
      <c r="L1392" s="6">
        <f>VENTAS[[#This Row],[Total]]-VENTAS[[#This Row],[Comisión 10%]]-VENTAS[[#This Row],[Costo SIN Comision]]</f>
        <v>-11.316666666666666</v>
      </c>
      <c r="M1392" s="5"/>
    </row>
    <row r="1393" spans="1:13" ht="14" x14ac:dyDescent="0.15">
      <c r="A1393" s="22"/>
      <c r="C1393" s="4"/>
      <c r="D1393" s="4" t="s">
        <v>3016</v>
      </c>
      <c r="E1393" s="4" t="s">
        <v>724</v>
      </c>
      <c r="F1393" s="2" t="str">
        <f>IFERROR(VLOOKUP(VENTAS[[#This Row],[Código del producto Vendido]],STOCK[],5,FALSE),"-")</f>
        <v xml:space="preserve">Gafas minimalista de moda </v>
      </c>
      <c r="G1393" s="2">
        <v>1</v>
      </c>
      <c r="H1393" s="6">
        <v>12</v>
      </c>
      <c r="I1393" s="6">
        <f>VENTAS[[#This Row],[Cantidad]]*VENTAS[[#This Row],[Precio Venta]]</f>
        <v>12</v>
      </c>
      <c r="J1393" s="6">
        <f>IF(VENTAS[[#This Row],[Nombre del Gestor]]&gt;1,  VENTAS[[#This Row],[Total]]*10%, 0)</f>
        <v>1.2000000000000002</v>
      </c>
      <c r="K1393" s="6">
        <f>IFERROR(VLOOKUP(VENTAS[[#This Row],[Código del producto Vendido]],STOCK[],16,FALSE)*VENTAS[[#This Row],[Cantidad]] + VLOOKUP(VENTAS[[#This Row],[Código del producto Vendido]],STOCK[],19,FALSE)*VENTAS[[#This Row],[Cantidad]],VENTAS[[#This Row],[Total]])</f>
        <v>5.8305555555555557</v>
      </c>
      <c r="L1393" s="6">
        <f>VENTAS[[#This Row],[Total]]-VENTAS[[#This Row],[Comisión 10%]]-VENTAS[[#This Row],[Costo SIN Comision]]</f>
        <v>4.969444444444445</v>
      </c>
      <c r="M1393" s="5"/>
    </row>
    <row r="1394" spans="1:13" ht="14" x14ac:dyDescent="0.15">
      <c r="A1394" s="22">
        <v>45528</v>
      </c>
      <c r="C1394" s="4" t="s">
        <v>2901</v>
      </c>
      <c r="D1394" s="4" t="s">
        <v>2514</v>
      </c>
      <c r="E1394" s="4" t="s">
        <v>837</v>
      </c>
      <c r="F1394" s="2" t="str">
        <f>IFERROR(VLOOKUP(VENTAS[[#This Row],[Código del producto Vendido]],STOCK[],5,FALSE),"-")</f>
        <v>Vestido venturina</v>
      </c>
      <c r="G1394" s="2">
        <v>1</v>
      </c>
      <c r="H1394" s="6">
        <v>16</v>
      </c>
      <c r="I1394" s="6">
        <f>VENTAS[[#This Row],[Cantidad]]*VENTAS[[#This Row],[Precio Venta]]</f>
        <v>16</v>
      </c>
      <c r="J1394" s="6">
        <f>IF(VENTAS[[#This Row],[Nombre del Gestor]]&gt;1,  VENTAS[[#This Row],[Total]]*10%, 0)</f>
        <v>1.6</v>
      </c>
      <c r="K1394" s="6">
        <f>IFERROR(VLOOKUP(VENTAS[[#This Row],[Código del producto Vendido]],STOCK[],16,FALSE)*VENTAS[[#This Row],[Cantidad]] + VLOOKUP(VENTAS[[#This Row],[Código del producto Vendido]],STOCK[],19,FALSE)*VENTAS[[#This Row],[Cantidad]],VENTAS[[#This Row],[Total]])</f>
        <v>9.1111111111111107</v>
      </c>
      <c r="L1394" s="6">
        <f>VENTAS[[#This Row],[Total]]-VENTAS[[#This Row],[Comisión 10%]]-VENTAS[[#This Row],[Costo SIN Comision]]</f>
        <v>5.2888888888888896</v>
      </c>
      <c r="M1394" s="5"/>
    </row>
    <row r="1395" spans="1:13" ht="14" x14ac:dyDescent="0.15">
      <c r="A1395" s="22">
        <v>45497</v>
      </c>
      <c r="C1395" s="4" t="s">
        <v>3025</v>
      </c>
      <c r="D1395" s="4" t="s">
        <v>2514</v>
      </c>
      <c r="E1395" s="4" t="s">
        <v>1472</v>
      </c>
      <c r="F1395" s="2" t="str">
        <f>IFERROR(VLOOKUP(VENTAS[[#This Row],[Código del producto Vendido]],STOCK[],5,FALSE),"-")</f>
        <v>Vestido Asimétrico con cuerdas</v>
      </c>
      <c r="G1395" s="2">
        <v>1</v>
      </c>
      <c r="H1395" s="6">
        <v>13</v>
      </c>
      <c r="I1395" s="6">
        <f>VENTAS[[#This Row],[Cantidad]]*VENTAS[[#This Row],[Precio Venta]]</f>
        <v>13</v>
      </c>
      <c r="J1395" s="6">
        <f>IF(VENTAS[[#This Row],[Nombre del Gestor]]&gt;1,  VENTAS[[#This Row],[Total]]*10%, 0)</f>
        <v>1.3</v>
      </c>
      <c r="K1395" s="6">
        <f>IFERROR(VLOOKUP(VENTAS[[#This Row],[Código del producto Vendido]],STOCK[],16,FALSE)*VENTAS[[#This Row],[Cantidad]] + VLOOKUP(VENTAS[[#This Row],[Código del producto Vendido]],STOCK[],19,FALSE)*VENTAS[[#This Row],[Cantidad]],VENTAS[[#This Row],[Total]])</f>
        <v>12</v>
      </c>
      <c r="L1395" s="6">
        <f>VENTAS[[#This Row],[Total]]-VENTAS[[#This Row],[Comisión 10%]]-VENTAS[[#This Row],[Costo SIN Comision]]</f>
        <v>-0.30000000000000071</v>
      </c>
      <c r="M1395" s="5"/>
    </row>
    <row r="1396" spans="1:13" ht="14" x14ac:dyDescent="0.15">
      <c r="A1396" s="22">
        <v>45482</v>
      </c>
      <c r="C1396" s="4"/>
      <c r="D1396" s="4" t="s">
        <v>3016</v>
      </c>
      <c r="E1396" s="4" t="s">
        <v>1472</v>
      </c>
      <c r="F1396" s="2" t="str">
        <f>IFERROR(VLOOKUP(VENTAS[[#This Row],[Código del producto Vendido]],STOCK[],5,FALSE),"-")</f>
        <v>Vestido Asimétrico con cuerdas</v>
      </c>
      <c r="G1396" s="2">
        <v>1</v>
      </c>
      <c r="H1396" s="6">
        <v>13</v>
      </c>
      <c r="I1396" s="6">
        <f>VENTAS[[#This Row],[Cantidad]]*VENTAS[[#This Row],[Precio Venta]]</f>
        <v>13</v>
      </c>
      <c r="J1396" s="6">
        <f>IF(VENTAS[[#This Row],[Nombre del Gestor]]&gt;1,  VENTAS[[#This Row],[Total]]*10%, 0)</f>
        <v>1.3</v>
      </c>
      <c r="K1396" s="6">
        <f>IFERROR(VLOOKUP(VENTAS[[#This Row],[Código del producto Vendido]],STOCK[],16,FALSE)*VENTAS[[#This Row],[Cantidad]] + VLOOKUP(VENTAS[[#This Row],[Código del producto Vendido]],STOCK[],19,FALSE)*VENTAS[[#This Row],[Cantidad]],VENTAS[[#This Row],[Total]])</f>
        <v>12</v>
      </c>
      <c r="L1396" s="6">
        <f>VENTAS[[#This Row],[Total]]-VENTAS[[#This Row],[Comisión 10%]]-VENTAS[[#This Row],[Costo SIN Comision]]</f>
        <v>-0.30000000000000071</v>
      </c>
      <c r="M1396" s="5"/>
    </row>
    <row r="1397" spans="1:13" ht="14" x14ac:dyDescent="0.15">
      <c r="A1397" s="22">
        <v>45513</v>
      </c>
      <c r="C1397" s="4" t="s">
        <v>1170</v>
      </c>
      <c r="D1397" s="4" t="s">
        <v>1489</v>
      </c>
      <c r="E1397" s="4" t="s">
        <v>2754</v>
      </c>
      <c r="F1397" s="2" t="str">
        <f>IFERROR(VLOOKUP(VENTAS[[#This Row],[Código del producto Vendido]],STOCK[],5,FALSE),"-")</f>
        <v>Vestido negro espalda cruzada</v>
      </c>
      <c r="G1397" s="2">
        <v>1</v>
      </c>
      <c r="H1397" s="6">
        <v>30</v>
      </c>
      <c r="I1397" s="6">
        <f>VENTAS[[#This Row],[Cantidad]]*VENTAS[[#This Row],[Precio Venta]]</f>
        <v>30</v>
      </c>
      <c r="J1397" s="6">
        <f>IF(VENTAS[[#This Row],[Nombre del Gestor]]&gt;1,  VENTAS[[#This Row],[Total]]*10%, 0)</f>
        <v>3</v>
      </c>
      <c r="K1397" s="6">
        <f>IFERROR(VLOOKUP(VENTAS[[#This Row],[Código del producto Vendido]],STOCK[],16,FALSE)*VENTAS[[#This Row],[Cantidad]] + VLOOKUP(VENTAS[[#This Row],[Código del producto Vendido]],STOCK[],19,FALSE)*VENTAS[[#This Row],[Cantidad]],VENTAS[[#This Row],[Total]])</f>
        <v>15.440000000000001</v>
      </c>
      <c r="L1397" s="6">
        <f>VENTAS[[#This Row],[Total]]-VENTAS[[#This Row],[Comisión 10%]]-VENTAS[[#This Row],[Costo SIN Comision]]</f>
        <v>11.559999999999999</v>
      </c>
      <c r="M1397" s="5"/>
    </row>
    <row r="1398" spans="1:13" ht="14" x14ac:dyDescent="0.15">
      <c r="A1398" s="22"/>
      <c r="C1398" s="4"/>
      <c r="D1398" s="4" t="s">
        <v>3016</v>
      </c>
      <c r="E1398" s="4" t="s">
        <v>2754</v>
      </c>
      <c r="F1398" s="2" t="str">
        <f>IFERROR(VLOOKUP(VENTAS[[#This Row],[Código del producto Vendido]],STOCK[],5,FALSE),"-")</f>
        <v>Vestido negro espalda cruzada</v>
      </c>
      <c r="G1398" s="2">
        <v>1</v>
      </c>
      <c r="H1398" s="6">
        <v>30</v>
      </c>
      <c r="I1398" s="6">
        <f>VENTAS[[#This Row],[Cantidad]]*VENTAS[[#This Row],[Precio Venta]]</f>
        <v>30</v>
      </c>
      <c r="J1398" s="6">
        <f>IF(VENTAS[[#This Row],[Nombre del Gestor]]&gt;1,  VENTAS[[#This Row],[Total]]*10%, 0)</f>
        <v>3</v>
      </c>
      <c r="K1398" s="6">
        <f>IFERROR(VLOOKUP(VENTAS[[#This Row],[Código del producto Vendido]],STOCK[],16,FALSE)*VENTAS[[#This Row],[Cantidad]] + VLOOKUP(VENTAS[[#This Row],[Código del producto Vendido]],STOCK[],19,FALSE)*VENTAS[[#This Row],[Cantidad]],VENTAS[[#This Row],[Total]])</f>
        <v>15.440000000000001</v>
      </c>
      <c r="L1398" s="6">
        <f>VENTAS[[#This Row],[Total]]-VENTAS[[#This Row],[Comisión 10%]]-VENTAS[[#This Row],[Costo SIN Comision]]</f>
        <v>11.559999999999999</v>
      </c>
      <c r="M1398" s="5"/>
    </row>
    <row r="1399" spans="1:13" ht="14" x14ac:dyDescent="0.15">
      <c r="A1399" s="22"/>
      <c r="C1399" s="4"/>
      <c r="D1399" s="4" t="s">
        <v>1496</v>
      </c>
      <c r="E1399" s="4" t="s">
        <v>2761</v>
      </c>
      <c r="F1399" s="2" t="str">
        <f>IFERROR(VLOOKUP(VENTAS[[#This Row],[Código del producto Vendido]],STOCK[],5,FALSE),"-")</f>
        <v>Vestido crochet playero de tirantes</v>
      </c>
      <c r="G1399" s="2">
        <v>1</v>
      </c>
      <c r="H1399" s="6">
        <v>30</v>
      </c>
      <c r="I1399" s="6">
        <f>VENTAS[[#This Row],[Cantidad]]*VENTAS[[#This Row],[Precio Venta]]</f>
        <v>30</v>
      </c>
      <c r="J1399" s="6">
        <f>IF(VENTAS[[#This Row],[Nombre del Gestor]]&gt;1,  VENTAS[[#This Row],[Total]]*10%, 0)</f>
        <v>3</v>
      </c>
      <c r="K1399" s="6">
        <f>IFERROR(VLOOKUP(VENTAS[[#This Row],[Código del producto Vendido]],STOCK[],16,FALSE)*VENTAS[[#This Row],[Cantidad]] + VLOOKUP(VENTAS[[#This Row],[Código del producto Vendido]],STOCK[],19,FALSE)*VENTAS[[#This Row],[Cantidad]],VENTAS[[#This Row],[Total]])</f>
        <v>13.56</v>
      </c>
      <c r="L1399" s="6">
        <f>VENTAS[[#This Row],[Total]]-VENTAS[[#This Row],[Comisión 10%]]-VENTAS[[#This Row],[Costo SIN Comision]]</f>
        <v>13.44</v>
      </c>
      <c r="M1399" s="5"/>
    </row>
    <row r="1400" spans="1:13" ht="14" x14ac:dyDescent="0.15">
      <c r="A1400" s="22"/>
      <c r="C1400" s="4"/>
      <c r="D1400" s="4" t="s">
        <v>3016</v>
      </c>
      <c r="E1400" s="4" t="s">
        <v>1471</v>
      </c>
      <c r="F1400" s="2" t="str">
        <f>IFERROR(VLOOKUP(VENTAS[[#This Row],[Código del producto Vendido]],STOCK[],5,FALSE),"-")</f>
        <v>Vestido Asimétrico con cuerdas</v>
      </c>
      <c r="G1400" s="2">
        <v>1</v>
      </c>
      <c r="H1400" s="6">
        <v>13</v>
      </c>
      <c r="I1400" s="6">
        <f>VENTAS[[#This Row],[Cantidad]]*VENTAS[[#This Row],[Precio Venta]]</f>
        <v>13</v>
      </c>
      <c r="J1400" s="6">
        <f>IF(VENTAS[[#This Row],[Nombre del Gestor]]&gt;1,  VENTAS[[#This Row],[Total]]*10%, 0)</f>
        <v>1.3</v>
      </c>
      <c r="K1400" s="6">
        <f>IFERROR(VLOOKUP(VENTAS[[#This Row],[Código del producto Vendido]],STOCK[],16,FALSE)*VENTAS[[#This Row],[Cantidad]] + VLOOKUP(VENTAS[[#This Row],[Código del producto Vendido]],STOCK[],19,FALSE)*VENTAS[[#This Row],[Cantidad]],VENTAS[[#This Row],[Total]])</f>
        <v>12</v>
      </c>
      <c r="L1400" s="6">
        <f>VENTAS[[#This Row],[Total]]-VENTAS[[#This Row],[Comisión 10%]]-VENTAS[[#This Row],[Costo SIN Comision]]</f>
        <v>-0.30000000000000071</v>
      </c>
      <c r="M1400" s="5"/>
    </row>
    <row r="1401" spans="1:13" ht="14" x14ac:dyDescent="0.15">
      <c r="A1401" s="22"/>
      <c r="C1401" s="4"/>
      <c r="D1401" s="4" t="s">
        <v>3016</v>
      </c>
      <c r="E1401" s="4" t="s">
        <v>1471</v>
      </c>
      <c r="F1401" s="2" t="str">
        <f>IFERROR(VLOOKUP(VENTAS[[#This Row],[Código del producto Vendido]],STOCK[],5,FALSE),"-")</f>
        <v>Vestido Asimétrico con cuerdas</v>
      </c>
      <c r="G1401" s="2">
        <v>1</v>
      </c>
      <c r="H1401" s="6">
        <v>13</v>
      </c>
      <c r="I1401" s="6">
        <f>VENTAS[[#This Row],[Cantidad]]*VENTAS[[#This Row],[Precio Venta]]</f>
        <v>13</v>
      </c>
      <c r="J1401" s="6">
        <f>IF(VENTAS[[#This Row],[Nombre del Gestor]]&gt;1,  VENTAS[[#This Row],[Total]]*10%, 0)</f>
        <v>1.3</v>
      </c>
      <c r="K1401" s="6">
        <f>IFERROR(VLOOKUP(VENTAS[[#This Row],[Código del producto Vendido]],STOCK[],16,FALSE)*VENTAS[[#This Row],[Cantidad]] + VLOOKUP(VENTAS[[#This Row],[Código del producto Vendido]],STOCK[],19,FALSE)*VENTAS[[#This Row],[Cantidad]],VENTAS[[#This Row],[Total]])</f>
        <v>12</v>
      </c>
      <c r="L1401" s="6">
        <f>VENTAS[[#This Row],[Total]]-VENTAS[[#This Row],[Comisión 10%]]-VENTAS[[#This Row],[Costo SIN Comision]]</f>
        <v>-0.30000000000000071</v>
      </c>
      <c r="M1401" s="5"/>
    </row>
    <row r="1402" spans="1:13" ht="14" x14ac:dyDescent="0.15">
      <c r="A1402" s="22"/>
      <c r="C1402" s="4"/>
      <c r="D1402" s="4" t="s">
        <v>3016</v>
      </c>
      <c r="E1402" s="4" t="s">
        <v>2758</v>
      </c>
      <c r="F1402" s="2" t="str">
        <f>IFERROR(VLOOKUP(VENTAS[[#This Row],[Código del producto Vendido]],STOCK[],5,FALSE),"-")</f>
        <v>Vestido crochet Playero espalda descubierta</v>
      </c>
      <c r="G1402" s="2">
        <v>1</v>
      </c>
      <c r="H1402" s="6">
        <v>30</v>
      </c>
      <c r="I1402" s="6">
        <f>VENTAS[[#This Row],[Cantidad]]*VENTAS[[#This Row],[Precio Venta]]</f>
        <v>30</v>
      </c>
      <c r="J1402" s="6">
        <f>IF(VENTAS[[#This Row],[Nombre del Gestor]]&gt;1,  VENTAS[[#This Row],[Total]]*10%, 0)</f>
        <v>3</v>
      </c>
      <c r="K1402" s="6">
        <f>IFERROR(VLOOKUP(VENTAS[[#This Row],[Código del producto Vendido]],STOCK[],16,FALSE)*VENTAS[[#This Row],[Cantidad]] + VLOOKUP(VENTAS[[#This Row],[Código del producto Vendido]],STOCK[],19,FALSE)*VENTAS[[#This Row],[Cantidad]],VENTAS[[#This Row],[Total]])</f>
        <v>14.020000000000001</v>
      </c>
      <c r="L1402" s="6">
        <f>VENTAS[[#This Row],[Total]]-VENTAS[[#This Row],[Comisión 10%]]-VENTAS[[#This Row],[Costo SIN Comision]]</f>
        <v>12.979999999999999</v>
      </c>
      <c r="M1402" s="5"/>
    </row>
    <row r="1403" spans="1:13" ht="14" x14ac:dyDescent="0.15">
      <c r="A1403" s="22"/>
      <c r="C1403" s="4"/>
      <c r="D1403" s="4" t="s">
        <v>3016</v>
      </c>
      <c r="E1403" s="4" t="s">
        <v>779</v>
      </c>
      <c r="F1403" s="2" t="str">
        <f>IFERROR(VLOOKUP(VENTAS[[#This Row],[Código del producto Vendido]],STOCK[],5,FALSE),"-")</f>
        <v>Vestido bodycon</v>
      </c>
      <c r="G1403" s="2">
        <v>1</v>
      </c>
      <c r="H1403" s="6">
        <v>10</v>
      </c>
      <c r="I1403" s="6">
        <f>VENTAS[[#This Row],[Cantidad]]*VENTAS[[#This Row],[Precio Venta]]</f>
        <v>10</v>
      </c>
      <c r="J1403" s="6">
        <f>IF(VENTAS[[#This Row],[Nombre del Gestor]]&gt;1,  VENTAS[[#This Row],[Total]]*10%, 0)</f>
        <v>1</v>
      </c>
      <c r="K1403" s="6">
        <f>IFERROR(VLOOKUP(VENTAS[[#This Row],[Código del producto Vendido]],STOCK[],16,FALSE)*VENTAS[[#This Row],[Cantidad]] + VLOOKUP(VENTAS[[#This Row],[Código del producto Vendido]],STOCK[],19,FALSE)*VENTAS[[#This Row],[Cantidad]],VENTAS[[#This Row],[Total]])</f>
        <v>5.7222222222222223</v>
      </c>
      <c r="L1403" s="6">
        <f>VENTAS[[#This Row],[Total]]-VENTAS[[#This Row],[Comisión 10%]]-VENTAS[[#This Row],[Costo SIN Comision]]</f>
        <v>3.2777777777777777</v>
      </c>
      <c r="M1403" s="5"/>
    </row>
    <row r="1404" spans="1:13" ht="14" x14ac:dyDescent="0.15">
      <c r="A1404" s="22"/>
      <c r="C1404" s="4"/>
      <c r="D1404" s="4" t="s">
        <v>3016</v>
      </c>
      <c r="E1404" s="4" t="s">
        <v>779</v>
      </c>
      <c r="F1404" s="2" t="str">
        <f>IFERROR(VLOOKUP(VENTAS[[#This Row],[Código del producto Vendido]],STOCK[],5,FALSE),"-")</f>
        <v>Vestido bodycon</v>
      </c>
      <c r="G1404" s="2">
        <v>1</v>
      </c>
      <c r="H1404" s="6">
        <v>10</v>
      </c>
      <c r="I1404" s="6">
        <f>VENTAS[[#This Row],[Cantidad]]*VENTAS[[#This Row],[Precio Venta]]</f>
        <v>10</v>
      </c>
      <c r="J1404" s="6">
        <f>IF(VENTAS[[#This Row],[Nombre del Gestor]]&gt;1,  VENTAS[[#This Row],[Total]]*10%, 0)</f>
        <v>1</v>
      </c>
      <c r="K1404" s="6">
        <f>IFERROR(VLOOKUP(VENTAS[[#This Row],[Código del producto Vendido]],STOCK[],16,FALSE)*VENTAS[[#This Row],[Cantidad]] + VLOOKUP(VENTAS[[#This Row],[Código del producto Vendido]],STOCK[],19,FALSE)*VENTAS[[#This Row],[Cantidad]],VENTAS[[#This Row],[Total]])</f>
        <v>5.7222222222222223</v>
      </c>
      <c r="L1404" s="6">
        <f>VENTAS[[#This Row],[Total]]-VENTAS[[#This Row],[Comisión 10%]]-VENTAS[[#This Row],[Costo SIN Comision]]</f>
        <v>3.2777777777777777</v>
      </c>
      <c r="M1404" s="5"/>
    </row>
    <row r="1405" spans="1:13" ht="14" x14ac:dyDescent="0.15">
      <c r="A1405" s="22"/>
      <c r="C1405" s="4"/>
      <c r="D1405" s="4" t="s">
        <v>3016</v>
      </c>
      <c r="E1405" s="4" t="s">
        <v>2742</v>
      </c>
      <c r="F1405" s="2" t="str">
        <f>IFERROR(VLOOKUP(VENTAS[[#This Row],[Código del producto Vendido]],STOCK[],5,FALSE),"-")</f>
        <v>Vestido Largo con cinturón fruncido</v>
      </c>
      <c r="G1405" s="2">
        <v>1</v>
      </c>
      <c r="H1405" s="6">
        <v>30</v>
      </c>
      <c r="I1405" s="6">
        <f>VENTAS[[#This Row],[Cantidad]]*VENTAS[[#This Row],[Precio Venta]]</f>
        <v>30</v>
      </c>
      <c r="J1405" s="6">
        <f>IF(VENTAS[[#This Row],[Nombre del Gestor]]&gt;1,  VENTAS[[#This Row],[Total]]*10%, 0)</f>
        <v>3</v>
      </c>
      <c r="K1405" s="6">
        <f>IFERROR(VLOOKUP(VENTAS[[#This Row],[Código del producto Vendido]],STOCK[],16,FALSE)*VENTAS[[#This Row],[Cantidad]] + VLOOKUP(VENTAS[[#This Row],[Código del producto Vendido]],STOCK[],19,FALSE)*VENTAS[[#This Row],[Cantidad]],VENTAS[[#This Row],[Total]])</f>
        <v>13.66</v>
      </c>
      <c r="L1405" s="6">
        <f>VENTAS[[#This Row],[Total]]-VENTAS[[#This Row],[Comisión 10%]]-VENTAS[[#This Row],[Costo SIN Comision]]</f>
        <v>13.34</v>
      </c>
      <c r="M1405" s="5"/>
    </row>
    <row r="1406" spans="1:13" ht="14" x14ac:dyDescent="0.15">
      <c r="A1406" s="22"/>
      <c r="C1406" s="4"/>
      <c r="D1406" s="4"/>
      <c r="E1406" s="4" t="s">
        <v>2760</v>
      </c>
      <c r="F1406" s="2" t="str">
        <f>IFERROR(VLOOKUP(VENTAS[[#This Row],[Código del producto Vendido]],STOCK[],5,FALSE),"-")</f>
        <v>Vestido crochet Playero espalda descubierta</v>
      </c>
      <c r="G1406" s="2">
        <v>1</v>
      </c>
      <c r="H1406" s="6">
        <v>30</v>
      </c>
      <c r="I1406" s="6">
        <f>VENTAS[[#This Row],[Cantidad]]*VENTAS[[#This Row],[Precio Venta]]</f>
        <v>30</v>
      </c>
      <c r="J1406" s="6">
        <f>IF(VENTAS[[#This Row],[Nombre del Gestor]]&gt;1,  VENTAS[[#This Row],[Total]]*10%, 0)</f>
        <v>0</v>
      </c>
      <c r="K1406" s="6">
        <f>IFERROR(VLOOKUP(VENTAS[[#This Row],[Código del producto Vendido]],STOCK[],16,FALSE)*VENTAS[[#This Row],[Cantidad]] + VLOOKUP(VENTAS[[#This Row],[Código del producto Vendido]],STOCK[],19,FALSE)*VENTAS[[#This Row],[Cantidad]],VENTAS[[#This Row],[Total]])</f>
        <v>14.020000000000001</v>
      </c>
      <c r="L1406" s="6">
        <f>VENTAS[[#This Row],[Total]]-VENTAS[[#This Row],[Comisión 10%]]-VENTAS[[#This Row],[Costo SIN Comision]]</f>
        <v>15.979999999999999</v>
      </c>
      <c r="M1406" s="5"/>
    </row>
    <row r="1407" spans="1:13" ht="14" x14ac:dyDescent="0.15">
      <c r="A1407" s="22"/>
      <c r="C1407" s="4"/>
      <c r="D1407" s="4" t="s">
        <v>2514</v>
      </c>
      <c r="E1407" s="4" t="s">
        <v>2073</v>
      </c>
      <c r="F1407" s="2" t="str">
        <f>IFERROR(VLOOKUP(VENTAS[[#This Row],[Código del producto Vendido]],STOCK[],5,FALSE),"-")</f>
        <v>Vestido acanalado de manga larga</v>
      </c>
      <c r="G1407" s="2">
        <v>1</v>
      </c>
      <c r="H1407" s="6">
        <v>25</v>
      </c>
      <c r="I1407" s="6">
        <f>VENTAS[[#This Row],[Cantidad]]*VENTAS[[#This Row],[Precio Venta]]</f>
        <v>25</v>
      </c>
      <c r="J1407" s="6">
        <f>IF(VENTAS[[#This Row],[Nombre del Gestor]]&gt;1,  VENTAS[[#This Row],[Total]]*10%, 0)</f>
        <v>2.5</v>
      </c>
      <c r="K1407" s="6">
        <f>IFERROR(VLOOKUP(VENTAS[[#This Row],[Código del producto Vendido]],STOCK[],16,FALSE)*VENTAS[[#This Row],[Cantidad]] + VLOOKUP(VENTAS[[#This Row],[Código del producto Vendido]],STOCK[],19,FALSE)*VENTAS[[#This Row],[Cantidad]],VENTAS[[#This Row],[Total]])</f>
        <v>18.100000000000001</v>
      </c>
      <c r="L1407" s="6">
        <f>VENTAS[[#This Row],[Total]]-VENTAS[[#This Row],[Comisión 10%]]-VENTAS[[#This Row],[Costo SIN Comision]]</f>
        <v>4.3999999999999986</v>
      </c>
      <c r="M1407" s="5"/>
    </row>
    <row r="1408" spans="1:13" ht="28" x14ac:dyDescent="0.15">
      <c r="A1408" s="22"/>
      <c r="C1408" s="4" t="s">
        <v>2885</v>
      </c>
      <c r="D1408" s="4"/>
      <c r="E1408" s="4" t="s">
        <v>2853</v>
      </c>
      <c r="F1408" s="2" t="str">
        <f>IFERROR(VLOOKUP(VENTAS[[#This Row],[Código del producto Vendido]],STOCK[],5,FALSE),"-")</f>
        <v>Pullover mariposa multicolor algodón PRIMARK</v>
      </c>
      <c r="G1408" s="2">
        <v>1</v>
      </c>
      <c r="H1408" s="6">
        <v>13</v>
      </c>
      <c r="I1408" s="6">
        <f>VENTAS[[#This Row],[Cantidad]]*VENTAS[[#This Row],[Precio Venta]]</f>
        <v>13</v>
      </c>
      <c r="J1408" s="6">
        <f>IF(VENTAS[[#This Row],[Nombre del Gestor]]&gt;1,  VENTAS[[#This Row],[Total]]*10%, 0)</f>
        <v>0</v>
      </c>
      <c r="K1408" s="6">
        <f>IFERROR(VLOOKUP(VENTAS[[#This Row],[Código del producto Vendido]],STOCK[],16,FALSE)*VENTAS[[#This Row],[Cantidad]] + VLOOKUP(VENTAS[[#This Row],[Código del producto Vendido]],STOCK[],19,FALSE)*VENTAS[[#This Row],[Cantidad]],VENTAS[[#This Row],[Total]])</f>
        <v>7</v>
      </c>
      <c r="L1408" s="6">
        <f>VENTAS[[#This Row],[Total]]-VENTAS[[#This Row],[Comisión 10%]]-VENTAS[[#This Row],[Costo SIN Comision]]</f>
        <v>6</v>
      </c>
      <c r="M1408" s="5"/>
    </row>
    <row r="1409" spans="1:13" ht="14" x14ac:dyDescent="0.15">
      <c r="A1409" s="22"/>
      <c r="C1409" s="4"/>
      <c r="D1409" s="4" t="s">
        <v>2623</v>
      </c>
      <c r="E1409" s="4" t="s">
        <v>2952</v>
      </c>
      <c r="F1409" s="2" t="str">
        <f>IFERROR(VLOOKUP(VENTAS[[#This Row],[Código del producto Vendido]],STOCK[],5,FALSE),"-")</f>
        <v>Splash de Victoria Secret (Original) Pomegranate &amp; Lotus</v>
      </c>
      <c r="G1409" s="2">
        <v>1</v>
      </c>
      <c r="H1409" s="6">
        <v>22</v>
      </c>
      <c r="I1409" s="6">
        <f>VENTAS[[#This Row],[Cantidad]]*VENTAS[[#This Row],[Precio Venta]]</f>
        <v>22</v>
      </c>
      <c r="J1409" s="6">
        <f>IF(VENTAS[[#This Row],[Nombre del Gestor]]&gt;1,  VENTAS[[#This Row],[Total]]*10%, 0)</f>
        <v>2.2000000000000002</v>
      </c>
      <c r="K1409" s="6">
        <f>IFERROR(VLOOKUP(VENTAS[[#This Row],[Código del producto Vendido]],STOCK[],16,FALSE)*VENTAS[[#This Row],[Cantidad]] + VLOOKUP(VENTAS[[#This Row],[Código del producto Vendido]],STOCK[],19,FALSE)*VENTAS[[#This Row],[Cantidad]],VENTAS[[#This Row],[Total]])</f>
        <v>9.2200000000000006</v>
      </c>
      <c r="L1409" s="6">
        <f>VENTAS[[#This Row],[Total]]-VENTAS[[#This Row],[Comisión 10%]]-VENTAS[[#This Row],[Costo SIN Comision]]</f>
        <v>10.58</v>
      </c>
      <c r="M1409" s="5"/>
    </row>
    <row r="1410" spans="1:13" ht="14" x14ac:dyDescent="0.15">
      <c r="A1410" s="22">
        <v>45533</v>
      </c>
      <c r="B1410" s="104"/>
      <c r="C1410" s="4"/>
      <c r="D1410" s="4" t="s">
        <v>2514</v>
      </c>
      <c r="E1410" s="4" t="s">
        <v>1117</v>
      </c>
      <c r="F1410" s="2" t="str">
        <f>IFERROR(VLOOKUP(VENTAS[[#This Row],[Código del producto Vendido]],STOCK[],5,FALSE),"-")</f>
        <v xml:space="preserve">Blusa de manga acampanada </v>
      </c>
      <c r="G1410" s="2">
        <v>1</v>
      </c>
      <c r="H1410" s="6">
        <v>17</v>
      </c>
      <c r="I1410" s="6">
        <f>VENTAS[[#This Row],[Cantidad]]*VENTAS[[#This Row],[Precio Venta]]</f>
        <v>17</v>
      </c>
      <c r="J1410" s="6">
        <f>IF(VENTAS[[#This Row],[Nombre del Gestor]]&gt;1,  VENTAS[[#This Row],[Total]]*10%, 0)</f>
        <v>1.7000000000000002</v>
      </c>
      <c r="K1410" s="6">
        <f>IFERROR(VLOOKUP(VENTAS[[#This Row],[Código del producto Vendido]],STOCK[],16,FALSE)*VENTAS[[#This Row],[Cantidad]] + VLOOKUP(VENTAS[[#This Row],[Código del producto Vendido]],STOCK[],19,FALSE)*VENTAS[[#This Row],[Cantidad]],VENTAS[[#This Row],[Total]])</f>
        <v>13.239999999999998</v>
      </c>
      <c r="L1410" s="6">
        <f>VENTAS[[#This Row],[Total]]-VENTAS[[#This Row],[Comisión 10%]]-VENTAS[[#This Row],[Costo SIN Comision]]</f>
        <v>2.0600000000000023</v>
      </c>
      <c r="M1410" s="5"/>
    </row>
    <row r="1411" spans="1:13" ht="14" x14ac:dyDescent="0.15">
      <c r="A1411" s="22"/>
      <c r="C1411" s="4" t="s">
        <v>1204</v>
      </c>
      <c r="D1411" s="4"/>
      <c r="E1411" s="4" t="s">
        <v>1332</v>
      </c>
      <c r="F1411" s="2" t="str">
        <f>IFERROR(VLOOKUP(VENTAS[[#This Row],[Código del producto Vendido]],STOCK[],5,FALSE),"-")</f>
        <v>Pullover Dazy cuello redondo Blanco</v>
      </c>
      <c r="G1411" s="2">
        <v>1</v>
      </c>
      <c r="H1411" s="6">
        <v>13</v>
      </c>
      <c r="I1411" s="6">
        <f>VENTAS[[#This Row],[Cantidad]]*VENTAS[[#This Row],[Precio Venta]]</f>
        <v>13</v>
      </c>
      <c r="J1411" s="6">
        <f>IF(VENTAS[[#This Row],[Nombre del Gestor]]&gt;1,  VENTAS[[#This Row],[Total]]*10%, 0)</f>
        <v>0</v>
      </c>
      <c r="K1411" s="6">
        <f>IFERROR(VLOOKUP(VENTAS[[#This Row],[Código del producto Vendido]],STOCK[],16,FALSE)*VENTAS[[#This Row],[Cantidad]] + VLOOKUP(VENTAS[[#This Row],[Código del producto Vendido]],STOCK[],19,FALSE)*VENTAS[[#This Row],[Cantidad]],VENTAS[[#This Row],[Total]])</f>
        <v>7.5</v>
      </c>
      <c r="L1411" s="6">
        <f>VENTAS[[#This Row],[Total]]-VENTAS[[#This Row],[Comisión 10%]]-VENTAS[[#This Row],[Costo SIN Comision]]</f>
        <v>5.5</v>
      </c>
      <c r="M1411" s="5"/>
    </row>
    <row r="1412" spans="1:13" ht="14" x14ac:dyDescent="0.15">
      <c r="A1412" s="22">
        <v>45533</v>
      </c>
      <c r="C1412" s="4"/>
      <c r="D1412" s="4" t="s">
        <v>2514</v>
      </c>
      <c r="E1412" s="4" t="s">
        <v>1740</v>
      </c>
      <c r="F1412" s="2" t="str">
        <f>IFERROR(VLOOKUP(VENTAS[[#This Row],[Código del producto Vendido]],STOCK[],5,FALSE),"-")</f>
        <v>Chaleco de traje Crema</v>
      </c>
      <c r="G1412" s="2">
        <v>1</v>
      </c>
      <c r="H1412" s="6">
        <v>25</v>
      </c>
      <c r="I1412" s="6">
        <f>VENTAS[[#This Row],[Cantidad]]*VENTAS[[#This Row],[Precio Venta]]</f>
        <v>25</v>
      </c>
      <c r="J1412" s="6">
        <f>IF(VENTAS[[#This Row],[Nombre del Gestor]]&gt;1,  VENTAS[[#This Row],[Total]]*10%, 0)</f>
        <v>2.5</v>
      </c>
      <c r="K1412" s="6">
        <f>IFERROR(VLOOKUP(VENTAS[[#This Row],[Código del producto Vendido]],STOCK[],16,FALSE)*VENTAS[[#This Row],[Cantidad]] + VLOOKUP(VENTAS[[#This Row],[Código del producto Vendido]],STOCK[],19,FALSE)*VENTAS[[#This Row],[Cantidad]],VENTAS[[#This Row],[Total]])</f>
        <v>17.941176470588236</v>
      </c>
      <c r="L1412" s="6">
        <f>VENTAS[[#This Row],[Total]]-VENTAS[[#This Row],[Comisión 10%]]-VENTAS[[#This Row],[Costo SIN Comision]]</f>
        <v>4.5588235294117645</v>
      </c>
      <c r="M1412" s="5"/>
    </row>
    <row r="1413" spans="1:13" ht="187" x14ac:dyDescent="0.15">
      <c r="A1413" s="95"/>
      <c r="B1413" s="96"/>
      <c r="C1413" s="96"/>
      <c r="D1413" s="99" t="s">
        <v>2945</v>
      </c>
      <c r="E1413" s="94" t="s">
        <v>2941</v>
      </c>
      <c r="F1413" s="98" t="s">
        <v>2943</v>
      </c>
      <c r="G1413" s="94" t="s">
        <v>2941</v>
      </c>
      <c r="H1413" s="94" t="s">
        <v>2941</v>
      </c>
      <c r="I1413" s="92" t="s">
        <v>2940</v>
      </c>
      <c r="J1413" s="92" t="s">
        <v>2940</v>
      </c>
      <c r="K1413" s="92" t="s">
        <v>2940</v>
      </c>
      <c r="L1413" s="92" t="s">
        <v>2940</v>
      </c>
      <c r="M1413" s="97"/>
    </row>
  </sheetData>
  <mergeCells count="2">
    <mergeCell ref="A1:E1"/>
    <mergeCell ref="G1:H1"/>
  </mergeCells>
  <phoneticPr fontId="6" type="noConversion"/>
  <conditionalFormatting sqref="E445">
    <cfRule type="duplicateValues" dxfId="21" priority="4"/>
  </conditionalFormatting>
  <conditionalFormatting sqref="E520:E531">
    <cfRule type="duplicateValues" dxfId="20" priority="2"/>
  </conditionalFormatting>
  <conditionalFormatting sqref="E359">
    <cfRule type="expression" dxfId="19" priority="2433">
      <formula>#REF!=0</formula>
    </cfRule>
    <cfRule type="duplicateValues" dxfId="18" priority="2434"/>
  </conditionalFormatting>
  <conditionalFormatting sqref="E368">
    <cfRule type="expression" dxfId="17" priority="2435">
      <formula>#REF!=0</formula>
    </cfRule>
    <cfRule type="duplicateValues" dxfId="16" priority="2436"/>
  </conditionalFormatting>
  <conditionalFormatting sqref="E445 E520:E531">
    <cfRule type="expression" dxfId="15"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STOCK!$A$2:$A$1000704</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13" x14ac:dyDescent="0.15"/>
  <cols>
    <col min="1" max="1" width="12.33203125" bestFit="1" customWidth="1"/>
    <col min="2" max="2" width="12.33203125" customWidth="1"/>
    <col min="3" max="3" width="52.1640625" customWidth="1"/>
  </cols>
  <sheetData>
    <row r="1" spans="1:4" s="58" customFormat="1" ht="37" customHeight="1" x14ac:dyDescent="0.15">
      <c r="A1" s="55" t="s">
        <v>5</v>
      </c>
      <c r="B1" s="55" t="s">
        <v>213</v>
      </c>
      <c r="C1" s="55" t="s">
        <v>21</v>
      </c>
    </row>
    <row r="2" spans="1:4" s="71" customFormat="1" ht="55" customHeight="1" x14ac:dyDescent="0.15">
      <c r="A2" s="69" t="s">
        <v>555</v>
      </c>
      <c r="B2" s="70"/>
      <c r="C2" s="71" t="str">
        <f>IFERROR(VLOOKUP(VENTAS4[[#This Row],[Code]],STOCK[],5,FALSE),"-")</f>
        <v xml:space="preserve">Pareo falda </v>
      </c>
      <c r="D2" s="73"/>
    </row>
    <row r="3" spans="1:4" s="71" customFormat="1" ht="55" customHeight="1" x14ac:dyDescent="0.15">
      <c r="A3" s="69" t="s">
        <v>556</v>
      </c>
      <c r="B3" s="70"/>
      <c r="C3" s="71" t="str">
        <f>IFERROR(VLOOKUP(VENTAS4[[#This Row],[Code]],STOCK[],5,FALSE),"-")</f>
        <v>Bikini Floral</v>
      </c>
      <c r="D3" s="73"/>
    </row>
    <row r="4" spans="1:4" s="71" customFormat="1" ht="55" customHeight="1" x14ac:dyDescent="0.15">
      <c r="A4" s="69" t="s">
        <v>557</v>
      </c>
      <c r="B4" s="70"/>
      <c r="C4" s="71" t="str">
        <f>IFERROR(VLOOKUP(VENTAS4[[#This Row],[Code]],STOCK[],5,FALSE),"-")</f>
        <v>Bikini Floral</v>
      </c>
      <c r="D4" s="74"/>
    </row>
    <row r="5" spans="1:4" s="71" customFormat="1" ht="55" customHeight="1" x14ac:dyDescent="0.15">
      <c r="A5" s="69" t="s">
        <v>558</v>
      </c>
      <c r="B5" s="70"/>
      <c r="C5" s="71" t="str">
        <f>IFERROR(VLOOKUP(VENTAS4[[#This Row],[Code]],STOCK[],5,FALSE),"-")</f>
        <v>Vestido camisero elegante</v>
      </c>
    </row>
    <row r="6" spans="1:4" s="71" customFormat="1" ht="55" customHeight="1" x14ac:dyDescent="0.15">
      <c r="A6" s="69" t="s">
        <v>559</v>
      </c>
      <c r="B6" s="70"/>
      <c r="C6" s="71" t="str">
        <f>IFERROR(VLOOKUP(VENTAS4[[#This Row],[Code]],STOCK[],5,FALSE),"-")</f>
        <v>Vestido Camisero Elegante</v>
      </c>
    </row>
    <row r="7" spans="1:4" s="71" customFormat="1" ht="55" customHeight="1" x14ac:dyDescent="0.15">
      <c r="A7" s="69" t="s">
        <v>46</v>
      </c>
      <c r="B7" s="70"/>
      <c r="C7" s="71" t="str">
        <f>IFERROR(VLOOKUP(VENTAS4[[#This Row],[Code]],STOCK[],5,FALSE),"-")</f>
        <v>Vestido Camisero Elegante</v>
      </c>
    </row>
    <row r="8" spans="1:4" s="71" customFormat="1" ht="55" customHeight="1" x14ac:dyDescent="0.15">
      <c r="A8" s="69" t="s">
        <v>205</v>
      </c>
      <c r="B8" s="70"/>
      <c r="C8" s="71" t="str">
        <f>IFERROR(VLOOKUP(VENTAS4[[#This Row],[Code]],STOCK[],5,FALSE),"-")</f>
        <v>Pareo Pantalón</v>
      </c>
    </row>
    <row r="9" spans="1:4" s="71" customFormat="1" ht="55" customHeight="1" x14ac:dyDescent="0.15">
      <c r="A9" s="69" t="s">
        <v>206</v>
      </c>
      <c r="B9" s="70"/>
      <c r="C9" s="71" t="str">
        <f>IFERROR(VLOOKUP(VENTAS4[[#This Row],[Code]],STOCK[],5,FALSE),"-")</f>
        <v>Pareo pantalón</v>
      </c>
    </row>
    <row r="10" spans="1:4" s="71" customFormat="1" ht="55" customHeight="1" x14ac:dyDescent="0.15">
      <c r="A10" s="69" t="s">
        <v>207</v>
      </c>
      <c r="B10" s="70"/>
      <c r="C10" s="71" t="str">
        <f>IFERROR(VLOOKUP(VENTAS4[[#This Row],[Code]],STOCK[],5,FALSE),"-")</f>
        <v>Pareo pantalón en malla</v>
      </c>
    </row>
    <row r="11" spans="1:4" s="71" customFormat="1" ht="55" customHeight="1" x14ac:dyDescent="0.15">
      <c r="A11" s="69" t="s">
        <v>24</v>
      </c>
      <c r="B11" s="70"/>
      <c r="C11" s="71" t="str">
        <f>IFERROR(VLOOKUP(VENTAS4[[#This Row],[Code]],STOCK[],5,FALSE),"-")</f>
        <v xml:space="preserve">Bañador con cremallera </v>
      </c>
    </row>
    <row r="12" spans="1:4" s="71" customFormat="1" ht="55" customHeight="1" x14ac:dyDescent="0.15">
      <c r="A12" s="69" t="s">
        <v>560</v>
      </c>
      <c r="B12" s="70"/>
      <c r="C12" s="71" t="str">
        <f>IFERROR(VLOOKUP(VENTAS4[[#This Row],[Code]],STOCK[],5,FALSE),"-")</f>
        <v>Bikini Mangas Fuccia</v>
      </c>
    </row>
    <row r="13" spans="1:4" s="71" customFormat="1" ht="55" customHeight="1" x14ac:dyDescent="0.15">
      <c r="A13" s="69" t="s">
        <v>561</v>
      </c>
      <c r="B13" s="70"/>
      <c r="C13" s="71" t="str">
        <f>IFERROR(VLOOKUP(VENTAS4[[#This Row],[Code]],STOCK[],5,FALSE),"-")</f>
        <v>Bikini Mangas Fuccia</v>
      </c>
    </row>
    <row r="14" spans="1:4" s="71" customFormat="1" ht="55" customHeight="1" x14ac:dyDescent="0.15">
      <c r="A14" s="69" t="s">
        <v>562</v>
      </c>
      <c r="B14" s="70"/>
      <c r="C14" s="71" t="str">
        <f>IFERROR(VLOOKUP(VENTAS4[[#This Row],[Code]],STOCK[],5,FALSE),"-")</f>
        <v>Enguatada con protección UV</v>
      </c>
    </row>
    <row r="15" spans="1:4" s="71" customFormat="1" ht="55" customHeight="1" x14ac:dyDescent="0.15">
      <c r="A15" s="69" t="s">
        <v>563</v>
      </c>
      <c r="B15" s="70"/>
      <c r="C15" s="71" t="str">
        <f>IFERROR(VLOOKUP(VENTAS4[[#This Row],[Code]],STOCK[],5,FALSE),"-")</f>
        <v>Bañador Elegante con Lazo</v>
      </c>
    </row>
    <row r="16" spans="1:4" s="71" customFormat="1" ht="55" customHeight="1" x14ac:dyDescent="0.15">
      <c r="A16" s="69" t="s">
        <v>564</v>
      </c>
      <c r="B16" s="70"/>
      <c r="C16" s="71" t="str">
        <f>IFERROR(VLOOKUP(VENTAS4[[#This Row],[Code]],STOCK[],5,FALSE),"-")</f>
        <v>Bikini Elegante con Herrajes</v>
      </c>
    </row>
    <row r="17" spans="1:3" s="71" customFormat="1" ht="55" customHeight="1" x14ac:dyDescent="0.15">
      <c r="A17" s="69" t="s">
        <v>190</v>
      </c>
      <c r="B17" s="70"/>
      <c r="C17" s="71" t="str">
        <f>IFERROR(VLOOKUP(VENTAS4[[#This Row],[Code]],STOCK[],5,FALSE),"-")</f>
        <v>Bikini Elegante con Herrajes</v>
      </c>
    </row>
    <row r="18" spans="1:3" s="71" customFormat="1" ht="55" customHeight="1" x14ac:dyDescent="0.15">
      <c r="A18" s="69" t="s">
        <v>25</v>
      </c>
      <c r="B18" s="70"/>
      <c r="C18" s="71" t="str">
        <f>IFERROR(VLOOKUP(VENTAS4[[#This Row],[Code]],STOCK[],5,FALSE),"-")</f>
        <v>Bañador de una pieza con degradado</v>
      </c>
    </row>
    <row r="19" spans="1:3" s="71" customFormat="1" ht="55" customHeight="1" x14ac:dyDescent="0.15">
      <c r="A19" s="69" t="s">
        <v>28</v>
      </c>
      <c r="B19" s="70"/>
      <c r="C19" s="71" t="str">
        <f>IFERROR(VLOOKUP(VENTAS4[[#This Row],[Code]],STOCK[],5,FALSE),"-")</f>
        <v>Bañador con estampado floral</v>
      </c>
    </row>
    <row r="20" spans="1:3" s="71" customFormat="1" ht="55" customHeight="1" x14ac:dyDescent="0.15">
      <c r="A20" s="69" t="s">
        <v>565</v>
      </c>
      <c r="B20" s="70"/>
      <c r="C20" s="71" t="str">
        <f>IFERROR(VLOOKUP(VENTAS4[[#This Row],[Code]],STOCK[],5,FALSE),"-")</f>
        <v xml:space="preserve">Bañador floral </v>
      </c>
    </row>
    <row r="21" spans="1:3" s="71" customFormat="1" ht="55" customHeight="1" x14ac:dyDescent="0.15">
      <c r="A21" s="69" t="s">
        <v>566</v>
      </c>
      <c r="B21" s="70"/>
      <c r="C21" s="71" t="str">
        <f>IFERROR(VLOOKUP(VENTAS4[[#This Row],[Code]],STOCK[],5,FALSE),"-")</f>
        <v>Pareo pantalón de malla</v>
      </c>
    </row>
    <row r="22" spans="1:3" s="71" customFormat="1" ht="55" customHeight="1" x14ac:dyDescent="0.15">
      <c r="A22" s="69" t="s">
        <v>29</v>
      </c>
      <c r="B22" s="70"/>
      <c r="C22" s="71" t="str">
        <f>IFERROR(VLOOKUP(VENTAS4[[#This Row],[Code]],STOCK[],5,FALSE),"-")</f>
        <v>-</v>
      </c>
    </row>
    <row r="23" spans="1:3" s="71" customFormat="1" ht="55" customHeight="1" x14ac:dyDescent="0.15">
      <c r="A23" s="69" t="s">
        <v>567</v>
      </c>
      <c r="B23" s="70"/>
      <c r="C23" s="71" t="str">
        <f>IFERROR(VLOOKUP(VENTAS4[[#This Row],[Code]],STOCK[],5,FALSE),"-")</f>
        <v>Bikini con cordón lateral</v>
      </c>
    </row>
    <row r="24" spans="1:3" s="71" customFormat="1" ht="55" customHeight="1" x14ac:dyDescent="0.15">
      <c r="A24" s="69" t="s">
        <v>568</v>
      </c>
      <c r="B24" s="70"/>
      <c r="C24" s="71" t="str">
        <f>IFERROR(VLOOKUP(VENTAS4[[#This Row],[Code]],STOCK[],5,FALSE),"-")</f>
        <v>Pareo pantalón de malla</v>
      </c>
    </row>
    <row r="25" spans="1:3" s="71" customFormat="1" ht="55" customHeight="1" x14ac:dyDescent="0.15">
      <c r="A25" s="69" t="s">
        <v>569</v>
      </c>
      <c r="B25" s="70"/>
      <c r="C25" s="71" t="str">
        <f>IFERROR(VLOOKUP(VENTAS4[[#This Row],[Code]],STOCK[],5,FALSE),"-")</f>
        <v>Enguatada solera sin parte de abajo</v>
      </c>
    </row>
    <row r="26" spans="1:3" s="71" customFormat="1" ht="55" customHeight="1" x14ac:dyDescent="0.15">
      <c r="A26" s="69" t="s">
        <v>570</v>
      </c>
      <c r="B26" s="70"/>
      <c r="C26" s="71" t="str">
        <f>IFERROR(VLOOKUP(VENTAS4[[#This Row],[Code]],STOCK[],5,FALSE),"-")</f>
        <v>Bikini elegante con herrajes color humo</v>
      </c>
    </row>
    <row r="27" spans="1:3" s="71" customFormat="1" ht="55" customHeight="1" x14ac:dyDescent="0.15">
      <c r="A27" s="69" t="s">
        <v>571</v>
      </c>
      <c r="B27" s="70"/>
      <c r="C27" s="71" t="str">
        <f>IFERROR(VLOOKUP(VENTAS4[[#This Row],[Code]],STOCK[],5,FALSE),"-")</f>
        <v>Bikini Elegante con Herrajes</v>
      </c>
    </row>
    <row r="28" spans="1:3" s="71" customFormat="1" ht="55" customHeight="1" x14ac:dyDescent="0.15">
      <c r="A28" s="69" t="s">
        <v>572</v>
      </c>
      <c r="B28" s="70"/>
      <c r="C28" s="71" t="str">
        <f>IFERROR(VLOOKUP(VENTAS4[[#This Row],[Code]],STOCK[],5,FALSE),"-")</f>
        <v>Bañador con Cremallera</v>
      </c>
    </row>
    <row r="29" spans="1:3" s="71" customFormat="1" ht="55" customHeight="1" x14ac:dyDescent="0.15">
      <c r="A29" s="69" t="s">
        <v>30</v>
      </c>
      <c r="B29" s="70"/>
      <c r="C29" s="71" t="str">
        <f>IFERROR(VLOOKUP(VENTAS4[[#This Row],[Code]],STOCK[],5,FALSE),"-")</f>
        <v>Bañador una pieza de malla en contraste</v>
      </c>
    </row>
    <row r="30" spans="1:3" s="71" customFormat="1" ht="55" customHeight="1" x14ac:dyDescent="0.15">
      <c r="A30" s="69" t="s">
        <v>191</v>
      </c>
      <c r="B30" s="70"/>
      <c r="C30" s="71" t="str">
        <f>IFERROR(VLOOKUP(VENTAS4[[#This Row],[Code]],STOCK[],5,FALSE),"-")</f>
        <v>Sets de Bikini Casual</v>
      </c>
    </row>
    <row r="31" spans="1:3" s="71" customFormat="1" ht="55" customHeight="1" x14ac:dyDescent="0.15">
      <c r="A31" s="69" t="s">
        <v>31</v>
      </c>
      <c r="B31" s="70"/>
      <c r="C31" s="71" t="str">
        <f>IFERROR(VLOOKUP(VENTAS4[[#This Row],[Code]],STOCK[],5,FALSE),"-")</f>
        <v xml:space="preserve">Bañador estampado de planta </v>
      </c>
    </row>
    <row r="32" spans="1:3" s="71" customFormat="1" ht="55" customHeight="1" x14ac:dyDescent="0.15">
      <c r="A32" s="69" t="s">
        <v>32</v>
      </c>
      <c r="B32" s="70"/>
      <c r="C32" s="71" t="str">
        <f>IFERROR(VLOOKUP(VENTAS4[[#This Row],[Code]],STOCK[],5,FALSE),"-")</f>
        <v>Bañador estampado de planta</v>
      </c>
    </row>
    <row r="33" spans="1:3" s="71" customFormat="1" ht="55" customHeight="1" x14ac:dyDescent="0.15">
      <c r="A33" s="69" t="s">
        <v>33</v>
      </c>
      <c r="B33" s="70"/>
      <c r="C33" s="71" t="str">
        <f>IFERROR(VLOOKUP(VENTAS4[[#This Row],[Code]],STOCK[],5,FALSE),"-")</f>
        <v>Bañador estampado de planta</v>
      </c>
    </row>
    <row r="34" spans="1:3" s="71" customFormat="1" ht="55" customHeight="1" x14ac:dyDescent="0.15">
      <c r="A34" s="69" t="s">
        <v>573</v>
      </c>
      <c r="B34" s="70"/>
      <c r="C34" s="71" t="str">
        <f>IFERROR(VLOOKUP(VENTAS4[[#This Row],[Code]],STOCK[],5,FALSE),"-")</f>
        <v>Pareo pantalón de malla</v>
      </c>
    </row>
    <row r="35" spans="1:3" s="71" customFormat="1" ht="55" customHeight="1" x14ac:dyDescent="0.15">
      <c r="A35" s="69" t="s">
        <v>34</v>
      </c>
      <c r="B35" s="70"/>
      <c r="C35" s="71" t="str">
        <f>IFERROR(VLOOKUP(VENTAS4[[#This Row],[Code]],STOCK[],5,FALSE),"-")</f>
        <v xml:space="preserve">Bañador con tira cruzada </v>
      </c>
    </row>
    <row r="36" spans="1:3" s="71" customFormat="1" ht="55" customHeight="1" x14ac:dyDescent="0.15">
      <c r="A36" s="69" t="s">
        <v>574</v>
      </c>
      <c r="B36" s="70"/>
      <c r="C36" s="71" t="str">
        <f>IFERROR(VLOOKUP(VENTAS4[[#This Row],[Code]],STOCK[],5,FALSE),"-")</f>
        <v>Bikini Elegante con Herrajes</v>
      </c>
    </row>
    <row r="37" spans="1:3" s="71" customFormat="1" ht="55" customHeight="1" x14ac:dyDescent="0.15">
      <c r="A37" s="69" t="s">
        <v>575</v>
      </c>
      <c r="B37" s="70"/>
      <c r="C37" s="71" t="str">
        <f>IFERROR(VLOOKUP(VENTAS4[[#This Row],[Code]],STOCK[],5,FALSE),"-")</f>
        <v>Bikini elegante con herrajes color negro</v>
      </c>
    </row>
    <row r="38" spans="1:3" s="71" customFormat="1" ht="55" customHeight="1" x14ac:dyDescent="0.15">
      <c r="A38" s="69" t="s">
        <v>35</v>
      </c>
      <c r="B38" s="70"/>
      <c r="C38" s="71" t="str">
        <f>IFERROR(VLOOKUP(VENTAS4[[#This Row],[Code]],STOCK[],5,FALSE),"-")</f>
        <v>Bañador color combinado</v>
      </c>
    </row>
    <row r="39" spans="1:3" s="71" customFormat="1" ht="55" customHeight="1" x14ac:dyDescent="0.15">
      <c r="A39" s="69" t="s">
        <v>36</v>
      </c>
      <c r="B39" s="70"/>
      <c r="C39" s="71" t="str">
        <f>IFERROR(VLOOKUP(VENTAS4[[#This Row],[Code]],STOCK[],5,FALSE),"-")</f>
        <v>Bañador de zíper en color combinado</v>
      </c>
    </row>
    <row r="40" spans="1:3" s="71" customFormat="1" ht="55" customHeight="1" x14ac:dyDescent="0.15">
      <c r="A40" s="69" t="s">
        <v>576</v>
      </c>
      <c r="B40" s="70"/>
      <c r="C40" s="71" t="str">
        <f>IFERROR(VLOOKUP(VENTAS4[[#This Row],[Code]],STOCK[],5,FALSE),"-")</f>
        <v>Bikini Floral</v>
      </c>
    </row>
    <row r="41" spans="1:3" s="71" customFormat="1" ht="55" customHeight="1" x14ac:dyDescent="0.15">
      <c r="A41" s="69" t="s">
        <v>577</v>
      </c>
      <c r="B41" s="70"/>
      <c r="C41" s="71" t="str">
        <f>IFERROR(VLOOKUP(VENTAS4[[#This Row],[Code]],STOCK[],5,FALSE),"-")</f>
        <v>Bikini Mangas Negro</v>
      </c>
    </row>
    <row r="42" spans="1:3" s="71" customFormat="1" ht="55" customHeight="1" x14ac:dyDescent="0.15">
      <c r="A42" s="69" t="s">
        <v>192</v>
      </c>
      <c r="B42" s="70"/>
      <c r="C42" s="71" t="str">
        <f>IFERROR(VLOOKUP(VENTAS4[[#This Row],[Code]],STOCK[],5,FALSE),"-")</f>
        <v>Bikini con cordón lateral</v>
      </c>
    </row>
    <row r="43" spans="1:3" s="71" customFormat="1" ht="55" customHeight="1" x14ac:dyDescent="0.15">
      <c r="A43" s="69" t="s">
        <v>37</v>
      </c>
      <c r="B43" s="70"/>
      <c r="C43" s="71" t="str">
        <f>IFERROR(VLOOKUP(VENTAS4[[#This Row],[Code]],STOCK[],5,FALSE),"-")</f>
        <v>Bañador con estampado floral</v>
      </c>
    </row>
    <row r="44" spans="1:3" s="71" customFormat="1" ht="55" customHeight="1" x14ac:dyDescent="0.15">
      <c r="A44" s="69" t="s">
        <v>38</v>
      </c>
      <c r="B44" s="70"/>
      <c r="C44" s="71" t="str">
        <f>IFERROR(VLOOKUP(VENTAS4[[#This Row],[Code]],STOCK[],5,FALSE),"-")</f>
        <v>Bañador en contraste con cremallera</v>
      </c>
    </row>
    <row r="45" spans="1:3" s="71" customFormat="1" ht="55" customHeight="1" x14ac:dyDescent="0.15">
      <c r="A45" s="69" t="s">
        <v>39</v>
      </c>
      <c r="B45" s="70"/>
      <c r="C45" s="71" t="str">
        <f>IFERROR(VLOOKUP(VENTAS4[[#This Row],[Code]],STOCK[],5,FALSE),"-")</f>
        <v>Bañador color combinado con cremallera_S</v>
      </c>
    </row>
    <row r="46" spans="1:3" s="71" customFormat="1" ht="55" customHeight="1" x14ac:dyDescent="0.15">
      <c r="A46" s="69" t="s">
        <v>578</v>
      </c>
      <c r="B46" s="70"/>
      <c r="C46" s="71" t="str">
        <f>IFERROR(VLOOKUP(VENTAS4[[#This Row],[Code]],STOCK[],5,FALSE),"-")</f>
        <v>Bañador una pieza tropical</v>
      </c>
    </row>
    <row r="47" spans="1:3" s="71" customFormat="1" ht="55" customHeight="1" x14ac:dyDescent="0.15">
      <c r="A47" s="69" t="s">
        <v>219</v>
      </c>
      <c r="B47" s="70"/>
      <c r="C47" s="71" t="str">
        <f>IFERROR(VLOOKUP(VENTAS4[[#This Row],[Code]],STOCK[],5,FALSE),"-")</f>
        <v>Bikini chicas estampado tropical</v>
      </c>
    </row>
    <row r="48" spans="1:3" s="71" customFormat="1" ht="55" customHeight="1" x14ac:dyDescent="0.15">
      <c r="A48" s="69" t="s">
        <v>220</v>
      </c>
      <c r="B48" s="70"/>
      <c r="C48" s="71" t="str">
        <f>IFERROR(VLOOKUP(VENTAS4[[#This Row],[Code]],STOCK[],5,FALSE),"-")</f>
        <v>Bañador chicas con estampado de letra con cremallera</v>
      </c>
    </row>
    <row r="49" spans="1:3" s="71" customFormat="1" ht="55" customHeight="1" x14ac:dyDescent="0.15">
      <c r="A49" s="69" t="s">
        <v>579</v>
      </c>
      <c r="B49" s="70"/>
      <c r="C49" s="71" t="str">
        <f>IFERROR(VLOOKUP(VENTAS4[[#This Row],[Code]],STOCK[],5,FALSE),"-")</f>
        <v>Bibiki niñita Pez</v>
      </c>
    </row>
    <row r="50" spans="1:3" s="71" customFormat="1" ht="55" customHeight="1" x14ac:dyDescent="0.15">
      <c r="A50" s="69" t="s">
        <v>580</v>
      </c>
      <c r="B50" s="70"/>
      <c r="C50" s="71" t="str">
        <f>IFERROR(VLOOKUP(VENTAS4[[#This Row],[Code]],STOCK[],5,FALSE),"-")</f>
        <v>Traje de baño Mariposa</v>
      </c>
    </row>
    <row r="51" spans="1:3" s="71" customFormat="1" ht="55" customHeight="1" x14ac:dyDescent="0.15">
      <c r="A51" s="69" t="s">
        <v>221</v>
      </c>
      <c r="B51" s="70"/>
      <c r="C51" s="71" t="str">
        <f>IFERROR(VLOOKUP(VENTAS4[[#This Row],[Code]],STOCK[],5,FALSE),"-")</f>
        <v>Bañador con estampado de girasol con cover up</v>
      </c>
    </row>
    <row r="52" spans="1:3" s="71" customFormat="1" ht="55" customHeight="1" x14ac:dyDescent="0.15">
      <c r="A52" s="69" t="s">
        <v>581</v>
      </c>
      <c r="B52" s="70"/>
      <c r="C52" s="71" t="str">
        <f>IFERROR(VLOOKUP(VENTAS4[[#This Row],[Code]],STOCK[],5,FALSE),"-")</f>
        <v>Bikini niñitas Sandía</v>
      </c>
    </row>
    <row r="53" spans="1:3" s="71" customFormat="1" ht="55" customHeight="1" x14ac:dyDescent="0.15">
      <c r="A53" s="69" t="s">
        <v>582</v>
      </c>
      <c r="B53" s="70"/>
      <c r="C53" s="71" t="str">
        <f>IFERROR(VLOOKUP(VENTAS4[[#This Row],[Code]],STOCK[],5,FALSE),"-")</f>
        <v>Bikini niñitas Sandía</v>
      </c>
    </row>
    <row r="54" spans="1:3" s="71" customFormat="1" ht="55" customHeight="1" x14ac:dyDescent="0.15">
      <c r="A54" s="69" t="s">
        <v>583</v>
      </c>
      <c r="B54" s="70"/>
      <c r="C54" s="71" t="str">
        <f>IFERROR(VLOOKUP(VENTAS4[[#This Row],[Code]],STOCK[],5,FALSE),"-")</f>
        <v>Traje de baño niñitas Pastel con diadema</v>
      </c>
    </row>
    <row r="55" spans="1:3" s="71" customFormat="1" ht="55" customHeight="1" x14ac:dyDescent="0.15">
      <c r="A55" s="69" t="s">
        <v>584</v>
      </c>
      <c r="B55" s="70"/>
      <c r="C55" s="71" t="str">
        <f>IFERROR(VLOOKUP(VENTAS4[[#This Row],[Code]],STOCK[],5,FALSE),"-")</f>
        <v>Bikini niñitas unicornio con Diadema</v>
      </c>
    </row>
    <row r="56" spans="1:3" s="71" customFormat="1" ht="55" customHeight="1" x14ac:dyDescent="0.15">
      <c r="A56" s="69" t="s">
        <v>585</v>
      </c>
      <c r="B56" s="70"/>
      <c r="C56" s="71" t="str">
        <f>IFERROR(VLOOKUP(VENTAS4[[#This Row],[Code]],STOCK[],5,FALSE),"-")</f>
        <v>Jean Boyfriend con rotos</v>
      </c>
    </row>
    <row r="57" spans="1:3" s="71" customFormat="1" ht="55" customHeight="1" x14ac:dyDescent="0.15">
      <c r="A57" s="69" t="s">
        <v>586</v>
      </c>
      <c r="B57" s="70"/>
      <c r="C57" s="71" t="str">
        <f>IFERROR(VLOOKUP(VENTAS4[[#This Row],[Code]],STOCK[],5,FALSE),"-")</f>
        <v>Jeans de pierna recta desgarro</v>
      </c>
    </row>
    <row r="58" spans="1:3" s="71" customFormat="1" ht="55" customHeight="1" x14ac:dyDescent="0.15">
      <c r="A58" s="69" t="s">
        <v>587</v>
      </c>
      <c r="B58" s="70"/>
      <c r="C58" s="71" t="str">
        <f>IFERROR(VLOOKUP(VENTAS4[[#This Row],[Code]],STOCK[],5,FALSE),"-")</f>
        <v>Jeans de pierna recta desgarro</v>
      </c>
    </row>
    <row r="59" spans="1:3" s="71" customFormat="1" ht="55" customHeight="1" x14ac:dyDescent="0.15">
      <c r="A59" s="69" t="s">
        <v>47</v>
      </c>
      <c r="B59" s="70"/>
      <c r="C59" s="71" t="str">
        <f>IFERROR(VLOOKUP(VENTAS4[[#This Row],[Code]],STOCK[],5,FALSE),"-")</f>
        <v>Jeans de pierna recta desgarro</v>
      </c>
    </row>
    <row r="60" spans="1:3" s="71" customFormat="1" ht="55" customHeight="1" x14ac:dyDescent="0.15">
      <c r="A60" s="69" t="s">
        <v>588</v>
      </c>
      <c r="B60" s="70"/>
      <c r="C60" s="71" t="str">
        <f>IFERROR(VLOOKUP(VENTAS4[[#This Row],[Code]],STOCK[],5,FALSE),"-")</f>
        <v>Bañador con estampado floral</v>
      </c>
    </row>
    <row r="61" spans="1:3" s="71" customFormat="1" ht="55" customHeight="1" x14ac:dyDescent="0.15">
      <c r="A61" s="69" t="s">
        <v>589</v>
      </c>
      <c r="B61" s="70"/>
      <c r="C61" s="71" t="str">
        <f>IFERROR(VLOOKUP(VENTAS4[[#This Row],[Code]],STOCK[],5,FALSE),"-")</f>
        <v>Bikini niñita Arcoíris</v>
      </c>
    </row>
    <row r="62" spans="1:3" s="71" customFormat="1" ht="55" customHeight="1" x14ac:dyDescent="0.15">
      <c r="A62" s="69" t="s">
        <v>590</v>
      </c>
      <c r="B62" s="70"/>
      <c r="C62" s="71" t="str">
        <f>IFERROR(VLOOKUP(VENTAS4[[#This Row],[Code]],STOCK[],5,FALSE),"-")</f>
        <v>Bañador una pieza con adorno de mariposas</v>
      </c>
    </row>
    <row r="63" spans="1:3" s="71" customFormat="1" ht="55" customHeight="1" x14ac:dyDescent="0.15">
      <c r="A63" s="69" t="s">
        <v>591</v>
      </c>
      <c r="B63" s="70"/>
      <c r="C63" s="71" t="str">
        <f>IFERROR(VLOOKUP(VENTAS4[[#This Row],[Code]],STOCK[],5,FALSE),"-")</f>
        <v>Traje de baño niñitas malla protectora</v>
      </c>
    </row>
    <row r="64" spans="1:3" s="71" customFormat="1" ht="55" customHeight="1" x14ac:dyDescent="0.15">
      <c r="A64" s="69" t="s">
        <v>48</v>
      </c>
      <c r="B64" s="70"/>
      <c r="C64" s="71" t="str">
        <f>IFERROR(VLOOKUP(VENTAS4[[#This Row],[Code]],STOCK[],5,FALSE),"-")</f>
        <v>Vestido de manga farol con cordón delantero</v>
      </c>
    </row>
    <row r="65" spans="1:3" s="71" customFormat="1" ht="55" customHeight="1" x14ac:dyDescent="0.15">
      <c r="A65" s="69" t="s">
        <v>592</v>
      </c>
      <c r="B65" s="70"/>
      <c r="C65" s="71" t="str">
        <f>IFERROR(VLOOKUP(VENTAS4[[#This Row],[Code]],STOCK[],5,FALSE),"-")</f>
        <v>Vestido con estampado floral con abertura alta</v>
      </c>
    </row>
    <row r="66" spans="1:3" s="71" customFormat="1" ht="55" customHeight="1" x14ac:dyDescent="0.15">
      <c r="A66" s="69" t="s">
        <v>49</v>
      </c>
      <c r="B66" s="70"/>
      <c r="C66" s="71" t="str">
        <f>IFERROR(VLOOKUP(VENTAS4[[#This Row],[Code]],STOCK[],5,FALSE),"-")</f>
        <v>Vestido floral de cuello cuadrado</v>
      </c>
    </row>
    <row r="67" spans="1:3" s="71" customFormat="1" ht="55" customHeight="1" x14ac:dyDescent="0.15">
      <c r="A67" s="69" t="s">
        <v>51</v>
      </c>
      <c r="B67" s="70"/>
      <c r="C67" s="71" t="str">
        <f>IFERROR(VLOOKUP(VENTAS4[[#This Row],[Code]],STOCK[],5,FALSE),"-")</f>
        <v>Camiseta unicolor de malla</v>
      </c>
    </row>
    <row r="68" spans="1:3" s="71" customFormat="1" ht="55" customHeight="1" x14ac:dyDescent="0.15">
      <c r="A68" s="69" t="s">
        <v>593</v>
      </c>
      <c r="B68" s="70"/>
      <c r="C68" s="71" t="str">
        <f>IFERROR(VLOOKUP(VENTAS4[[#This Row],[Code]],STOCK[],5,FALSE),"-")</f>
        <v xml:space="preserve">Vestido cruzado con abertura con nudo delantero </v>
      </c>
    </row>
    <row r="69" spans="1:3" s="71" customFormat="1" ht="55" customHeight="1" x14ac:dyDescent="0.15">
      <c r="A69" s="69" t="s">
        <v>594</v>
      </c>
      <c r="B69" s="70"/>
      <c r="C69" s="71" t="str">
        <f>IFERROR(VLOOKUP(VENTAS4[[#This Row],[Code]],STOCK[],5,FALSE),"-")</f>
        <v>Vestido cruzado con abertura con nudo delantero</v>
      </c>
    </row>
    <row r="70" spans="1:3" s="71" customFormat="1" ht="55" customHeight="1" x14ac:dyDescent="0.15">
      <c r="A70" s="69" t="s">
        <v>595</v>
      </c>
      <c r="B70" s="70"/>
      <c r="C70" s="71" t="str">
        <f>IFERROR(VLOOKUP(VENTAS4[[#This Row],[Code]],STOCK[],5,FALSE),"-")</f>
        <v>Top de manga farol con abertura en espalda</v>
      </c>
    </row>
    <row r="71" spans="1:3" s="71" customFormat="1" ht="55" customHeight="1" x14ac:dyDescent="0.15">
      <c r="A71" s="69" t="s">
        <v>596</v>
      </c>
      <c r="B71" s="70"/>
      <c r="C71" s="71" t="str">
        <f>IFERROR(VLOOKUP(VENTAS4[[#This Row],[Code]],STOCK[],5,FALSE),"-")</f>
        <v>Top de manga farol con abertura en espalda</v>
      </c>
    </row>
    <row r="72" spans="1:3" s="71" customFormat="1" ht="55" customHeight="1" x14ac:dyDescent="0.15">
      <c r="A72" s="69" t="s">
        <v>52</v>
      </c>
      <c r="B72" s="70"/>
      <c r="C72" s="71" t="str">
        <f>IFERROR(VLOOKUP(VENTAS4[[#This Row],[Code]],STOCK[],5,FALSE),"-")</f>
        <v>Top de manga farol con abertura en espald</v>
      </c>
    </row>
    <row r="73" spans="1:3" s="71" customFormat="1" ht="55" customHeight="1" x14ac:dyDescent="0.15">
      <c r="A73" s="69" t="s">
        <v>597</v>
      </c>
      <c r="B73" s="70"/>
      <c r="C73" s="71" t="str">
        <f>IFERROR(VLOOKUP(VENTAS4[[#This Row],[Code]],STOCK[],5,FALSE),"-")</f>
        <v>Blusa espalda cruzada color rosa</v>
      </c>
    </row>
    <row r="74" spans="1:3" s="71" customFormat="1" ht="55" customHeight="1" x14ac:dyDescent="0.15">
      <c r="A74" s="69" t="s">
        <v>598</v>
      </c>
      <c r="B74" s="70"/>
      <c r="C74" s="71" t="str">
        <f>IFERROR(VLOOKUP(VENTAS4[[#This Row],[Code]],STOCK[],5,FALSE),"-")</f>
        <v xml:space="preserve"> Top de espalda cruzada</v>
      </c>
    </row>
    <row r="75" spans="1:3" s="71" customFormat="1" ht="55" customHeight="1" x14ac:dyDescent="0.15">
      <c r="A75" s="69" t="s">
        <v>53</v>
      </c>
      <c r="B75" s="70"/>
      <c r="C75" s="71" t="str">
        <f>IFERROR(VLOOKUP(VENTAS4[[#This Row],[Code]],STOCK[],5,FALSE),"-")</f>
        <v>Pantalones de pierna ancha de talle alto con abertura</v>
      </c>
    </row>
    <row r="76" spans="1:3" s="71" customFormat="1" ht="55" customHeight="1" x14ac:dyDescent="0.15">
      <c r="A76" s="69" t="s">
        <v>599</v>
      </c>
      <c r="B76" s="70"/>
      <c r="C76" s="71" t="str">
        <f>IFERROR(VLOOKUP(VENTAS4[[#This Row],[Code]],STOCK[],5,FALSE),"-")</f>
        <v>Pantalones de pierna ancha de talle alto con abertura</v>
      </c>
    </row>
    <row r="77" spans="1:3" s="71" customFormat="1" ht="55" customHeight="1" x14ac:dyDescent="0.15">
      <c r="A77" s="69" t="s">
        <v>600</v>
      </c>
      <c r="B77" s="70"/>
      <c r="C77" s="71" t="str">
        <f>IFERROR(VLOOKUP(VENTAS4[[#This Row],[Code]],STOCK[],5,FALSE),"-")</f>
        <v>Pantalones de pierna ancha de talle alto con abertura</v>
      </c>
    </row>
    <row r="78" spans="1:3" s="71" customFormat="1" ht="55" customHeight="1" x14ac:dyDescent="0.15">
      <c r="A78" s="69" t="s">
        <v>601</v>
      </c>
      <c r="B78" s="70"/>
      <c r="C78" s="71" t="str">
        <f>IFERROR(VLOOKUP(VENTAS4[[#This Row],[Code]],STOCK[],5,FALSE),"-")</f>
        <v>Falda de trabajo entallada</v>
      </c>
    </row>
    <row r="79" spans="1:3" s="71" customFormat="1" ht="55" customHeight="1" x14ac:dyDescent="0.15">
      <c r="A79" s="69" t="s">
        <v>602</v>
      </c>
      <c r="B79" s="70"/>
      <c r="C79" s="71" t="str">
        <f>IFERROR(VLOOKUP(VENTAS4[[#This Row],[Code]],STOCK[],5,FALSE),"-")</f>
        <v>Falda de trabajo entallada</v>
      </c>
    </row>
    <row r="80" spans="1:3" s="71" customFormat="1" ht="55" customHeight="1" x14ac:dyDescent="0.15">
      <c r="A80" s="69" t="s">
        <v>50</v>
      </c>
      <c r="B80" s="70"/>
      <c r="C80" s="71" t="str">
        <f>IFERROR(VLOOKUP(VENTAS4[[#This Row],[Code]],STOCK[],5,FALSE),"-")</f>
        <v>Vestido ajustado de tirantes</v>
      </c>
    </row>
    <row r="81" spans="1:3" s="71" customFormat="1" ht="55" customHeight="1" x14ac:dyDescent="0.15">
      <c r="A81" s="69" t="s">
        <v>603</v>
      </c>
      <c r="B81" s="70"/>
      <c r="C81" s="71" t="str">
        <f>IFERROR(VLOOKUP(VENTAS4[[#This Row],[Code]],STOCK[],5,FALSE),"-")</f>
        <v>Vestido moca ajustado</v>
      </c>
    </row>
    <row r="82" spans="1:3" s="71" customFormat="1" ht="55" customHeight="1" x14ac:dyDescent="0.15">
      <c r="A82" s="69" t="s">
        <v>604</v>
      </c>
      <c r="B82" s="70"/>
      <c r="C82" s="71" t="str">
        <f>IFERROR(VLOOKUP(VENTAS4[[#This Row],[Code]],STOCK[],5,FALSE),"-")</f>
        <v>Vestido de satén ajustado de tirantes fruncido</v>
      </c>
    </row>
    <row r="83" spans="1:3" s="71" customFormat="1" ht="55" customHeight="1" x14ac:dyDescent="0.15">
      <c r="A83" s="69" t="s">
        <v>605</v>
      </c>
      <c r="B83" s="70"/>
      <c r="C83" s="71" t="str">
        <f>IFERROR(VLOOKUP(VENTAS4[[#This Row],[Code]],STOCK[],5,FALSE),"-")</f>
        <v>Maxi vestido de bajo floral</v>
      </c>
    </row>
    <row r="84" spans="1:3" s="71" customFormat="1" ht="55" customHeight="1" x14ac:dyDescent="0.15">
      <c r="A84" s="69" t="s">
        <v>606</v>
      </c>
      <c r="B84" s="70"/>
      <c r="C84" s="71" t="str">
        <f>IFERROR(VLOOKUP(VENTAS4[[#This Row],[Code]],STOCK[],5,FALSE),"-")</f>
        <v>Maxi vestido de bajo floral</v>
      </c>
    </row>
    <row r="85" spans="1:3" s="71" customFormat="1" ht="55" customHeight="1" x14ac:dyDescent="0.15">
      <c r="A85" s="69" t="s">
        <v>607</v>
      </c>
      <c r="B85" s="70"/>
      <c r="C85" s="71" t="str">
        <f>IFERROR(VLOOKUP(VENTAS4[[#This Row],[Code]],STOCK[],5,FALSE),"-")</f>
        <v>Maxi vestido con bajo floral</v>
      </c>
    </row>
    <row r="86" spans="1:3" s="71" customFormat="1" ht="55" customHeight="1" x14ac:dyDescent="0.15">
      <c r="A86" s="69" t="s">
        <v>608</v>
      </c>
      <c r="B86" s="70"/>
      <c r="C86" s="71" t="str">
        <f>IFERROR(VLOOKUP(VENTAS4[[#This Row],[Code]],STOCK[],5,FALSE),"-")</f>
        <v>Vestido de solapa y abertura</v>
      </c>
    </row>
    <row r="87" spans="1:3" s="71" customFormat="1" ht="55" customHeight="1" x14ac:dyDescent="0.15">
      <c r="A87" s="69" t="s">
        <v>609</v>
      </c>
      <c r="B87" s="70"/>
      <c r="C87" s="71" t="str">
        <f>IFERROR(VLOOKUP(VENTAS4[[#This Row],[Code]],STOCK[],5,FALSE),"-")</f>
        <v>Vestido de solapa y abertura</v>
      </c>
    </row>
    <row r="88" spans="1:3" s="71" customFormat="1" ht="55" customHeight="1" x14ac:dyDescent="0.15">
      <c r="A88" s="69" t="s">
        <v>610</v>
      </c>
      <c r="B88" s="70"/>
      <c r="C88" s="71" t="str">
        <f>IFERROR(VLOOKUP(VENTAS4[[#This Row],[Code]],STOCK[],5,FALSE),"-")</f>
        <v>Camisetaen contraste tejido canalé</v>
      </c>
    </row>
    <row r="89" spans="1:3" s="71" customFormat="1" ht="55" customHeight="1" x14ac:dyDescent="0.15">
      <c r="A89" s="69" t="s">
        <v>611</v>
      </c>
      <c r="B89" s="70"/>
      <c r="C89" s="71" t="str">
        <f>IFERROR(VLOOKUP(VENTAS4[[#This Row],[Code]],STOCK[],5,FALSE),"-")</f>
        <v>Vestido slip abertura de espalda abierta de cuello desbocado</v>
      </c>
    </row>
    <row r="90" spans="1:3" s="71" customFormat="1" ht="55" customHeight="1" x14ac:dyDescent="0.15">
      <c r="A90" s="69" t="s">
        <v>612</v>
      </c>
      <c r="B90" s="70"/>
      <c r="C90" s="71" t="str">
        <f>IFERROR(VLOOKUP(VENTAS4[[#This Row],[Code]],STOCK[],5,FALSE),"-")</f>
        <v>Vestido ajustado de tirantes con abertura</v>
      </c>
    </row>
    <row r="91" spans="1:3" s="71" customFormat="1" ht="55" customHeight="1" x14ac:dyDescent="0.15">
      <c r="A91" s="69" t="s">
        <v>613</v>
      </c>
      <c r="B91" s="70"/>
      <c r="C91" s="71" t="str">
        <f>IFERROR(VLOOKUP(VENTAS4[[#This Row],[Code]],STOCK[],5,FALSE),"-")</f>
        <v>Vestido de manga farol con cordón delantero</v>
      </c>
    </row>
    <row r="92" spans="1:3" s="71" customFormat="1" ht="55" customHeight="1" x14ac:dyDescent="0.15">
      <c r="A92" s="69" t="s">
        <v>614</v>
      </c>
      <c r="B92" s="70"/>
      <c r="C92" s="71" t="str">
        <f>IFERROR(VLOOKUP(VENTAS4[[#This Row],[Code]],STOCK[],5,FALSE),"-")</f>
        <v xml:space="preserve"> Pantalón ancho con cinturón</v>
      </c>
    </row>
    <row r="93" spans="1:3" s="71" customFormat="1" ht="55" customHeight="1" x14ac:dyDescent="0.15">
      <c r="A93" s="69" t="s">
        <v>615</v>
      </c>
      <c r="B93" s="70"/>
      <c r="C93" s="71" t="str">
        <f>IFERROR(VLOOKUP(VENTAS4[[#This Row],[Code]],STOCK[],5,FALSE),"-")</f>
        <v>Pantalón pierna ancha con cinturón</v>
      </c>
    </row>
    <row r="94" spans="1:3" s="71" customFormat="1" ht="55" customHeight="1" x14ac:dyDescent="0.15">
      <c r="A94" s="69" t="s">
        <v>55</v>
      </c>
      <c r="B94" s="70"/>
      <c r="C94" s="71" t="str">
        <f>IFERROR(VLOOKUP(VENTAS4[[#This Row],[Code]],STOCK[],5,FALSE),"-")</f>
        <v>Vestido Esmeralda Fruncido</v>
      </c>
    </row>
    <row r="95" spans="1:3" s="71" customFormat="1" ht="55" customHeight="1" x14ac:dyDescent="0.15">
      <c r="A95" s="69" t="s">
        <v>54</v>
      </c>
      <c r="B95" s="70"/>
      <c r="C95" s="71" t="str">
        <f>IFERROR(VLOOKUP(VENTAS4[[#This Row],[Code]],STOCK[],5,FALSE),"-")</f>
        <v>Top estampado de cuello con cordón</v>
      </c>
    </row>
    <row r="96" spans="1:3" s="71" customFormat="1" ht="55" customHeight="1" x14ac:dyDescent="0.15">
      <c r="A96" s="69" t="s">
        <v>616</v>
      </c>
      <c r="B96" s="70"/>
      <c r="C96" s="71" t="str">
        <f>IFERROR(VLOOKUP(VENTAS4[[#This Row],[Code]],STOCK[],5,FALSE),"-")</f>
        <v>Top de cuello con cordón de lunares</v>
      </c>
    </row>
    <row r="97" spans="1:3" s="71" customFormat="1" ht="55" customHeight="1" x14ac:dyDescent="0.15">
      <c r="A97" s="69" t="s">
        <v>56</v>
      </c>
      <c r="B97" s="70"/>
      <c r="C97" s="71" t="str">
        <f>IFERROR(VLOOKUP(VENTAS4[[#This Row],[Code]],STOCK[],5,FALSE),"-")</f>
        <v>Top de cuello con cordón de lunares</v>
      </c>
    </row>
    <row r="98" spans="1:3" s="71" customFormat="1" ht="55" customHeight="1" x14ac:dyDescent="0.15">
      <c r="A98" s="69" t="s">
        <v>617</v>
      </c>
      <c r="B98" s="70"/>
      <c r="C98" s="71" t="str">
        <f>IFERROR(VLOOKUP(VENTAS4[[#This Row],[Code]],STOCK[],5,FALSE),"-")</f>
        <v>Vestido tank tejido de canalé con cinturón</v>
      </c>
    </row>
    <row r="99" spans="1:3" s="71" customFormat="1" ht="55" customHeight="1" x14ac:dyDescent="0.15">
      <c r="A99" s="69" t="s">
        <v>618</v>
      </c>
      <c r="B99" s="70"/>
      <c r="C99" s="71" t="str">
        <f>IFERROR(VLOOKUP(VENTAS4[[#This Row],[Code]],STOCK[],5,FALSE),"-")</f>
        <v>Vestido tank tejido de canalé con cinturón</v>
      </c>
    </row>
    <row r="100" spans="1:3" s="71" customFormat="1" ht="55" customHeight="1" x14ac:dyDescent="0.15">
      <c r="A100" s="69" t="s">
        <v>619</v>
      </c>
      <c r="B100" s="70"/>
      <c r="C100" s="71" t="str">
        <f>IFERROR(VLOOKUP(VENTAS4[[#This Row],[Code]],STOCK[],5,FALSE),"-")</f>
        <v>Vestido de cuello cuadrado de espalda abierta</v>
      </c>
    </row>
    <row r="101" spans="1:3" s="71" customFormat="1" ht="55" customHeight="1" x14ac:dyDescent="0.15">
      <c r="A101" s="69" t="s">
        <v>57</v>
      </c>
      <c r="B101" s="70"/>
      <c r="C101" s="71" t="str">
        <f>IFERROR(VLOOKUP(VENTAS4[[#This Row],[Code]],STOCK[],5,FALSE),"-")</f>
        <v>Vestido de cuello cuadrado de espalda abierta</v>
      </c>
    </row>
    <row r="102" spans="1:3" s="71" customFormat="1" ht="55" customHeight="1" x14ac:dyDescent="0.15">
      <c r="A102" s="69" t="s">
        <v>620</v>
      </c>
      <c r="B102" s="70"/>
      <c r="C102" s="71" t="str">
        <f>IFERROR(VLOOKUP(VENTAS4[[#This Row],[Code]],STOCK[],5,FALSE),"-")</f>
        <v>Blusa de manga mariposa escote V</v>
      </c>
    </row>
    <row r="103" spans="1:3" s="71" customFormat="1" ht="55" customHeight="1" x14ac:dyDescent="0.15">
      <c r="A103" s="69" t="s">
        <v>621</v>
      </c>
      <c r="B103" s="70"/>
      <c r="C103" s="71" t="str">
        <f>IFERROR(VLOOKUP(VENTAS4[[#This Row],[Code]],STOCK[],5,FALSE),"-")</f>
        <v>Top de mangas anchas y lentejuelas amarillo</v>
      </c>
    </row>
    <row r="104" spans="1:3" s="71" customFormat="1" ht="55" customHeight="1" x14ac:dyDescent="0.15">
      <c r="A104" s="69" t="s">
        <v>622</v>
      </c>
      <c r="B104" s="70"/>
      <c r="C104" s="71" t="str">
        <f>IFERROR(VLOOKUP(VENTAS4[[#This Row],[Code]],STOCK[],5,FALSE),"-")</f>
        <v>Vestido con abertura con botón floral de margarita</v>
      </c>
    </row>
    <row r="105" spans="1:3" s="71" customFormat="1" ht="55" customHeight="1" x14ac:dyDescent="0.15">
      <c r="A105" s="69" t="s">
        <v>623</v>
      </c>
      <c r="B105" s="70"/>
      <c r="C105" s="71" t="str">
        <f>IFERROR(VLOOKUP(VENTAS4[[#This Row],[Code]],STOCK[],5,FALSE),"-")</f>
        <v>Vestido flor y botones</v>
      </c>
    </row>
    <row r="106" spans="1:3" s="71" customFormat="1" ht="55" customHeight="1" x14ac:dyDescent="0.15">
      <c r="A106" s="69" t="s">
        <v>624</v>
      </c>
      <c r="B106" s="70"/>
      <c r="C106" s="71" t="str">
        <f>IFERROR(VLOOKUP(VENTAS4[[#This Row],[Code]],STOCK[],5,FALSE),"-")</f>
        <v>Vestido con abertura con botón floral de margarita</v>
      </c>
    </row>
    <row r="107" spans="1:3" s="71" customFormat="1" ht="55" customHeight="1" x14ac:dyDescent="0.15">
      <c r="A107" s="69" t="s">
        <v>625</v>
      </c>
      <c r="B107" s="70"/>
      <c r="C107" s="71" t="str">
        <f>IFERROR(VLOOKUP(VENTAS4[[#This Row],[Code]],STOCK[],5,FALSE),"-")</f>
        <v>Blusa espalda cruzada blanca</v>
      </c>
    </row>
    <row r="108" spans="1:3" s="71" customFormat="1" ht="55" customHeight="1" x14ac:dyDescent="0.15">
      <c r="A108" s="69" t="s">
        <v>626</v>
      </c>
      <c r="B108" s="70"/>
      <c r="C108" s="71" t="str">
        <f>IFERROR(VLOOKUP(VENTAS4[[#This Row],[Code]],STOCK[],5,FALSE),"-")</f>
        <v>Top de espalda cruzada</v>
      </c>
    </row>
    <row r="109" spans="1:3" s="71" customFormat="1" ht="55" customHeight="1" x14ac:dyDescent="0.15">
      <c r="A109" s="69" t="s">
        <v>627</v>
      </c>
      <c r="B109" s="70"/>
      <c r="C109" s="71" t="str">
        <f>IFERROR(VLOOKUP(VENTAS4[[#This Row],[Code]],STOCK[],5,FALSE),"-")</f>
        <v>Top unicolor de hombros con almohadilla</v>
      </c>
    </row>
    <row r="110" spans="1:3" s="71" customFormat="1" ht="55" customHeight="1" x14ac:dyDescent="0.15">
      <c r="A110" s="69" t="s">
        <v>628</v>
      </c>
      <c r="B110" s="70"/>
      <c r="C110" s="71" t="str">
        <f>IFERROR(VLOOKUP(VENTAS4[[#This Row],[Code]],STOCK[],5,FALSE),"-")</f>
        <v>Blusas Botón Floral Casual</v>
      </c>
    </row>
    <row r="111" spans="1:3" s="71" customFormat="1" ht="55" customHeight="1" x14ac:dyDescent="0.15">
      <c r="A111" s="69" t="s">
        <v>629</v>
      </c>
      <c r="B111" s="70"/>
      <c r="C111" s="71" t="str">
        <f>IFERROR(VLOOKUP(VENTAS4[[#This Row],[Code]],STOCK[],5,FALSE),"-")</f>
        <v>Blusas Botón Floral Casual</v>
      </c>
    </row>
    <row r="112" spans="1:3" s="71" customFormat="1" ht="55" customHeight="1" x14ac:dyDescent="0.15">
      <c r="A112" s="69" t="s">
        <v>630</v>
      </c>
      <c r="B112" s="70"/>
      <c r="C112" s="71" t="str">
        <f>IFERROR(VLOOKUP(VENTAS4[[#This Row],[Code]],STOCK[],5,FALSE),"-")</f>
        <v>Blusas Botón Floral Casual</v>
      </c>
    </row>
    <row r="113" spans="1:3" s="71" customFormat="1" ht="55" customHeight="1" x14ac:dyDescent="0.15">
      <c r="A113" s="69" t="s">
        <v>58</v>
      </c>
      <c r="B113" s="70"/>
      <c r="C113" s="71" t="str">
        <f>IFERROR(VLOOKUP(VENTAS4[[#This Row],[Code]],STOCK[],5,FALSE),"-")</f>
        <v>Vestido de  lunares de cintura con cordó</v>
      </c>
    </row>
    <row r="114" spans="1:3" s="71" customFormat="1" ht="55" customHeight="1" x14ac:dyDescent="0.15">
      <c r="A114" s="69" t="s">
        <v>631</v>
      </c>
      <c r="B114" s="70"/>
      <c r="C114" s="71" t="str">
        <f>IFERROR(VLOOKUP(VENTAS4[[#This Row],[Code]],STOCK[],5,FALSE),"-")</f>
        <v>Vestido Malla en contraste Lunares Elegante</v>
      </c>
    </row>
    <row r="115" spans="1:3" s="71" customFormat="1" ht="55" customHeight="1" x14ac:dyDescent="0.15">
      <c r="A115" s="69" t="s">
        <v>632</v>
      </c>
      <c r="B115" s="70"/>
      <c r="C115" s="71" t="str">
        <f>IFERROR(VLOOKUP(VENTAS4[[#This Row],[Code]],STOCK[],5,FALSE),"-")</f>
        <v>Vestido Malla en contraste Lunares Elegante</v>
      </c>
    </row>
    <row r="116" spans="1:3" s="71" customFormat="1" ht="55" customHeight="1" x14ac:dyDescent="0.15">
      <c r="A116" s="69" t="s">
        <v>633</v>
      </c>
      <c r="B116" s="70"/>
      <c r="C116" s="71" t="str">
        <f>IFERROR(VLOOKUP(VENTAS4[[#This Row],[Code]],STOCK[],5,FALSE),"-")</f>
        <v>Vestido playera oversize</v>
      </c>
    </row>
    <row r="117" spans="1:3" s="71" customFormat="1" ht="55" customHeight="1" x14ac:dyDescent="0.15">
      <c r="A117" s="69" t="s">
        <v>634</v>
      </c>
      <c r="B117" s="70"/>
      <c r="C117" s="71" t="str">
        <f>IFERROR(VLOOKUP(VENTAS4[[#This Row],[Code]],STOCK[],5,FALSE),"-")</f>
        <v>Vestido camiseta bajo con abertura</v>
      </c>
    </row>
    <row r="118" spans="1:3" s="71" customFormat="1" ht="55" customHeight="1" x14ac:dyDescent="0.15">
      <c r="A118" s="69" t="s">
        <v>635</v>
      </c>
      <c r="B118" s="70"/>
      <c r="C118" s="71" t="str">
        <f>IFERROR(VLOOKUP(VENTAS4[[#This Row],[Code]],STOCK[],5,FALSE),"-")</f>
        <v>Vestido playera oversize</v>
      </c>
    </row>
    <row r="119" spans="1:3" s="71" customFormat="1" ht="55" customHeight="1" x14ac:dyDescent="0.15">
      <c r="A119" s="69" t="s">
        <v>59</v>
      </c>
      <c r="B119" s="70"/>
      <c r="C119" s="71" t="str">
        <f>IFERROR(VLOOKUP(VENTAS4[[#This Row],[Code]],STOCK[],5,FALSE),"-")</f>
        <v>Vestido camiseta bajo con abertura</v>
      </c>
    </row>
    <row r="120" spans="1:3" s="71" customFormat="1" ht="55" customHeight="1" x14ac:dyDescent="0.15">
      <c r="A120" s="69" t="s">
        <v>636</v>
      </c>
      <c r="B120" s="70"/>
      <c r="C120" s="71" t="str">
        <f>IFERROR(VLOOKUP(VENTAS4[[#This Row],[Code]],STOCK[],5,FALSE),"-")</f>
        <v>Falda larga viniletto</v>
      </c>
    </row>
    <row r="121" spans="1:3" s="71" customFormat="1" ht="55" customHeight="1" x14ac:dyDescent="0.15">
      <c r="A121" s="69" t="s">
        <v>637</v>
      </c>
      <c r="B121" s="70"/>
      <c r="C121" s="71" t="str">
        <f>IFERROR(VLOOKUP(VENTAS4[[#This Row],[Code]],STOCK[],5,FALSE),"-")</f>
        <v>Top de cuello V media manga</v>
      </c>
    </row>
    <row r="122" spans="1:3" s="71" customFormat="1" ht="55" customHeight="1" x14ac:dyDescent="0.15">
      <c r="A122" s="69" t="s">
        <v>638</v>
      </c>
      <c r="B122" s="70"/>
      <c r="C122" s="71" t="str">
        <f>IFERROR(VLOOKUP(VENTAS4[[#This Row],[Code]],STOCK[],5,FALSE),"-")</f>
        <v>Conjunto cuadros</v>
      </c>
    </row>
    <row r="123" spans="1:3" s="71" customFormat="1" ht="55" customHeight="1" x14ac:dyDescent="0.15">
      <c r="A123" s="69" t="s">
        <v>639</v>
      </c>
      <c r="B123" s="70"/>
      <c r="C123" s="71" t="str">
        <f>IFERROR(VLOOKUP(VENTAS4[[#This Row],[Code]],STOCK[],5,FALSE),"-")</f>
        <v>Vestido lápiz de manga con malla fina</v>
      </c>
    </row>
    <row r="124" spans="1:3" s="71" customFormat="1" ht="55" customHeight="1" x14ac:dyDescent="0.15">
      <c r="A124" s="69" t="s">
        <v>18</v>
      </c>
      <c r="B124" s="70"/>
      <c r="C124" s="71" t="str">
        <f>IFERROR(VLOOKUP(VENTAS4[[#This Row],[Code]],STOCK[],5,FALSE),"-")</f>
        <v>Conjunto de cuello profundo con girante delantero con falda</v>
      </c>
    </row>
    <row r="125" spans="1:3" s="71" customFormat="1" ht="55" customHeight="1" x14ac:dyDescent="0.15">
      <c r="A125" s="69" t="s">
        <v>19</v>
      </c>
      <c r="B125" s="70"/>
      <c r="C125" s="71" t="str">
        <f>IFERROR(VLOOKUP(VENTAS4[[#This Row],[Code]],STOCK[],5,FALSE),"-")</f>
        <v>Conjunto de cuello profundo con girante delantero con falda</v>
      </c>
    </row>
    <row r="126" spans="1:3" s="71" customFormat="1" ht="55" customHeight="1" x14ac:dyDescent="0.15">
      <c r="A126" s="69" t="s">
        <v>640</v>
      </c>
      <c r="B126" s="70"/>
      <c r="C126" s="71" t="str">
        <f>IFERROR(VLOOKUP(VENTAS4[[#This Row],[Code]],STOCK[],5,FALSE),"-")</f>
        <v xml:space="preserve"> Conjunto elegante acanalado </v>
      </c>
    </row>
    <row r="127" spans="1:3" s="71" customFormat="1" ht="55" customHeight="1" x14ac:dyDescent="0.15">
      <c r="A127" s="69" t="s">
        <v>641</v>
      </c>
      <c r="B127" s="70"/>
      <c r="C127" s="71" t="str">
        <f>IFERROR(VLOOKUP(VENTAS4[[#This Row],[Code]],STOCK[],5,FALSE),"-")</f>
        <v>Blusa geométrica</v>
      </c>
    </row>
    <row r="128" spans="1:3" s="71" customFormat="1" ht="55" customHeight="1" x14ac:dyDescent="0.15">
      <c r="A128" s="69" t="s">
        <v>642</v>
      </c>
      <c r="B128" s="70"/>
      <c r="C128" s="71" t="str">
        <f>IFERROR(VLOOKUP(VENTAS4[[#This Row],[Code]],STOCK[],5,FALSE),"-")</f>
        <v>Conjunto falda y blusa</v>
      </c>
    </row>
    <row r="129" spans="1:3" s="71" customFormat="1" ht="55" customHeight="1" x14ac:dyDescent="0.15">
      <c r="A129" s="69" t="s">
        <v>643</v>
      </c>
      <c r="B129" s="70"/>
      <c r="C129" s="71" t="str">
        <f>IFERROR(VLOOKUP(VENTAS4[[#This Row],[Code]],STOCK[],5,FALSE),"-")</f>
        <v>Jumpsuit palazzo con lazo delantero</v>
      </c>
    </row>
    <row r="130" spans="1:3" s="71" customFormat="1" ht="55" customHeight="1" x14ac:dyDescent="0.15">
      <c r="A130" s="69" t="s">
        <v>644</v>
      </c>
      <c r="B130" s="70"/>
      <c r="C130" s="71" t="str">
        <f>IFERROR(VLOOKUP(VENTAS4[[#This Row],[Code]],STOCK[],5,FALSE),"-")</f>
        <v>Jumpsuit palazzo de tie dye</v>
      </c>
    </row>
    <row r="131" spans="1:3" s="71" customFormat="1" ht="55" customHeight="1" x14ac:dyDescent="0.15">
      <c r="A131" s="69" t="s">
        <v>1124</v>
      </c>
      <c r="B131" s="70"/>
      <c r="C131" s="71" t="str">
        <f>IFERROR(VLOOKUP(VENTAS4[[#This Row],[Code]],STOCK[],5,FALSE),"-")</f>
        <v>Jumpsuit palazzo de tie dye</v>
      </c>
    </row>
    <row r="132" spans="1:3" s="71" customFormat="1" ht="55" customHeight="1" x14ac:dyDescent="0.15">
      <c r="A132" s="69" t="s">
        <v>645</v>
      </c>
      <c r="B132" s="70"/>
      <c r="C132" s="71" t="str">
        <f>IFERROR(VLOOKUP(VENTAS4[[#This Row],[Code]],STOCK[],5,FALSE),"-")</f>
        <v>Conjunto short, camisa y top</v>
      </c>
    </row>
    <row r="133" spans="1:3" s="71" customFormat="1" ht="55" customHeight="1" x14ac:dyDescent="0.15">
      <c r="A133" s="69" t="s">
        <v>646</v>
      </c>
      <c r="B133" s="70"/>
      <c r="C133" s="71" t="str">
        <f>IFERROR(VLOOKUP(VENTAS4[[#This Row],[Code]],STOCK[],5,FALSE),"-")</f>
        <v>Conjunto short, camisa y top</v>
      </c>
    </row>
    <row r="134" spans="1:3" s="71" customFormat="1" ht="55" customHeight="1" x14ac:dyDescent="0.15">
      <c r="A134" s="69" t="s">
        <v>647</v>
      </c>
      <c r="B134" s="70"/>
      <c r="C134" s="71" t="str">
        <f>IFERROR(VLOOKUP(VENTAS4[[#This Row],[Code]],STOCK[],5,FALSE),"-")</f>
        <v>Conjunto de top y pantalón</v>
      </c>
    </row>
    <row r="135" spans="1:3" s="71" customFormat="1" ht="55" customHeight="1" x14ac:dyDescent="0.15">
      <c r="A135" s="69" t="s">
        <v>648</v>
      </c>
      <c r="B135" s="70"/>
      <c r="C135" s="71" t="str">
        <f>IFERROR(VLOOKUP(VENTAS4[[#This Row],[Code]],STOCK[],5,FALSE),"-")</f>
        <v>Vestido ajustado de titrantes finos</v>
      </c>
    </row>
    <row r="136" spans="1:3" s="71" customFormat="1" ht="55" customHeight="1" x14ac:dyDescent="0.15">
      <c r="A136" s="69" t="s">
        <v>649</v>
      </c>
      <c r="B136" s="70"/>
      <c r="C136" s="71" t="str">
        <f>IFERROR(VLOOKUP(VENTAS4[[#This Row],[Code]],STOCK[],5,FALSE),"-")</f>
        <v>Vestido ajustado de titrantes finos</v>
      </c>
    </row>
    <row r="137" spans="1:3" s="71" customFormat="1" ht="55" customHeight="1" x14ac:dyDescent="0.15">
      <c r="A137" s="69" t="s">
        <v>650</v>
      </c>
      <c r="B137" s="70"/>
      <c r="C137" s="71" t="str">
        <f>IFERROR(VLOOKUP(VENTAS4[[#This Row],[Code]],STOCK[],5,FALSE),"-")</f>
        <v>Vestido línea A elegante</v>
      </c>
    </row>
    <row r="138" spans="1:3" s="71" customFormat="1" ht="55" customHeight="1" x14ac:dyDescent="0.15">
      <c r="A138" s="69" t="s">
        <v>651</v>
      </c>
      <c r="B138" s="70"/>
      <c r="C138" s="72" t="str">
        <f>IFERROR(VLOOKUP(VENTAS4[[#This Row],[Code]],STOCK[],5,FALSE),"-")</f>
        <v>Vestido línea A elegante</v>
      </c>
    </row>
    <row r="139" spans="1:3" s="71" customFormat="1" ht="55" customHeight="1" x14ac:dyDescent="0.15">
      <c r="A139" s="69" t="s">
        <v>652</v>
      </c>
      <c r="B139" s="70"/>
      <c r="C139" s="72" t="str">
        <f>IFERROR(VLOOKUP(VENTAS4[[#This Row],[Code]],STOCK[],5,FALSE),"-")</f>
        <v>Conjunto Top y Falda con textura</v>
      </c>
    </row>
    <row r="140" spans="1:3" s="71" customFormat="1" ht="55" customHeight="1" x14ac:dyDescent="0.15">
      <c r="A140" s="69" t="s">
        <v>653</v>
      </c>
      <c r="B140" s="70"/>
      <c r="C140" s="72" t="str">
        <f>IFERROR(VLOOKUP(VENTAS4[[#This Row],[Code]],STOCK[],5,FALSE),"-")</f>
        <v>Conjuntot Top corto &amp; Pantalones</v>
      </c>
    </row>
    <row r="141" spans="1:3" s="71" customFormat="1" ht="55" customHeight="1" x14ac:dyDescent="0.15">
      <c r="A141" s="69" t="s">
        <v>189</v>
      </c>
      <c r="B141" s="70"/>
      <c r="C141" s="72" t="str">
        <f>IFERROR(VLOOKUP(VENTAS4[[#This Row],[Code]],STOCK[],5,FALSE),"-")</f>
        <v>Falda en mezclilla de talle alto con abertura</v>
      </c>
    </row>
    <row r="142" spans="1:3" s="71" customFormat="1" ht="55" customHeight="1" x14ac:dyDescent="0.15">
      <c r="A142" s="69" t="s">
        <v>654</v>
      </c>
      <c r="B142" s="70"/>
      <c r="C142" s="72" t="str">
        <f>IFERROR(VLOOKUP(VENTAS4[[#This Row],[Code]],STOCK[],5,FALSE),"-")</f>
        <v>Conjunto top corto y pantalones</v>
      </c>
    </row>
    <row r="143" spans="1:3" s="71" customFormat="1" ht="55" customHeight="1" x14ac:dyDescent="0.15">
      <c r="A143" s="69" t="s">
        <v>84</v>
      </c>
      <c r="B143" s="70"/>
      <c r="C143" s="72" t="str">
        <f>IFERROR(VLOOKUP(VENTAS4[[#This Row],[Code]],STOCK[],5,FALSE),"-")</f>
        <v>Vestido Tie-Dye Bohemio</v>
      </c>
    </row>
    <row r="144" spans="1:3" s="71" customFormat="1" ht="55" customHeight="1" x14ac:dyDescent="0.15">
      <c r="A144" s="69" t="s">
        <v>655</v>
      </c>
      <c r="B144" s="70"/>
      <c r="C144" s="72" t="str">
        <f>IFERROR(VLOOKUP(VENTAS4[[#This Row],[Code]],STOCK[],5,FALSE),"-")</f>
        <v>Vestido camisero con cinturón</v>
      </c>
    </row>
    <row r="145" spans="1:3" s="71" customFormat="1" ht="55" customHeight="1" x14ac:dyDescent="0.15">
      <c r="A145" s="69" t="s">
        <v>85</v>
      </c>
      <c r="B145" s="70"/>
      <c r="C145" s="72" t="str">
        <f>IFERROR(VLOOKUP(VENTAS4[[#This Row],[Code]],STOCK[],5,FALSE),"-")</f>
        <v>Vestido tubo con abertura de muslo con abertura</v>
      </c>
    </row>
    <row r="146" spans="1:3" s="71" customFormat="1" ht="55" customHeight="1" x14ac:dyDescent="0.15">
      <c r="A146" s="69" t="s">
        <v>656</v>
      </c>
      <c r="B146" s="70"/>
      <c r="C146" s="72" t="str">
        <f>IFERROR(VLOOKUP(VENTAS4[[#This Row],[Code]],STOCK[],5,FALSE),"-")</f>
        <v>Vestido ajustado con abertura</v>
      </c>
    </row>
    <row r="147" spans="1:3" s="71" customFormat="1" ht="55" customHeight="1" x14ac:dyDescent="0.15">
      <c r="A147" s="69" t="s">
        <v>657</v>
      </c>
      <c r="B147" s="70"/>
      <c r="C147" s="72" t="str">
        <f>IFERROR(VLOOKUP(VENTAS4[[#This Row],[Code]],STOCK[],5,FALSE),"-")</f>
        <v>Vestido floral con cinturón</v>
      </c>
    </row>
    <row r="148" spans="1:3" s="71" customFormat="1" ht="55" customHeight="1" x14ac:dyDescent="0.15">
      <c r="A148" s="69" t="s">
        <v>86</v>
      </c>
      <c r="B148" s="70"/>
      <c r="C148" s="72" t="str">
        <f>IFERROR(VLOOKUP(VENTAS4[[#This Row],[Code]],STOCK[],5,FALSE),"-")</f>
        <v xml:space="preserve">Vestido cruzado de lunares </v>
      </c>
    </row>
    <row r="149" spans="1:3" s="71" customFormat="1" ht="55" customHeight="1" x14ac:dyDescent="0.15">
      <c r="A149" s="69" t="s">
        <v>87</v>
      </c>
      <c r="B149" s="70"/>
      <c r="C149" s="72" t="str">
        <f>IFERROR(VLOOKUP(VENTAS4[[#This Row],[Code]],STOCK[],5,FALSE),"-")</f>
        <v xml:space="preserve">Vestido cruzado de lunares </v>
      </c>
    </row>
    <row r="150" spans="1:3" s="71" customFormat="1" ht="55" customHeight="1" x14ac:dyDescent="0.15">
      <c r="A150" s="69" t="s">
        <v>658</v>
      </c>
      <c r="B150" s="70"/>
      <c r="C150" s="72" t="str">
        <f>IFERROR(VLOOKUP(VENTAS4[[#This Row],[Code]],STOCK[],5,FALSE),"-")</f>
        <v>Vestido healter dama de honor</v>
      </c>
    </row>
    <row r="151" spans="1:3" s="71" customFormat="1" ht="55" customHeight="1" x14ac:dyDescent="0.15">
      <c r="A151" s="69" t="s">
        <v>659</v>
      </c>
      <c r="B151" s="70"/>
      <c r="C151" s="72" t="str">
        <f>IFERROR(VLOOKUP(VENTAS4[[#This Row],[Code]],STOCK[],5,FALSE),"-")</f>
        <v>Vestido healter dama de honor</v>
      </c>
    </row>
    <row r="152" spans="1:3" s="71" customFormat="1" ht="55" customHeight="1" x14ac:dyDescent="0.15">
      <c r="A152" s="69" t="s">
        <v>660</v>
      </c>
      <c r="B152" s="70"/>
      <c r="C152" s="72" t="str">
        <f>IFERROR(VLOOKUP(VENTAS4[[#This Row],[Code]],STOCK[],5,FALSE),"-")</f>
        <v>Vestido healter dama de honor</v>
      </c>
    </row>
    <row r="153" spans="1:3" s="71" customFormat="1" ht="55" customHeight="1" x14ac:dyDescent="0.15">
      <c r="A153" s="69" t="s">
        <v>661</v>
      </c>
      <c r="B153" s="70"/>
      <c r="C153" s="72" t="str">
        <f>IFERROR(VLOOKUP(VENTAS4[[#This Row],[Code]],STOCK[],5,FALSE),"-")</f>
        <v xml:space="preserve"> Body de encaje</v>
      </c>
    </row>
    <row r="154" spans="1:3" s="71" customFormat="1" ht="55" customHeight="1" x14ac:dyDescent="0.15">
      <c r="A154" s="69" t="s">
        <v>662</v>
      </c>
      <c r="B154" s="70"/>
      <c r="C154" s="72" t="str">
        <f>IFERROR(VLOOKUP(VENTAS4[[#This Row],[Code]],STOCK[],5,FALSE),"-")</f>
        <v>Vestido ajustado</v>
      </c>
    </row>
    <row r="155" spans="1:3" s="71" customFormat="1" ht="55" customHeight="1" x14ac:dyDescent="0.15">
      <c r="A155" s="69" t="s">
        <v>89</v>
      </c>
      <c r="B155" s="70"/>
      <c r="C155" s="72" t="str">
        <f>IFERROR(VLOOKUP(VENTAS4[[#This Row],[Code]],STOCK[],5,FALSE),"-")</f>
        <v>SHEIN Belle Vestido de dama de honor de hombros descubiertos fruncido cruzado de satén</v>
      </c>
    </row>
    <row r="156" spans="1:3" s="71" customFormat="1" ht="55" customHeight="1" x14ac:dyDescent="0.15">
      <c r="A156" s="69" t="s">
        <v>663</v>
      </c>
      <c r="B156" s="70"/>
      <c r="C156" s="72" t="str">
        <f>IFERROR(VLOOKUP(VENTAS4[[#This Row],[Code]],STOCK[],5,FALSE),"-")</f>
        <v>Vestido bajo cruzado de tie dye</v>
      </c>
    </row>
    <row r="157" spans="1:3" s="71" customFormat="1" ht="55" customHeight="1" x14ac:dyDescent="0.15">
      <c r="A157" s="69" t="s">
        <v>664</v>
      </c>
      <c r="B157" s="70"/>
      <c r="C157" s="72" t="str">
        <f>IFERROR(VLOOKUP(VENTAS4[[#This Row],[Code]],STOCK[],5,FALSE),"-")</f>
        <v>Pañuelo con estampado de paisley</v>
      </c>
    </row>
    <row r="158" spans="1:3" s="71" customFormat="1" ht="55" customHeight="1" x14ac:dyDescent="0.15">
      <c r="A158" s="69" t="s">
        <v>665</v>
      </c>
      <c r="B158" s="70"/>
      <c r="C158" s="72" t="str">
        <f>IFERROR(VLOOKUP(VENTAS4[[#This Row],[Code]],STOCK[],5,FALSE),"-")</f>
        <v>Vestido de espalda cruzada</v>
      </c>
    </row>
    <row r="159" spans="1:3" s="71" customFormat="1" ht="55" customHeight="1" x14ac:dyDescent="0.15">
      <c r="A159" s="69" t="s">
        <v>91</v>
      </c>
      <c r="B159" s="70"/>
      <c r="C159" s="72" t="str">
        <f>IFERROR(VLOOKUP(VENTAS4[[#This Row],[Code]],STOCK[],5,FALSE),"-")</f>
        <v>EMERY ROSE Vestido maxi floral con estampado de pañuelo de manga farol bajo con fruncido</v>
      </c>
    </row>
    <row r="160" spans="1:3" s="71" customFormat="1" ht="55" customHeight="1" x14ac:dyDescent="0.15">
      <c r="A160" s="69" t="s">
        <v>666</v>
      </c>
      <c r="B160" s="70"/>
      <c r="C160" s="72" t="str">
        <f>IFERROR(VLOOKUP(VENTAS4[[#This Row],[Code]],STOCK[],5,FALSE),"-")</f>
        <v>Vestido elegante de espalda corrida</v>
      </c>
    </row>
    <row r="161" spans="1:3" s="71" customFormat="1" ht="55" customHeight="1" x14ac:dyDescent="0.15">
      <c r="A161" s="69" t="s">
        <v>667</v>
      </c>
      <c r="B161" s="70"/>
      <c r="C161" s="72" t="str">
        <f>IFERROR(VLOOKUP(VENTAS4[[#This Row],[Code]],STOCK[],5,FALSE),"-")</f>
        <v xml:space="preserve">Pantalón tejido de rayas </v>
      </c>
    </row>
    <row r="162" spans="1:3" s="71" customFormat="1" ht="55" customHeight="1" x14ac:dyDescent="0.15">
      <c r="A162" s="69" t="s">
        <v>668</v>
      </c>
      <c r="B162" s="70"/>
      <c r="C162" s="72" t="str">
        <f>IFERROR(VLOOKUP(VENTAS4[[#This Row],[Code]],STOCK[],5,FALSE),"-")</f>
        <v xml:space="preserve">Pantalones tejido de rayas </v>
      </c>
    </row>
    <row r="163" spans="1:3" s="71" customFormat="1" ht="55" customHeight="1" x14ac:dyDescent="0.15">
      <c r="A163" s="69" t="s">
        <v>669</v>
      </c>
      <c r="B163" s="70"/>
      <c r="C163" s="72" t="str">
        <f>IFERROR(VLOOKUP(VENTAS4[[#This Row],[Code]],STOCK[],5,FALSE),"-")</f>
        <v>Vestido satinado elegante</v>
      </c>
    </row>
    <row r="164" spans="1:3" s="71" customFormat="1" ht="55" customHeight="1" x14ac:dyDescent="0.15">
      <c r="A164" s="69" t="s">
        <v>670</v>
      </c>
      <c r="B164" s="70"/>
      <c r="C164" s="72" t="str">
        <f>IFERROR(VLOOKUP(VENTAS4[[#This Row],[Code]],STOCK[],5,FALSE),"-")</f>
        <v>Vestido manga larga con cinturón</v>
      </c>
    </row>
    <row r="165" spans="1:3" s="71" customFormat="1" ht="55" customHeight="1" x14ac:dyDescent="0.15">
      <c r="A165" s="69" t="s">
        <v>92</v>
      </c>
      <c r="B165" s="70"/>
      <c r="C165" s="72" t="str">
        <f>IFERROR(VLOOKUP(VENTAS4[[#This Row],[Code]],STOCK[],5,FALSE),"-")</f>
        <v>Vestido de un hombro con nudo</v>
      </c>
    </row>
    <row r="166" spans="1:3" s="71" customFormat="1" ht="55" customHeight="1" x14ac:dyDescent="0.15">
      <c r="A166" s="69" t="s">
        <v>210</v>
      </c>
      <c r="B166" s="70"/>
      <c r="C166" s="72" t="str">
        <f>IFERROR(VLOOKUP(VENTAS4[[#This Row],[Code]],STOCK[],5,FALSE),"-")</f>
        <v>SHEIN Vestido niña ceremonia de tirantes bajo con malla con lazo grande_98CM</v>
      </c>
    </row>
    <row r="167" spans="1:3" s="71" customFormat="1" ht="55" customHeight="1" x14ac:dyDescent="0.15">
      <c r="A167" s="69" t="s">
        <v>97</v>
      </c>
      <c r="B167" s="70"/>
      <c r="C167" s="72" t="str">
        <f>IFERROR(VLOOKUP(VENTAS4[[#This Row],[Code]],STOCK[],5,FALSE),"-")</f>
        <v>SHEIN VCAY Vestido ajustado con estampado de corazón de confeti de hombros descubiertos ribete fruncido_S</v>
      </c>
    </row>
    <row r="168" spans="1:3" s="71" customFormat="1" ht="55" customHeight="1" x14ac:dyDescent="0.15">
      <c r="A168" s="69" t="s">
        <v>98</v>
      </c>
      <c r="B168" s="70"/>
      <c r="C168" s="72" t="str">
        <f>IFERROR(VLOOKUP(VENTAS4[[#This Row],[Code]],STOCK[],5,FALSE),"-")</f>
        <v>SHEIN Belle Vestido de dama de honor de hombros descubiertos fruncido cruzado_S</v>
      </c>
    </row>
    <row r="169" spans="1:3" s="71" customFormat="1" ht="55" customHeight="1" x14ac:dyDescent="0.15">
      <c r="A169" s="69" t="s">
        <v>99</v>
      </c>
      <c r="B169" s="70"/>
      <c r="C169" s="72" t="str">
        <f>IFERROR(VLOOKUP(VENTAS4[[#This Row],[Code]],STOCK[],5,FALSE),"-")</f>
        <v>SHEIN Felegant Vestido ajustado con estampado de leopardo_M</v>
      </c>
    </row>
    <row r="170" spans="1:3" s="71" customFormat="1" ht="55" customHeight="1" x14ac:dyDescent="0.15">
      <c r="A170" s="69" t="s">
        <v>100</v>
      </c>
      <c r="B170" s="70"/>
      <c r="C170" s="72" t="str">
        <f>IFERROR(VLOOKUP(VENTAS4[[#This Row],[Code]],STOCK[],5,FALSE),"-")</f>
        <v>Elegant Vestido ajustado con estampado de leopardo</v>
      </c>
    </row>
    <row r="171" spans="1:3" s="71" customFormat="1" ht="55" customHeight="1" x14ac:dyDescent="0.15">
      <c r="A171" s="69" t="s">
        <v>671</v>
      </c>
      <c r="B171" s="70"/>
      <c r="C171" s="72" t="str">
        <f>IFERROR(VLOOKUP(VENTAS4[[#This Row],[Code]],STOCK[],5,FALSE),"-")</f>
        <v xml:space="preserve">Vestido corto de puntos </v>
      </c>
    </row>
    <row r="172" spans="1:3" s="71" customFormat="1" ht="55" customHeight="1" x14ac:dyDescent="0.15">
      <c r="A172" s="69" t="s">
        <v>94</v>
      </c>
      <c r="B172" s="70"/>
      <c r="C172" s="72" t="str">
        <f>IFERROR(VLOOKUP(VENTAS4[[#This Row],[Code]],STOCK[],5,FALSE),"-")</f>
        <v>Cinturón con hebilla_Unitalla</v>
      </c>
    </row>
    <row r="173" spans="1:3" s="71" customFormat="1" ht="55" customHeight="1" x14ac:dyDescent="0.15">
      <c r="A173" s="69" t="s">
        <v>96</v>
      </c>
      <c r="B173" s="70"/>
      <c r="C173" s="72" t="str">
        <f>IFERROR(VLOOKUP(VENTAS4[[#This Row],[Code]],STOCK[],5,FALSE),"-")</f>
        <v>Bolsa cartera con manija_Negro</v>
      </c>
    </row>
    <row r="174" spans="1:3" s="71" customFormat="1" ht="55" customHeight="1" x14ac:dyDescent="0.15">
      <c r="A174" s="69" t="s">
        <v>93</v>
      </c>
      <c r="B174" s="70"/>
      <c r="C174" s="72" t="str">
        <f>IFERROR(VLOOKUP(VENTAS4[[#This Row],[Code]],STOCK[],5,FALSE),"-")</f>
        <v>Bolsa cartera con solapa con lagartija_Caqui</v>
      </c>
    </row>
    <row r="175" spans="1:3" s="71" customFormat="1" ht="55" customHeight="1" x14ac:dyDescent="0.15">
      <c r="A175" s="69" t="s">
        <v>672</v>
      </c>
      <c r="B175" s="70"/>
      <c r="C175" s="72" t="str">
        <f>IFERROR(VLOOKUP(VENTAS4[[#This Row],[Code]],STOCK[],5,FALSE),"-")</f>
        <v>Brocha para maquillaje</v>
      </c>
    </row>
    <row r="176" spans="1:3" s="71" customFormat="1" ht="55" customHeight="1" x14ac:dyDescent="0.15">
      <c r="A176" s="69" t="s">
        <v>169</v>
      </c>
      <c r="B176" s="70"/>
      <c r="C176" s="72" t="str">
        <f>IFERROR(VLOOKUP(VENTAS4[[#This Row],[Code]],STOCK[],5,FALSE),"-")</f>
        <v>Bolsa cartera de cocodrilo_Naranja Quemada</v>
      </c>
    </row>
    <row r="177" spans="1:3" s="71" customFormat="1" ht="55" customHeight="1" x14ac:dyDescent="0.15">
      <c r="A177" s="69" t="s">
        <v>673</v>
      </c>
      <c r="B177" s="70"/>
      <c r="C177" s="72" t="str">
        <f>IFERROR(VLOOKUP(VENTAS4[[#This Row],[Code]],STOCK[],5,FALSE),"-")</f>
        <v>Cinturones Casual</v>
      </c>
    </row>
    <row r="178" spans="1:3" s="71" customFormat="1" ht="55" customHeight="1" x14ac:dyDescent="0.15">
      <c r="A178" s="69" t="s">
        <v>132</v>
      </c>
      <c r="B178" s="70"/>
      <c r="C178" s="72" t="str">
        <f>IFERROR(VLOOKUP(VENTAS4[[#This Row],[Code]],STOCK[],5,FALSE),"-")</f>
        <v>EMERY ROSE Vestido Volante rígido Floral Sencillo_L</v>
      </c>
    </row>
    <row r="179" spans="1:3" s="71" customFormat="1" ht="55" customHeight="1" x14ac:dyDescent="0.15">
      <c r="A179" s="69" t="s">
        <v>674</v>
      </c>
      <c r="B179" s="70"/>
      <c r="C179" s="72" t="str">
        <f>IFERROR(VLOOKUP(VENTAS4[[#This Row],[Code]],STOCK[],5,FALSE),"-")</f>
        <v xml:space="preserve">Vestido Volante rígido Floral </v>
      </c>
    </row>
    <row r="180" spans="1:3" s="71" customFormat="1" ht="55" customHeight="1" x14ac:dyDescent="0.15">
      <c r="A180" s="69" t="s">
        <v>675</v>
      </c>
      <c r="B180" s="70"/>
      <c r="C180" s="72" t="str">
        <f>IFERROR(VLOOKUP(VENTAS4[[#This Row],[Code]],STOCK[],5,FALSE),"-")</f>
        <v>Vestido Floreado corte de sirena</v>
      </c>
    </row>
    <row r="181" spans="1:3" s="71" customFormat="1" ht="55" customHeight="1" x14ac:dyDescent="0.15">
      <c r="A181" s="69" t="s">
        <v>676</v>
      </c>
      <c r="B181" s="70"/>
      <c r="C181" s="72" t="str">
        <f>IFERROR(VLOOKUP(VENTAS4[[#This Row],[Code]],STOCK[],5,FALSE),"-")</f>
        <v>Vestido Bohemio</v>
      </c>
    </row>
    <row r="182" spans="1:3" s="71" customFormat="1" ht="55" customHeight="1" x14ac:dyDescent="0.15">
      <c r="A182" s="69" t="s">
        <v>677</v>
      </c>
      <c r="B182" s="70"/>
      <c r="C182" s="72" t="str">
        <f>IFERROR(VLOOKUP(VENTAS4[[#This Row],[Code]],STOCK[],5,FALSE),"-")</f>
        <v xml:space="preserve">Bañador una pieza de color combinado </v>
      </c>
    </row>
    <row r="183" spans="1:3" s="71" customFormat="1" ht="55" customHeight="1" x14ac:dyDescent="0.15">
      <c r="A183" s="69" t="s">
        <v>678</v>
      </c>
      <c r="B183" s="70"/>
      <c r="C183" s="72" t="str">
        <f>IFERROR(VLOOKUP(VENTAS4[[#This Row],[Code]],STOCK[],5,FALSE),"-")</f>
        <v xml:space="preserve">Bañador una pieza de color combinado </v>
      </c>
    </row>
    <row r="184" spans="1:3" s="71" customFormat="1" ht="55" customHeight="1" x14ac:dyDescent="0.15">
      <c r="A184" s="69" t="s">
        <v>679</v>
      </c>
      <c r="B184" s="70"/>
      <c r="C184" s="72" t="str">
        <f>IFERROR(VLOOKUP(VENTAS4[[#This Row],[Code]],STOCK[],5,FALSE),"-")</f>
        <v xml:space="preserve">Bañador una pieza de color combinado </v>
      </c>
    </row>
    <row r="185" spans="1:3" s="71" customFormat="1" ht="55" customHeight="1" x14ac:dyDescent="0.15">
      <c r="A185" s="69" t="s">
        <v>680</v>
      </c>
      <c r="B185" s="70"/>
      <c r="C185" s="72" t="str">
        <f>IFERROR(VLOOKUP(VENTAS4[[#This Row],[Code]],STOCK[],5,FALSE),"-")</f>
        <v>Bikini Floral</v>
      </c>
    </row>
    <row r="186" spans="1:3" s="71" customFormat="1" ht="55" customHeight="1" x14ac:dyDescent="0.15">
      <c r="A186" s="69" t="s">
        <v>681</v>
      </c>
      <c r="B186" s="70"/>
      <c r="C186" s="72" t="str">
        <f>IFERROR(VLOOKUP(VENTAS4[[#This Row],[Code]],STOCK[],5,FALSE),"-")</f>
        <v>Bikini Floral</v>
      </c>
    </row>
    <row r="187" spans="1:3" s="71" customFormat="1" ht="55" customHeight="1" x14ac:dyDescent="0.15">
      <c r="A187" s="69" t="s">
        <v>682</v>
      </c>
      <c r="B187" s="70"/>
      <c r="C187" s="72" t="str">
        <f>IFERROR(VLOOKUP(VENTAS4[[#This Row],[Code]],STOCK[],5,FALSE),"-")</f>
        <v>Bikini Floral</v>
      </c>
    </row>
    <row r="188" spans="1:3" s="71" customFormat="1" ht="55" customHeight="1" x14ac:dyDescent="0.15">
      <c r="A188" s="69" t="s">
        <v>193</v>
      </c>
      <c r="B188" s="70"/>
      <c r="C188" s="72" t="str">
        <f>IFERROR(VLOOKUP(VENTAS4[[#This Row],[Code]],STOCK[],5,FALSE),"-")</f>
        <v>Bañador bikini tropical con estampado de hoja de talle alto_L</v>
      </c>
    </row>
    <row r="189" spans="1:3" s="71" customFormat="1" ht="55" customHeight="1" x14ac:dyDescent="0.15">
      <c r="A189" s="69" t="s">
        <v>194</v>
      </c>
      <c r="B189" s="70"/>
      <c r="C189" s="72" t="str">
        <f>IFERROR(VLOOKUP(VENTAS4[[#This Row],[Code]],STOCK[],5,FALSE),"-")</f>
        <v>Bañador bikini tropical con estampado de hoja de talle alto_M</v>
      </c>
    </row>
    <row r="190" spans="1:3" s="71" customFormat="1" ht="55" customHeight="1" x14ac:dyDescent="0.15">
      <c r="A190" s="69" t="s">
        <v>683</v>
      </c>
      <c r="B190" s="70"/>
      <c r="C190" s="72" t="str">
        <f>IFERROR(VLOOKUP(VENTAS4[[#This Row],[Code]],STOCK[],5,FALSE),"-")</f>
        <v>Bikini tropical con estampado de hoja</v>
      </c>
    </row>
    <row r="191" spans="1:3" s="71" customFormat="1" ht="55" customHeight="1" x14ac:dyDescent="0.15">
      <c r="A191" s="69" t="s">
        <v>40</v>
      </c>
      <c r="B191" s="70"/>
      <c r="C191" s="72" t="str">
        <f>IFERROR(VLOOKUP(VENTAS4[[#This Row],[Code]],STOCK[],5,FALSE),"-")</f>
        <v>Bañador una pieza tropical_XL</v>
      </c>
    </row>
    <row r="192" spans="1:3" s="71" customFormat="1" ht="55" customHeight="1" x14ac:dyDescent="0.15">
      <c r="A192" s="69" t="s">
        <v>41</v>
      </c>
      <c r="B192" s="70"/>
      <c r="C192" s="72" t="str">
        <f>IFERROR(VLOOKUP(VENTAS4[[#This Row],[Code]],STOCK[],5,FALSE),"-")</f>
        <v>Bañador una pieza tropical_M</v>
      </c>
    </row>
    <row r="193" spans="1:3" s="71" customFormat="1" ht="55" customHeight="1" x14ac:dyDescent="0.15">
      <c r="A193" s="69" t="s">
        <v>42</v>
      </c>
      <c r="B193" s="70"/>
      <c r="C193" s="72" t="str">
        <f>IFERROR(VLOOKUP(VENTAS4[[#This Row],[Code]],STOCK[],5,FALSE),"-")</f>
        <v>Bañador una pieza tropical_L</v>
      </c>
    </row>
    <row r="194" spans="1:3" s="71" customFormat="1" ht="55" customHeight="1" x14ac:dyDescent="0.15">
      <c r="A194" s="69" t="s">
        <v>684</v>
      </c>
      <c r="B194" s="70"/>
      <c r="C194" s="72" t="str">
        <f>IFERROR(VLOOKUP(VENTAS4[[#This Row],[Code]],STOCK[],5,FALSE),"-")</f>
        <v xml:space="preserve">Mono Bohemiocon cinturón </v>
      </c>
    </row>
    <row r="195" spans="1:3" s="71" customFormat="1" ht="55" customHeight="1" x14ac:dyDescent="0.15">
      <c r="A195" s="69" t="s">
        <v>685</v>
      </c>
      <c r="B195" s="70"/>
      <c r="C195" s="72" t="str">
        <f>IFERROR(VLOOKUP(VENTAS4[[#This Row],[Code]],STOCK[],5,FALSE),"-")</f>
        <v xml:space="preserve">Mono Bohemio con cinturón </v>
      </c>
    </row>
    <row r="196" spans="1:3" s="71" customFormat="1" ht="55" customHeight="1" x14ac:dyDescent="0.15">
      <c r="A196" s="69" t="s">
        <v>133</v>
      </c>
      <c r="B196" s="70"/>
      <c r="C196" s="72" t="str">
        <f>IFERROR(VLOOKUP(VENTAS4[[#This Row],[Code]],STOCK[],5,FALSE),"-")</f>
        <v>Vestido con cordón de espalda cruzada</v>
      </c>
    </row>
    <row r="197" spans="1:3" s="71" customFormat="1" ht="55" customHeight="1" x14ac:dyDescent="0.15">
      <c r="A197" s="69" t="s">
        <v>686</v>
      </c>
      <c r="B197" s="70"/>
      <c r="C197" s="72" t="str">
        <f>IFERROR(VLOOKUP(VENTAS4[[#This Row],[Code]],STOCK[],5,FALSE),"-")</f>
        <v>Vestido con cordón de espalda cruzada</v>
      </c>
    </row>
    <row r="198" spans="1:3" s="71" customFormat="1" ht="55" customHeight="1" x14ac:dyDescent="0.15">
      <c r="A198" s="69" t="s">
        <v>135</v>
      </c>
      <c r="B198" s="70"/>
      <c r="C198" s="72" t="str">
        <f>IFERROR(VLOOKUP(VENTAS4[[#This Row],[Code]],STOCK[],5,FALSE),"-")</f>
        <v xml:space="preserve">Vestido con cordón de espalda abierta </v>
      </c>
    </row>
    <row r="199" spans="1:3" s="71" customFormat="1" ht="55" customHeight="1" x14ac:dyDescent="0.15">
      <c r="A199" s="69" t="s">
        <v>687</v>
      </c>
      <c r="B199" s="70"/>
      <c r="C199" s="72" t="str">
        <f>IFERROR(VLOOKUP(VENTAS4[[#This Row],[Code]],STOCK[],5,FALSE),"-")</f>
        <v xml:space="preserve">Camisa amplia multicolor </v>
      </c>
    </row>
    <row r="200" spans="1:3" s="71" customFormat="1" ht="55" customHeight="1" x14ac:dyDescent="0.15">
      <c r="A200" s="69" t="s">
        <v>688</v>
      </c>
      <c r="B200" s="70"/>
      <c r="C200" s="72" t="str">
        <f>IFERROR(VLOOKUP(VENTAS4[[#This Row],[Code]],STOCK[],5,FALSE),"-")</f>
        <v>Bañador bikini floral</v>
      </c>
    </row>
    <row r="201" spans="1:3" s="71" customFormat="1" ht="55" customHeight="1" x14ac:dyDescent="0.15">
      <c r="A201" s="69" t="s">
        <v>43</v>
      </c>
      <c r="B201" s="70"/>
      <c r="C201" s="72" t="str">
        <f>IFERROR(VLOOKUP(VENTAS4[[#This Row],[Code]],STOCK[],5,FALSE),"-")</f>
        <v>Bañador estampado de planta</v>
      </c>
    </row>
    <row r="202" spans="1:3" s="71" customFormat="1" ht="55" customHeight="1" x14ac:dyDescent="0.15">
      <c r="A202" s="69" t="s">
        <v>689</v>
      </c>
      <c r="B202" s="70"/>
      <c r="C202" s="72" t="str">
        <f>IFERROR(VLOOKUP(VENTAS4[[#This Row],[Code]],STOCK[],5,FALSE),"-")</f>
        <v>Blusa de cuello cisne</v>
      </c>
    </row>
    <row r="203" spans="1:3" s="71" customFormat="1" ht="55" customHeight="1" x14ac:dyDescent="0.15">
      <c r="A203" s="69" t="s">
        <v>690</v>
      </c>
      <c r="B203" s="70"/>
      <c r="C203" s="72" t="str">
        <f>IFERROR(VLOOKUP(VENTAS4[[#This Row],[Code]],STOCK[],5,FALSE),"-")</f>
        <v xml:space="preserve">Top corto de cuello cuadrado </v>
      </c>
    </row>
    <row r="204" spans="1:3" s="71" customFormat="1" ht="55" customHeight="1" x14ac:dyDescent="0.15">
      <c r="A204" s="69" t="s">
        <v>691</v>
      </c>
      <c r="B204" s="70"/>
      <c r="C204" s="72" t="str">
        <f>IFERROR(VLOOKUP(VENTAS4[[#This Row],[Code]],STOCK[],5,FALSE),"-")</f>
        <v>Vestido Amanecer</v>
      </c>
    </row>
    <row r="205" spans="1:3" s="71" customFormat="1" ht="55" customHeight="1" x14ac:dyDescent="0.15">
      <c r="A205" s="69" t="s">
        <v>692</v>
      </c>
      <c r="B205" s="70"/>
      <c r="C205" s="72" t="str">
        <f>IFERROR(VLOOKUP(VENTAS4[[#This Row],[Code]],STOCK[],5,FALSE),"-")</f>
        <v xml:space="preserve">Skort asimétrico floral </v>
      </c>
    </row>
    <row r="206" spans="1:3" s="71" customFormat="1" ht="55" customHeight="1" x14ac:dyDescent="0.15">
      <c r="A206" s="69" t="s">
        <v>44</v>
      </c>
      <c r="B206" s="70"/>
      <c r="C206" s="72" t="str">
        <f>IFERROR(VLOOKUP(VENTAS4[[#This Row],[Code]],STOCK[],5,FALSE),"-")</f>
        <v>Bañador estampado de planta</v>
      </c>
    </row>
    <row r="207" spans="1:3" s="71" customFormat="1" ht="55" customHeight="1" x14ac:dyDescent="0.15">
      <c r="A207" s="69" t="s">
        <v>693</v>
      </c>
      <c r="B207" s="70"/>
      <c r="C207" s="72" t="str">
        <f>IFERROR(VLOOKUP(VENTAS4[[#This Row],[Code]],STOCK[],5,FALSE),"-")</f>
        <v>Bañador estampado de planta</v>
      </c>
    </row>
    <row r="208" spans="1:3" s="71" customFormat="1" ht="55" customHeight="1" x14ac:dyDescent="0.15">
      <c r="A208" s="69" t="s">
        <v>45</v>
      </c>
      <c r="B208" s="70"/>
      <c r="C208" s="72" t="str">
        <f>IFERROR(VLOOKUP(VENTAS4[[#This Row],[Code]],STOCK[],5,FALSE),"-")</f>
        <v>Bañador estampado de planta</v>
      </c>
    </row>
    <row r="209" spans="1:3" s="71" customFormat="1" ht="55" customHeight="1" x14ac:dyDescent="0.15">
      <c r="A209" s="69" t="s">
        <v>694</v>
      </c>
      <c r="B209" s="70"/>
      <c r="C209" s="72" t="str">
        <f>IFERROR(VLOOKUP(VENTAS4[[#This Row],[Code]],STOCK[],5,FALSE),"-")</f>
        <v>Bañador bikini de manga raglán con cordón floral</v>
      </c>
    </row>
    <row r="210" spans="1:3" s="71" customFormat="1" ht="55" customHeight="1" x14ac:dyDescent="0.15">
      <c r="A210" s="69" t="s">
        <v>695</v>
      </c>
      <c r="B210" s="70"/>
      <c r="C210" s="72" t="str">
        <f>IFERROR(VLOOKUP(VENTAS4[[#This Row],[Code]],STOCK[],5,FALSE),"-")</f>
        <v>Bañador bikini de manga raglán con cordón floral</v>
      </c>
    </row>
    <row r="211" spans="1:3" s="71" customFormat="1" ht="55" customHeight="1" x14ac:dyDescent="0.15">
      <c r="A211" s="69" t="s">
        <v>696</v>
      </c>
      <c r="B211" s="70"/>
      <c r="C211" s="72" t="str">
        <f>IFERROR(VLOOKUP(VENTAS4[[#This Row],[Code]],STOCK[],5,FALSE),"-")</f>
        <v>Bikini de manga y short floreado</v>
      </c>
    </row>
    <row r="212" spans="1:3" s="71" customFormat="1" ht="55" customHeight="1" x14ac:dyDescent="0.15">
      <c r="A212" s="69" t="s">
        <v>697</v>
      </c>
      <c r="B212" s="70"/>
      <c r="C212" s="72" t="str">
        <f>IFERROR(VLOOKUP(VENTAS4[[#This Row],[Code]],STOCK[],5,FALSE),"-")</f>
        <v>Bolso pequeño guateado con perla artificial</v>
      </c>
    </row>
    <row r="213" spans="1:3" s="71" customFormat="1" ht="55" customHeight="1" x14ac:dyDescent="0.15">
      <c r="A213" s="69" t="s">
        <v>195</v>
      </c>
      <c r="B213" s="70"/>
      <c r="C213" s="72" t="str">
        <f>IFERROR(VLOOKUP(VENTAS4[[#This Row],[Code]],STOCK[],5,FALSE),"-")</f>
        <v>Bañador bikini con estampado tropical_M</v>
      </c>
    </row>
    <row r="214" spans="1:3" s="71" customFormat="1" ht="55" customHeight="1" x14ac:dyDescent="0.15">
      <c r="A214" s="69" t="s">
        <v>196</v>
      </c>
      <c r="B214" s="70"/>
      <c r="C214" s="72" t="str">
        <f>IFERROR(VLOOKUP(VENTAS4[[#This Row],[Code]],STOCK[],5,FALSE),"-")</f>
        <v>Bañador bikini con estampado tropical con nudo de talle alto_M</v>
      </c>
    </row>
    <row r="215" spans="1:3" s="71" customFormat="1" ht="55" customHeight="1" x14ac:dyDescent="0.15">
      <c r="A215" s="69" t="s">
        <v>698</v>
      </c>
      <c r="B215" s="70"/>
      <c r="C215" s="72" t="str">
        <f>IFERROR(VLOOKUP(VENTAS4[[#This Row],[Code]],STOCK[],5,FALSE),"-")</f>
        <v>Vestido cruzado de lunares</v>
      </c>
    </row>
    <row r="216" spans="1:3" s="71" customFormat="1" ht="55" customHeight="1" x14ac:dyDescent="0.15">
      <c r="A216" s="69" t="s">
        <v>699</v>
      </c>
      <c r="B216" s="70"/>
      <c r="C216" s="72" t="str">
        <f>IFERROR(VLOOKUP(VENTAS4[[#This Row],[Code]],STOCK[],5,FALSE),"-")</f>
        <v>Vestido escote de corazón</v>
      </c>
    </row>
    <row r="217" spans="1:3" s="71" customFormat="1" ht="55" customHeight="1" x14ac:dyDescent="0.15">
      <c r="A217" s="69" t="s">
        <v>700</v>
      </c>
      <c r="B217" s="70"/>
      <c r="C217" s="72" t="str">
        <f>IFERROR(VLOOKUP(VENTAS4[[#This Row],[Code]],STOCK[],5,FALSE),"-")</f>
        <v>Vestido escote de corazón</v>
      </c>
    </row>
    <row r="218" spans="1:3" s="71" customFormat="1" ht="55" customHeight="1" x14ac:dyDescent="0.15">
      <c r="A218" s="69" t="s">
        <v>701</v>
      </c>
      <c r="B218" s="70"/>
      <c r="C218" s="72" t="str">
        <f>IFERROR(VLOOKUP(VENTAS4[[#This Row],[Code]],STOCK[],5,FALSE),"-")</f>
        <v>Vestido plisado</v>
      </c>
    </row>
    <row r="219" spans="1:3" s="71" customFormat="1" ht="55" customHeight="1" x14ac:dyDescent="0.15">
      <c r="A219" s="69" t="s">
        <v>702</v>
      </c>
      <c r="B219" s="70"/>
      <c r="C219" s="72" t="str">
        <f>IFERROR(VLOOKUP(VENTAS4[[#This Row],[Code]],STOCK[],5,FALSE),"-")</f>
        <v>Vestido plisado</v>
      </c>
    </row>
    <row r="220" spans="1:3" s="71" customFormat="1" ht="55" customHeight="1" x14ac:dyDescent="0.15">
      <c r="A220" s="69" t="s">
        <v>136</v>
      </c>
      <c r="B220" s="70"/>
      <c r="C220" s="72" t="str">
        <f>IFERROR(VLOOKUP(VENTAS4[[#This Row],[Code]],STOCK[],5,FALSE),"-")</f>
        <v>SHEIN Vestido de hombros descubiertos con botón falso de cintura fruncido de manga farol_S</v>
      </c>
    </row>
    <row r="221" spans="1:3" s="71" customFormat="1" ht="55" customHeight="1" x14ac:dyDescent="0.15">
      <c r="A221" s="69" t="s">
        <v>197</v>
      </c>
      <c r="B221" s="70"/>
      <c r="C221" s="72" t="str">
        <f>IFERROR(VLOOKUP(VENTAS4[[#This Row],[Code]],STOCK[],5,FALSE),"-")</f>
        <v>Bañador bikini push up de cuadros girante_M</v>
      </c>
    </row>
    <row r="222" spans="1:3" s="71" customFormat="1" ht="55" customHeight="1" x14ac:dyDescent="0.15">
      <c r="A222" s="69" t="s">
        <v>703</v>
      </c>
      <c r="B222" s="70"/>
      <c r="C222" s="72" t="str">
        <f>IFERROR(VLOOKUP(VENTAS4[[#This Row],[Code]],STOCK[],5,FALSE),"-")</f>
        <v>Vestido asimétrico</v>
      </c>
    </row>
    <row r="223" spans="1:3" s="71" customFormat="1" ht="55" customHeight="1" x14ac:dyDescent="0.15">
      <c r="A223" s="69" t="s">
        <v>704</v>
      </c>
      <c r="B223" s="70"/>
      <c r="C223" s="72" t="str">
        <f>IFERROR(VLOOKUP(VENTAS4[[#This Row],[Code]],STOCK[],5,FALSE),"-")</f>
        <v xml:space="preserve">Bolsa cuadrada mini geométrico </v>
      </c>
    </row>
    <row r="224" spans="1:3" s="71" customFormat="1" ht="55" customHeight="1" x14ac:dyDescent="0.15">
      <c r="A224" s="69" t="s">
        <v>705</v>
      </c>
      <c r="B224" s="70"/>
      <c r="C224" s="72" t="str">
        <f>IFERROR(VLOOKUP(VENTAS4[[#This Row],[Code]],STOCK[],5,FALSE),"-")</f>
        <v>Bikini estampado cebra</v>
      </c>
    </row>
    <row r="225" spans="1:3" s="71" customFormat="1" ht="55" customHeight="1" x14ac:dyDescent="0.15">
      <c r="A225" s="69" t="s">
        <v>706</v>
      </c>
      <c r="B225" s="70"/>
      <c r="C225" s="72" t="str">
        <f>IFERROR(VLOOKUP(VENTAS4[[#This Row],[Code]],STOCK[],5,FALSE),"-")</f>
        <v>Bikini estampado cebra</v>
      </c>
    </row>
    <row r="226" spans="1:3" s="71" customFormat="1" ht="55" customHeight="1" x14ac:dyDescent="0.15">
      <c r="A226" s="69" t="s">
        <v>707</v>
      </c>
      <c r="B226" s="70"/>
      <c r="C226" s="72" t="str">
        <f>IFERROR(VLOOKUP(VENTAS4[[#This Row],[Code]],STOCK[],5,FALSE),"-")</f>
        <v>Bolsa cartera con manija</v>
      </c>
    </row>
    <row r="227" spans="1:3" s="71" customFormat="1" ht="55" customHeight="1" x14ac:dyDescent="0.15">
      <c r="A227" s="69" t="s">
        <v>708</v>
      </c>
      <c r="B227" s="70"/>
      <c r="C227" s="72" t="str">
        <f>IFERROR(VLOOKUP(VENTAS4[[#This Row],[Code]],STOCK[],5,FALSE),"-")</f>
        <v>Bolsa bandolera</v>
      </c>
    </row>
    <row r="228" spans="1:3" s="71" customFormat="1" ht="55" customHeight="1" x14ac:dyDescent="0.15">
      <c r="A228" s="69" t="s">
        <v>170</v>
      </c>
      <c r="B228" s="70"/>
      <c r="C228" s="72" t="str">
        <f>IFERROR(VLOOKUP(VENTAS4[[#This Row],[Code]],STOCK[],5,FALSE),"-")</f>
        <v>Bolso cartera con solapa transparente</v>
      </c>
    </row>
    <row r="229" spans="1:3" s="71" customFormat="1" ht="55" customHeight="1" x14ac:dyDescent="0.15">
      <c r="A229" s="69" t="s">
        <v>709</v>
      </c>
      <c r="B229" s="70"/>
      <c r="C229" s="72" t="str">
        <f>IFERROR(VLOOKUP(VENTAS4[[#This Row],[Code]],STOCK[],5,FALSE),"-")</f>
        <v>Bañador de talle alto con vuelos</v>
      </c>
    </row>
    <row r="230" spans="1:3" s="71" customFormat="1" ht="55" customHeight="1" x14ac:dyDescent="0.15">
      <c r="A230" s="69" t="s">
        <v>198</v>
      </c>
      <c r="B230" s="70"/>
      <c r="C230" s="72" t="str">
        <f>IFERROR(VLOOKUP(VENTAS4[[#This Row],[Code]],STOCK[],5,FALSE),"-")</f>
        <v>Bañador bikini con nudo delantero bajo fruncido tropical_S</v>
      </c>
    </row>
    <row r="231" spans="1:3" s="71" customFormat="1" ht="55" customHeight="1" x14ac:dyDescent="0.15">
      <c r="A231" s="69" t="s">
        <v>710</v>
      </c>
      <c r="B231" s="70"/>
      <c r="C231" s="72" t="str">
        <f>IFERROR(VLOOKUP(VENTAS4[[#This Row],[Code]],STOCK[],5,FALSE),"-")</f>
        <v>Bikini estampado de cebra</v>
      </c>
    </row>
    <row r="232" spans="1:3" s="71" customFormat="1" ht="55" customHeight="1" x14ac:dyDescent="0.15">
      <c r="A232" s="69" t="s">
        <v>137</v>
      </c>
      <c r="B232" s="70"/>
      <c r="C232" s="72" t="str">
        <f>IFERROR(VLOOKUP(VENTAS4[[#This Row],[Code]],STOCK[],5,FALSE),"-")</f>
        <v>Vestido Bohemio</v>
      </c>
    </row>
    <row r="233" spans="1:3" s="71" customFormat="1" ht="55" customHeight="1" x14ac:dyDescent="0.15">
      <c r="A233" s="69" t="s">
        <v>711</v>
      </c>
      <c r="B233" s="70"/>
      <c r="C233" s="72" t="str">
        <f>IFERROR(VLOOKUP(VENTAS4[[#This Row],[Code]],STOCK[],5,FALSE),"-")</f>
        <v>Vestido Bohemio</v>
      </c>
    </row>
    <row r="234" spans="1:3" s="71" customFormat="1" ht="55" customHeight="1" x14ac:dyDescent="0.15">
      <c r="A234" s="69" t="s">
        <v>208</v>
      </c>
      <c r="B234" s="70"/>
      <c r="C234" s="72" t="str">
        <f>IFERROR(VLOOKUP(VENTAS4[[#This Row],[Code]],STOCK[],5,FALSE),"-")</f>
        <v>3 piezas Bañador bikini push up con estampado tropical con falda de playa</v>
      </c>
    </row>
    <row r="235" spans="1:3" s="71" customFormat="1" ht="55" customHeight="1" x14ac:dyDescent="0.15">
      <c r="A235" s="69" t="s">
        <v>712</v>
      </c>
      <c r="B235" s="70"/>
      <c r="C235" s="72" t="str">
        <f>IFERROR(VLOOKUP(VENTAS4[[#This Row],[Code]],STOCK[],5,FALSE),"-")</f>
        <v xml:space="preserve">Bikini push up tropical </v>
      </c>
    </row>
    <row r="236" spans="1:3" s="71" customFormat="1" ht="55" customHeight="1" x14ac:dyDescent="0.15">
      <c r="A236" s="69" t="s">
        <v>713</v>
      </c>
      <c r="B236" s="70"/>
      <c r="C236" s="72" t="str">
        <f>IFERROR(VLOOKUP(VENTAS4[[#This Row],[Code]],STOCK[],5,FALSE),"-")</f>
        <v>Capucha de dos tonos</v>
      </c>
    </row>
    <row r="237" spans="1:3" s="71" customFormat="1" ht="55" customHeight="1" x14ac:dyDescent="0.15">
      <c r="A237" s="69" t="s">
        <v>209</v>
      </c>
      <c r="B237" s="70"/>
      <c r="C237" s="72" t="str">
        <f>IFERROR(VLOOKUP(VENTAS4[[#This Row],[Code]],STOCK[],5,FALSE),"-")</f>
        <v>3 piezas Bañador bikini triángulo halter con estampado geométrico con pantalones cover up</v>
      </c>
    </row>
    <row r="238" spans="1:3" s="71" customFormat="1" ht="55" customHeight="1" x14ac:dyDescent="0.15">
      <c r="A238" s="69" t="s">
        <v>714</v>
      </c>
      <c r="B238" s="70"/>
      <c r="C238" s="72" t="str">
        <f>IFERROR(VLOOKUP(VENTAS4[[#This Row],[Code]],STOCK[],5,FALSE),"-")</f>
        <v>Set 3 piezas bikini</v>
      </c>
    </row>
    <row r="239" spans="1:3" s="71" customFormat="1" ht="55" customHeight="1" x14ac:dyDescent="0.15">
      <c r="A239" s="69" t="s">
        <v>715</v>
      </c>
      <c r="B239" s="70"/>
      <c r="C239" s="72" t="str">
        <f>IFERROR(VLOOKUP(VENTAS4[[#This Row],[Code]],STOCK[],5,FALSE),"-")</f>
        <v>Estuche para gafas transparente</v>
      </c>
    </row>
    <row r="240" spans="1:3" s="71" customFormat="1" ht="55" customHeight="1" x14ac:dyDescent="0.15">
      <c r="A240" s="69" t="s">
        <v>716</v>
      </c>
      <c r="B240" s="70"/>
      <c r="C240" s="72" t="str">
        <f>IFERROR(VLOOKUP(VENTAS4[[#This Row],[Code]],STOCK[],5,FALSE),"-")</f>
        <v xml:space="preserve">Zapatillas con cordón </v>
      </c>
    </row>
    <row r="241" spans="1:3" s="71" customFormat="1" ht="55" customHeight="1" x14ac:dyDescent="0.15">
      <c r="A241" s="69" t="s">
        <v>717</v>
      </c>
      <c r="B241" s="70"/>
      <c r="C241" s="72" t="str">
        <f>IFERROR(VLOOKUP(VENTAS4[[#This Row],[Code]],STOCK[],5,FALSE),"-")</f>
        <v>Calcetines unicolor</v>
      </c>
    </row>
    <row r="242" spans="1:3" s="71" customFormat="1" ht="55" customHeight="1" x14ac:dyDescent="0.15">
      <c r="A242" s="69" t="s">
        <v>718</v>
      </c>
      <c r="B242" s="70"/>
      <c r="C242" s="72" t="str">
        <f>IFERROR(VLOOKUP(VENTAS4[[#This Row],[Code]],STOCK[],5,FALSE),"-")</f>
        <v xml:space="preserve"> Mocasines con puntada</v>
      </c>
    </row>
    <row r="243" spans="1:3" s="71" customFormat="1" ht="55" customHeight="1" x14ac:dyDescent="0.15">
      <c r="A243" s="69" t="s">
        <v>719</v>
      </c>
      <c r="B243" s="70"/>
      <c r="C243" s="72" t="str">
        <f>IFERROR(VLOOKUP(VENTAS4[[#This Row],[Code]],STOCK[],5,FALSE),"-")</f>
        <v xml:space="preserve">Almohadilla de maquillaje </v>
      </c>
    </row>
    <row r="244" spans="1:3" s="71" customFormat="1" ht="55" customHeight="1" x14ac:dyDescent="0.15">
      <c r="A244" s="69" t="s">
        <v>720</v>
      </c>
      <c r="B244" s="70"/>
      <c r="C244" s="72" t="str">
        <f>IFERROR(VLOOKUP(VENTAS4[[#This Row],[Code]],STOCK[],5,FALSE),"-")</f>
        <v>Alisador</v>
      </c>
    </row>
    <row r="245" spans="1:3" s="71" customFormat="1" ht="55" customHeight="1" x14ac:dyDescent="0.15">
      <c r="A245" s="69" t="s">
        <v>721</v>
      </c>
      <c r="B245" s="70"/>
      <c r="C245" s="72" t="str">
        <f>IFERROR(VLOOKUP(VENTAS4[[#This Row],[Code]],STOCK[],5,FALSE),"-")</f>
        <v xml:space="preserve">Esponja de maquillaje </v>
      </c>
    </row>
    <row r="246" spans="1:3" s="71" customFormat="1" ht="55" customHeight="1" x14ac:dyDescent="0.15">
      <c r="A246" s="69" t="s">
        <v>722</v>
      </c>
      <c r="B246" s="70"/>
      <c r="C246" s="72" t="str">
        <f>IFERROR(VLOOKUP(VENTAS4[[#This Row],[Code]],STOCK[],5,FALSE),"-")</f>
        <v>Rizador de pelo de color al azar 10 piezas</v>
      </c>
    </row>
    <row r="247" spans="1:3" s="71" customFormat="1" ht="55" customHeight="1" x14ac:dyDescent="0.15">
      <c r="A247" s="69" t="s">
        <v>723</v>
      </c>
      <c r="B247" s="70"/>
      <c r="C247" s="72" t="str">
        <f>IFERROR(VLOOKUP(VENTAS4[[#This Row],[Code]],STOCK[],5,FALSE),"-")</f>
        <v>Vestido corrugado de vuelos</v>
      </c>
    </row>
    <row r="248" spans="1:3" s="71" customFormat="1" ht="55" customHeight="1" x14ac:dyDescent="0.15">
      <c r="A248" s="69" t="s">
        <v>724</v>
      </c>
      <c r="B248" s="70"/>
      <c r="C248" s="72" t="str">
        <f>IFERROR(VLOOKUP(VENTAS4[[#This Row],[Code]],STOCK[],5,FALSE),"-")</f>
        <v xml:space="preserve">Gafas minimalista de moda </v>
      </c>
    </row>
    <row r="249" spans="1:3" s="71" customFormat="1" ht="55" customHeight="1" x14ac:dyDescent="0.15">
      <c r="A249" s="69" t="s">
        <v>185</v>
      </c>
      <c r="B249" s="70"/>
      <c r="C249" s="72" t="str">
        <f>IFERROR(VLOOKUP(VENTAS4[[#This Row],[Code]],STOCK[],5,FALSE),"-")</f>
        <v>Sandalias de tiras con diseño de diamante de imitación con tacón grueso Plateado_MX24</v>
      </c>
    </row>
    <row r="250" spans="1:3" s="71" customFormat="1" ht="55" customHeight="1" x14ac:dyDescent="0.15">
      <c r="A250" s="69" t="s">
        <v>200</v>
      </c>
      <c r="B250" s="70"/>
      <c r="C250" s="72" t="str">
        <f>IFERROR(VLOOKUP(VENTAS4[[#This Row],[Code]],STOCK[],5,FALSE),"-")</f>
        <v>SHEIN Felegant Shorts PU de cintura con volante con cordón Negro_5</v>
      </c>
    </row>
    <row r="251" spans="1:3" s="71" customFormat="1" ht="55" customHeight="1" x14ac:dyDescent="0.15">
      <c r="A251" s="69" t="s">
        <v>725</v>
      </c>
      <c r="B251" s="70"/>
      <c r="C251" s="72" t="str">
        <f>IFERROR(VLOOKUP(VENTAS4[[#This Row],[Code]],STOCK[],5,FALSE),"-")</f>
        <v xml:space="preserve">Body de un hombro manga farol </v>
      </c>
    </row>
    <row r="252" spans="1:3" s="71" customFormat="1" ht="55" customHeight="1" x14ac:dyDescent="0.15">
      <c r="A252" s="69" t="s">
        <v>212</v>
      </c>
      <c r="B252" s="70"/>
      <c r="C252" s="72" t="str">
        <f>IFERROR(VLOOKUP(VENTAS4[[#This Row],[Code]],STOCK[],5,FALSE),"-")</f>
        <v>Cubierta de pezón de metal vinculado</v>
      </c>
    </row>
    <row r="253" spans="1:3" s="71" customFormat="1" ht="55" customHeight="1" x14ac:dyDescent="0.15">
      <c r="A253" s="69" t="s">
        <v>726</v>
      </c>
      <c r="B253" s="70"/>
      <c r="C253" s="72" t="str">
        <f>IFERROR(VLOOKUP(VENTAS4[[#This Row],[Code]],STOCK[],5,FALSE),"-")</f>
        <v xml:space="preserve">Shorts bajo de doblez de cintura </v>
      </c>
    </row>
    <row r="254" spans="1:3" s="71" customFormat="1" ht="55" customHeight="1" x14ac:dyDescent="0.15">
      <c r="A254" s="69" t="s">
        <v>186</v>
      </c>
      <c r="B254" s="70"/>
      <c r="C254" s="72" t="str">
        <f>IFERROR(VLOOKUP(VENTAS4[[#This Row],[Code]],STOCK[],5,FALSE),"-")</f>
        <v>Botines con tacón con cordón</v>
      </c>
    </row>
    <row r="255" spans="1:3" s="71" customFormat="1" ht="55" customHeight="1" x14ac:dyDescent="0.15">
      <c r="A255" s="69" t="s">
        <v>201</v>
      </c>
      <c r="B255" s="70"/>
      <c r="C255" s="72" t="str">
        <f>IFERROR(VLOOKUP(VENTAS4[[#This Row],[Code]],STOCK[],5,FALSE),"-")</f>
        <v>Falda con abertura alta_XS</v>
      </c>
    </row>
    <row r="256" spans="1:3" s="71" customFormat="1" ht="55" customHeight="1" x14ac:dyDescent="0.15">
      <c r="A256" s="69" t="s">
        <v>727</v>
      </c>
      <c r="B256" s="70"/>
      <c r="C256" s="72" t="str">
        <f>IFERROR(VLOOKUP(VENTAS4[[#This Row],[Code]],STOCK[],5,FALSE),"-")</f>
        <v>Sandalias plateadas con pedrería</v>
      </c>
    </row>
    <row r="257" spans="1:3" s="71" customFormat="1" ht="55" customHeight="1" x14ac:dyDescent="0.15">
      <c r="A257" s="69" t="s">
        <v>728</v>
      </c>
      <c r="B257" s="70"/>
      <c r="C257" s="72" t="str">
        <f>IFERROR(VLOOKUP(VENTAS4[[#This Row],[Code]],STOCK[],5,FALSE),"-")</f>
        <v>Vestido Azul Rey de tela faja</v>
      </c>
    </row>
    <row r="258" spans="1:3" s="71" customFormat="1" ht="55" customHeight="1" x14ac:dyDescent="0.15">
      <c r="A258" s="69" t="s">
        <v>729</v>
      </c>
      <c r="B258" s="70"/>
      <c r="C258" s="72" t="str">
        <f>IFERROR(VLOOKUP(VENTAS4[[#This Row],[Code]],STOCK[],5,FALSE),"-")</f>
        <v>Shorts de cintura con cordón</v>
      </c>
    </row>
    <row r="259" spans="1:3" s="71" customFormat="1" ht="55" customHeight="1" x14ac:dyDescent="0.15">
      <c r="A259" s="69" t="s">
        <v>730</v>
      </c>
      <c r="B259" s="70"/>
      <c r="C259" s="72" t="str">
        <f>IFERROR(VLOOKUP(VENTAS4[[#This Row],[Code]],STOCK[],5,FALSE),"-")</f>
        <v>Vestido de muslo con abertura .</v>
      </c>
    </row>
    <row r="260" spans="1:3" s="71" customFormat="1" ht="55" customHeight="1" x14ac:dyDescent="0.15">
      <c r="A260" s="69" t="s">
        <v>138</v>
      </c>
      <c r="B260" s="70"/>
      <c r="C260" s="72" t="str">
        <f>IFERROR(VLOOKUP(VENTAS4[[#This Row],[Code]],STOCK[],5,FALSE),"-")</f>
        <v>Vestido de espalda abierta de manga farol_S</v>
      </c>
    </row>
    <row r="261" spans="1:3" s="71" customFormat="1" ht="55" customHeight="1" x14ac:dyDescent="0.15">
      <c r="A261" s="69" t="s">
        <v>139</v>
      </c>
      <c r="B261" s="70"/>
      <c r="C261" s="72" t="str">
        <f>IFERROR(VLOOKUP(VENTAS4[[#This Row],[Code]],STOCK[],5,FALSE),"-")</f>
        <v>Vestido de espalda abierta de manga farol_XS</v>
      </c>
    </row>
    <row r="262" spans="1:3" s="71" customFormat="1" ht="55" customHeight="1" x14ac:dyDescent="0.15">
      <c r="A262" s="69" t="s">
        <v>140</v>
      </c>
      <c r="B262" s="70"/>
      <c r="C262" s="72" t="str">
        <f>IFERROR(VLOOKUP(VENTAS4[[#This Row],[Code]],STOCK[],5,FALSE),"-")</f>
        <v>Vestido de manga farol de cuello cuadrado_L</v>
      </c>
    </row>
    <row r="263" spans="1:3" s="71" customFormat="1" ht="55" customHeight="1" x14ac:dyDescent="0.15">
      <c r="A263" s="69" t="s">
        <v>141</v>
      </c>
      <c r="B263" s="70"/>
      <c r="C263" s="72" t="str">
        <f>IFERROR(VLOOKUP(VENTAS4[[#This Row],[Code]],STOCK[],5,FALSE),"-")</f>
        <v>Vestido de manga farol de cuello cuadrado_M</v>
      </c>
    </row>
    <row r="264" spans="1:3" s="71" customFormat="1" ht="55" customHeight="1" x14ac:dyDescent="0.15">
      <c r="A264" s="69" t="s">
        <v>142</v>
      </c>
      <c r="B264" s="70"/>
      <c r="C264" s="72" t="str">
        <f>IFERROR(VLOOKUP(VENTAS4[[#This Row],[Code]],STOCK[],5,FALSE),"-")</f>
        <v>Vestido de manga farol de cuello cuadrado_S</v>
      </c>
    </row>
    <row r="265" spans="1:3" s="71" customFormat="1" ht="55" customHeight="1" x14ac:dyDescent="0.15">
      <c r="A265" s="69" t="s">
        <v>143</v>
      </c>
      <c r="B265" s="70"/>
      <c r="C265" s="72" t="str">
        <f>IFERROR(VLOOKUP(VENTAS4[[#This Row],[Code]],STOCK[],5,FALSE),"-")</f>
        <v>Vestido de manga farol de cuello cuadrado_XS</v>
      </c>
    </row>
    <row r="266" spans="1:3" s="71" customFormat="1" ht="55" customHeight="1" x14ac:dyDescent="0.15">
      <c r="A266" s="69" t="s">
        <v>222</v>
      </c>
      <c r="B266" s="70"/>
      <c r="C266" s="72" t="str">
        <f>IFERROR(VLOOKUP(VENTAS4[[#This Row],[Code]],STOCK[],5,FALSE),"-")</f>
        <v>Top de hombros descubiertos unicolor ribete con fruncido_S</v>
      </c>
    </row>
    <row r="267" spans="1:3" s="71" customFormat="1" ht="55" customHeight="1" x14ac:dyDescent="0.15">
      <c r="A267" s="69" t="s">
        <v>171</v>
      </c>
      <c r="B267" s="70"/>
      <c r="C267" s="72" t="str">
        <f>IFERROR(VLOOKUP(VENTAS4[[#This Row],[Code]],STOCK[],5,FALSE),"-")</f>
        <v>SHEIN SXY Camiseta corta unicolor con abertura_XS</v>
      </c>
    </row>
    <row r="268" spans="1:3" s="71" customFormat="1" ht="55" customHeight="1" x14ac:dyDescent="0.15">
      <c r="A268" s="69" t="s">
        <v>172</v>
      </c>
      <c r="B268" s="70"/>
      <c r="C268" s="72" t="str">
        <f>IFERROR(VLOOKUP(VENTAS4[[#This Row],[Code]],STOCK[],5,FALSE),"-")</f>
        <v>Camiseta corta unicolor con abertura</v>
      </c>
    </row>
    <row r="269" spans="1:3" s="71" customFormat="1" ht="55" customHeight="1" x14ac:dyDescent="0.15">
      <c r="A269" s="69" t="s">
        <v>173</v>
      </c>
      <c r="B269" s="70"/>
      <c r="C269" s="72" t="str">
        <f>IFERROR(VLOOKUP(VENTAS4[[#This Row],[Code]],STOCK[],5,FALSE),"-")</f>
        <v>SHEIN SXY Camiseta corta unicolor con abertura</v>
      </c>
    </row>
    <row r="270" spans="1:3" s="71" customFormat="1" ht="55" customHeight="1" x14ac:dyDescent="0.15">
      <c r="A270" s="69" t="s">
        <v>731</v>
      </c>
      <c r="B270" s="70"/>
      <c r="C270" s="72" t="str">
        <f>IFERROR(VLOOKUP(VENTAS4[[#This Row],[Code]],STOCK[],5,FALSE),"-")</f>
        <v>Top cruzado blanco</v>
      </c>
    </row>
    <row r="271" spans="1:3" s="71" customFormat="1" ht="55" customHeight="1" x14ac:dyDescent="0.15">
      <c r="A271" s="69" t="s">
        <v>732</v>
      </c>
      <c r="B271" s="70"/>
      <c r="C271" s="72" t="str">
        <f>IFERROR(VLOOKUP(VENTAS4[[#This Row],[Code]],STOCK[],5,FALSE),"-")</f>
        <v>Top cruzado blanco</v>
      </c>
    </row>
    <row r="272" spans="1:3" s="71" customFormat="1" ht="55" customHeight="1" x14ac:dyDescent="0.15">
      <c r="A272" s="69" t="s">
        <v>733</v>
      </c>
      <c r="B272" s="70"/>
      <c r="C272" s="72" t="str">
        <f>IFERROR(VLOOKUP(VENTAS4[[#This Row],[Code]],STOCK[],5,FALSE),"-")</f>
        <v>Top corto manga farol</v>
      </c>
    </row>
    <row r="273" spans="1:3" s="71" customFormat="1" ht="55" customHeight="1" x14ac:dyDescent="0.15">
      <c r="A273" s="69" t="s">
        <v>175</v>
      </c>
      <c r="B273" s="70"/>
      <c r="C273" s="72" t="str">
        <f>IFERROR(VLOOKUP(VENTAS4[[#This Row],[Code]],STOCK[],5,FALSE),"-")</f>
        <v>SHEIN SXY Top corto con nudo con abertura de manga farol_S</v>
      </c>
    </row>
    <row r="274" spans="1:3" s="71" customFormat="1" ht="55" customHeight="1" x14ac:dyDescent="0.15">
      <c r="A274" s="69" t="s">
        <v>176</v>
      </c>
      <c r="B274" s="70"/>
      <c r="C274" s="72" t="str">
        <f>IFERROR(VLOOKUP(VENTAS4[[#This Row],[Code]],STOCK[],5,FALSE),"-")</f>
        <v>SHEIN SXY Top corto con nudo con abertura de manga farol_M</v>
      </c>
    </row>
    <row r="275" spans="1:3" s="71" customFormat="1" ht="55" customHeight="1" x14ac:dyDescent="0.15">
      <c r="A275" s="69" t="s">
        <v>734</v>
      </c>
      <c r="B275" s="70"/>
      <c r="C275" s="72" t="str">
        <f>IFERROR(VLOOKUP(VENTAS4[[#This Row],[Code]],STOCK[],5,FALSE),"-")</f>
        <v>Top cruzado naranja</v>
      </c>
    </row>
    <row r="276" spans="1:3" s="71" customFormat="1" ht="55" customHeight="1" x14ac:dyDescent="0.15">
      <c r="A276" s="69" t="s">
        <v>735</v>
      </c>
      <c r="B276" s="70"/>
      <c r="C276" s="72" t="str">
        <f>IFERROR(VLOOKUP(VENTAS4[[#This Row],[Code]],STOCK[],5,FALSE),"-")</f>
        <v>Top cruzado naranja</v>
      </c>
    </row>
    <row r="277" spans="1:3" s="71" customFormat="1" ht="55" customHeight="1" x14ac:dyDescent="0.15">
      <c r="A277" s="69" t="s">
        <v>736</v>
      </c>
      <c r="B277" s="70"/>
      <c r="C277" s="72" t="str">
        <f>IFERROR(VLOOKUP(VENTAS4[[#This Row],[Code]],STOCK[],5,FALSE),"-")</f>
        <v>Top cruzado naranja</v>
      </c>
    </row>
    <row r="278" spans="1:3" s="71" customFormat="1" ht="55" customHeight="1" x14ac:dyDescent="0.15">
      <c r="A278" s="69" t="s">
        <v>737</v>
      </c>
      <c r="B278" s="70"/>
      <c r="C278" s="72" t="str">
        <f>IFERROR(VLOOKUP(VENTAS4[[#This Row],[Code]],STOCK[],5,FALSE),"-")</f>
        <v>Top corsetero asimétrico</v>
      </c>
    </row>
    <row r="279" spans="1:3" s="71" customFormat="1" ht="55" customHeight="1" x14ac:dyDescent="0.15">
      <c r="A279" s="69" t="s">
        <v>738</v>
      </c>
      <c r="B279" s="70"/>
      <c r="C279" s="72" t="str">
        <f>IFERROR(VLOOKUP(VENTAS4[[#This Row],[Code]],STOCK[],5,FALSE),"-")</f>
        <v>Top corsetero asimétrico</v>
      </c>
    </row>
    <row r="280" spans="1:3" s="71" customFormat="1" ht="55" customHeight="1" x14ac:dyDescent="0.15">
      <c r="A280" s="69" t="s">
        <v>739</v>
      </c>
      <c r="B280" s="70"/>
      <c r="C280" s="72" t="str">
        <f>IFERROR(VLOOKUP(VENTAS4[[#This Row],[Code]],STOCK[],5,FALSE),"-")</f>
        <v>Top corsetero asimétrico</v>
      </c>
    </row>
    <row r="281" spans="1:3" s="71" customFormat="1" ht="55" customHeight="1" x14ac:dyDescent="0.15">
      <c r="A281" s="69" t="s">
        <v>740</v>
      </c>
      <c r="B281" s="70"/>
      <c r="C281" s="72" t="str">
        <f>IFERROR(VLOOKUP(VENTAS4[[#This Row],[Code]],STOCK[],5,FALSE),"-")</f>
        <v>Vestido floral de mangas farol</v>
      </c>
    </row>
    <row r="282" spans="1:3" s="71" customFormat="1" ht="55" customHeight="1" x14ac:dyDescent="0.15">
      <c r="A282" s="69" t="s">
        <v>741</v>
      </c>
      <c r="B282" s="70"/>
      <c r="C282" s="72" t="str">
        <f>IFERROR(VLOOKUP(VENTAS4[[#This Row],[Code]],STOCK[],5,FALSE),"-")</f>
        <v>Vestido floral de mangas farol</v>
      </c>
    </row>
    <row r="283" spans="1:3" s="71" customFormat="1" ht="55" customHeight="1" x14ac:dyDescent="0.15">
      <c r="A283" s="69" t="s">
        <v>742</v>
      </c>
      <c r="B283" s="70"/>
      <c r="C283" s="72" t="str">
        <f>IFERROR(VLOOKUP(VENTAS4[[#This Row],[Code]],STOCK[],5,FALSE),"-")</f>
        <v>Vestido floral de mangas farol</v>
      </c>
    </row>
    <row r="284" spans="1:3" s="71" customFormat="1" ht="55" customHeight="1" x14ac:dyDescent="0.15">
      <c r="A284" s="69" t="s">
        <v>144</v>
      </c>
      <c r="B284" s="70"/>
      <c r="C284" s="72" t="str">
        <f>IFERROR(VLOOKUP(VENTAS4[[#This Row],[Code]],STOCK[],5,FALSE),"-")</f>
        <v>SHEIN Vestido con estampado floral pecho con fruncido con nudo delantero bajo con fruncido_L</v>
      </c>
    </row>
    <row r="285" spans="1:3" s="71" customFormat="1" ht="55" customHeight="1" x14ac:dyDescent="0.15">
      <c r="A285" s="69" t="s">
        <v>743</v>
      </c>
      <c r="B285" s="70"/>
      <c r="C285" s="72" t="str">
        <f>IFERROR(VLOOKUP(VENTAS4[[#This Row],[Code]],STOCK[],5,FALSE),"-")</f>
        <v>Camiseta corta de cuadros</v>
      </c>
    </row>
    <row r="286" spans="1:3" s="71" customFormat="1" ht="55" customHeight="1" x14ac:dyDescent="0.15">
      <c r="A286" s="69" t="s">
        <v>145</v>
      </c>
      <c r="B286" s="70"/>
      <c r="C286" s="72" t="str">
        <f>IFERROR(VLOOKUP(VENTAS4[[#This Row],[Code]],STOCK[],5,FALSE),"-")</f>
        <v>SHEIN Vestido fruncido de cuello con cordón de manga con volante de lunares_XS</v>
      </c>
    </row>
    <row r="287" spans="1:3" s="71" customFormat="1" ht="55" customHeight="1" x14ac:dyDescent="0.15">
      <c r="A287" s="69" t="s">
        <v>146</v>
      </c>
      <c r="B287" s="70"/>
      <c r="C287" s="72" t="str">
        <f>IFERROR(VLOOKUP(VENTAS4[[#This Row],[Code]],STOCK[],5,FALSE),"-")</f>
        <v>SHEIN Vestido fruncido de cuello con cordón de manga con volante de lunares_M</v>
      </c>
    </row>
    <row r="288" spans="1:3" s="71" customFormat="1" ht="55" customHeight="1" x14ac:dyDescent="0.15">
      <c r="A288" s="69" t="s">
        <v>744</v>
      </c>
      <c r="B288" s="70"/>
      <c r="C288" s="72" t="str">
        <f>IFERROR(VLOOKUP(VENTAS4[[#This Row],[Code]],STOCK[],5,FALSE),"-")</f>
        <v>Camiseta corta de manga farol</v>
      </c>
    </row>
    <row r="289" spans="1:3" s="71" customFormat="1" ht="55" customHeight="1" x14ac:dyDescent="0.15">
      <c r="A289" s="69" t="s">
        <v>745</v>
      </c>
      <c r="B289" s="70"/>
      <c r="C289" s="72" t="str">
        <f>IFERROR(VLOOKUP(VENTAS4[[#This Row],[Code]],STOCK[],5,FALSE),"-")</f>
        <v>Camiseta corta de manga farol</v>
      </c>
    </row>
    <row r="290" spans="1:3" s="71" customFormat="1" ht="55" customHeight="1" x14ac:dyDescent="0.15">
      <c r="A290" s="69" t="s">
        <v>746</v>
      </c>
      <c r="B290" s="70"/>
      <c r="C290" s="72" t="str">
        <f>IFERROR(VLOOKUP(VENTAS4[[#This Row],[Code]],STOCK[],5,FALSE),"-")</f>
        <v xml:space="preserve">Cinturón trenzado </v>
      </c>
    </row>
    <row r="291" spans="1:3" s="71" customFormat="1" ht="55" customHeight="1" x14ac:dyDescent="0.15">
      <c r="A291" s="69" t="s">
        <v>747</v>
      </c>
      <c r="B291" s="70"/>
      <c r="C291" s="72" t="str">
        <f>IFERROR(VLOOKUP(VENTAS4[[#This Row],[Code]],STOCK[],5,FALSE),"-")</f>
        <v xml:space="preserve">Vestido pecho con fruncido </v>
      </c>
    </row>
    <row r="292" spans="1:3" s="71" customFormat="1" ht="55" customHeight="1" x14ac:dyDescent="0.15">
      <c r="A292" s="69" t="s">
        <v>148</v>
      </c>
      <c r="B292" s="70"/>
      <c r="C292" s="72" t="str">
        <f>IFERROR(VLOOKUP(VENTAS4[[#This Row],[Code]],STOCK[],5,FALSE),"-")</f>
        <v>Vestido pecho con fruncido cruzado cintura con estampado floral_S</v>
      </c>
    </row>
    <row r="293" spans="1:3" s="71" customFormat="1" ht="55" customHeight="1" x14ac:dyDescent="0.15">
      <c r="A293" s="69" t="s">
        <v>149</v>
      </c>
      <c r="B293" s="70"/>
      <c r="C293" s="72" t="str">
        <f>IFERROR(VLOOKUP(VENTAS4[[#This Row],[Code]],STOCK[],5,FALSE),"-")</f>
        <v>Vestido pecho con fruncido cruzado cintura con estampado floral_M</v>
      </c>
    </row>
    <row r="294" spans="1:3" s="71" customFormat="1" ht="55" customHeight="1" x14ac:dyDescent="0.15">
      <c r="A294" s="69" t="s">
        <v>150</v>
      </c>
      <c r="B294" s="70"/>
      <c r="C294" s="72" t="str">
        <f>IFERROR(VLOOKUP(VENTAS4[[#This Row],[Code]],STOCK[],5,FALSE),"-")</f>
        <v>Vestido pecho con fruncido cruzado cintura con estampado floral_L</v>
      </c>
    </row>
    <row r="295" spans="1:3" s="71" customFormat="1" ht="55" customHeight="1" x14ac:dyDescent="0.15">
      <c r="A295" s="69" t="s">
        <v>748</v>
      </c>
      <c r="B295" s="70"/>
      <c r="C295" s="72" t="str">
        <f>IFERROR(VLOOKUP(VENTAS4[[#This Row],[Code]],STOCK[],5,FALSE),"-")</f>
        <v>Vestido vaporoso</v>
      </c>
    </row>
    <row r="296" spans="1:3" s="71" customFormat="1" ht="55" customHeight="1" x14ac:dyDescent="0.15">
      <c r="A296" s="69" t="s">
        <v>749</v>
      </c>
      <c r="B296" s="70"/>
      <c r="C296" s="72" t="str">
        <f>IFERROR(VLOOKUP(VENTAS4[[#This Row],[Code]],STOCK[],5,FALSE),"-")</f>
        <v>Vestido ajustado de malla en contraste</v>
      </c>
    </row>
    <row r="297" spans="1:3" s="71" customFormat="1" ht="55" customHeight="1" x14ac:dyDescent="0.15">
      <c r="A297" s="69" t="s">
        <v>750</v>
      </c>
      <c r="B297" s="70"/>
      <c r="C297" s="72" t="str">
        <f>IFERROR(VLOOKUP(VENTAS4[[#This Row],[Code]],STOCK[],5,FALSE),"-")</f>
        <v>Vestido floral con abertura trasera</v>
      </c>
    </row>
    <row r="298" spans="1:3" s="71" customFormat="1" ht="55" customHeight="1" x14ac:dyDescent="0.15">
      <c r="A298" s="69" t="s">
        <v>153</v>
      </c>
      <c r="B298" s="70"/>
      <c r="C298" s="72" t="str">
        <f>IFERROR(VLOOKUP(VENTAS4[[#This Row],[Code]],STOCK[],5,FALSE),"-")</f>
        <v>Vestido floral con abertura trasera</v>
      </c>
    </row>
    <row r="299" spans="1:3" s="71" customFormat="1" ht="55" customHeight="1" x14ac:dyDescent="0.15">
      <c r="A299" s="69" t="s">
        <v>751</v>
      </c>
      <c r="B299" s="70"/>
      <c r="C299" s="72" t="str">
        <f>IFERROR(VLOOKUP(VENTAS4[[#This Row],[Code]],STOCK[],5,FALSE),"-")</f>
        <v>Vestido floral con abertura trasera</v>
      </c>
    </row>
    <row r="300" spans="1:3" s="71" customFormat="1" ht="55" customHeight="1" x14ac:dyDescent="0.15">
      <c r="A300" s="69" t="s">
        <v>752</v>
      </c>
      <c r="B300" s="70"/>
      <c r="C300" s="72" t="str">
        <f>IFERROR(VLOOKUP(VENTAS4[[#This Row],[Code]],STOCK[],5,FALSE),"-")</f>
        <v>Vestido floral escote corazón</v>
      </c>
    </row>
    <row r="301" spans="1:3" s="71" customFormat="1" ht="55" customHeight="1" x14ac:dyDescent="0.15">
      <c r="A301" s="69" t="s">
        <v>753</v>
      </c>
      <c r="B301" s="70"/>
      <c r="C301" s="72" t="str">
        <f>IFERROR(VLOOKUP(VENTAS4[[#This Row],[Code]],STOCK[],5,FALSE),"-")</f>
        <v>Vestido floral escote corazón</v>
      </c>
    </row>
    <row r="302" spans="1:3" s="71" customFormat="1" ht="55" customHeight="1" x14ac:dyDescent="0.15">
      <c r="A302" s="69" t="s">
        <v>156</v>
      </c>
      <c r="B302" s="70"/>
      <c r="C302" s="72" t="str">
        <f>IFERROR(VLOOKUP(VENTAS4[[#This Row],[Code]],STOCK[],5,FALSE),"-")</f>
        <v>SHEIN Vestido con estampado floral con nudo delantero de manga farol_L</v>
      </c>
    </row>
    <row r="303" spans="1:3" s="71" customFormat="1" ht="55" customHeight="1" x14ac:dyDescent="0.15">
      <c r="A303" s="69" t="s">
        <v>754</v>
      </c>
      <c r="B303" s="70"/>
      <c r="C303" s="72" t="str">
        <f>IFERROR(VLOOKUP(VENTAS4[[#This Row],[Code]],STOCK[],5,FALSE),"-")</f>
        <v>Vestido con estampado floral</v>
      </c>
    </row>
    <row r="304" spans="1:3" s="71" customFormat="1" ht="55" customHeight="1" x14ac:dyDescent="0.15">
      <c r="A304" s="69" t="s">
        <v>755</v>
      </c>
      <c r="B304" s="70"/>
      <c r="C304" s="72" t="str">
        <f>IFERROR(VLOOKUP(VENTAS4[[#This Row],[Code]],STOCK[],5,FALSE),"-")</f>
        <v>Vestido con estampado floral</v>
      </c>
    </row>
    <row r="305" spans="1:3" s="71" customFormat="1" ht="55" customHeight="1" x14ac:dyDescent="0.15">
      <c r="A305" s="69" t="s">
        <v>159</v>
      </c>
      <c r="B305" s="70"/>
      <c r="C305" s="72" t="str">
        <f>IFERROR(VLOOKUP(VENTAS4[[#This Row],[Code]],STOCK[],5,FALSE),"-")</f>
        <v>Vestido floral de manga farol escote corazón con cordón lateral_S</v>
      </c>
    </row>
    <row r="306" spans="1:3" s="71" customFormat="1" ht="55" customHeight="1" x14ac:dyDescent="0.15">
      <c r="A306" s="69" t="s">
        <v>756</v>
      </c>
      <c r="B306" s="70"/>
      <c r="C306" s="72" t="str">
        <f>IFERROR(VLOOKUP(VENTAS4[[#This Row],[Code]],STOCK[],5,FALSE),"-")</f>
        <v>Vestido con estampado jungla</v>
      </c>
    </row>
    <row r="307" spans="1:3" s="71" customFormat="1" ht="55" customHeight="1" x14ac:dyDescent="0.15">
      <c r="A307" s="69" t="s">
        <v>757</v>
      </c>
      <c r="B307" s="70"/>
      <c r="C307" s="72" t="str">
        <f>IFERROR(VLOOKUP(VENTAS4[[#This Row],[Code]],STOCK[],5,FALSE),"-")</f>
        <v>Vestido con estampado jungla</v>
      </c>
    </row>
    <row r="308" spans="1:3" s="71" customFormat="1" ht="55" customHeight="1" x14ac:dyDescent="0.15">
      <c r="A308" s="69" t="s">
        <v>758</v>
      </c>
      <c r="B308" s="70"/>
      <c r="C308" s="72" t="str">
        <f>IFERROR(VLOOKUP(VENTAS4[[#This Row],[Code]],STOCK[],5,FALSE),"-")</f>
        <v>Vestido con estampado jungla</v>
      </c>
    </row>
    <row r="309" spans="1:3" s="71" customFormat="1" ht="55" customHeight="1" x14ac:dyDescent="0.15">
      <c r="A309" s="69" t="s">
        <v>162</v>
      </c>
      <c r="B309" s="70"/>
      <c r="C309" s="72" t="str">
        <f>IFERROR(VLOOKUP(VENTAS4[[#This Row],[Code]],STOCK[],5,FALSE),"-")</f>
        <v>Vestido floral de manga farol de espalda abierta con cordón bajo con fruncido_XS</v>
      </c>
    </row>
    <row r="310" spans="1:3" s="71" customFormat="1" ht="55" customHeight="1" x14ac:dyDescent="0.15">
      <c r="A310" s="69" t="s">
        <v>163</v>
      </c>
      <c r="B310" s="70"/>
      <c r="C310" s="72" t="str">
        <f>IFERROR(VLOOKUP(VENTAS4[[#This Row],[Code]],STOCK[],5,FALSE),"-")</f>
        <v>Vestido floral de manga farol de espalda abierta con cordón bajo con fruncido_S</v>
      </c>
    </row>
    <row r="311" spans="1:3" s="71" customFormat="1" ht="55" customHeight="1" x14ac:dyDescent="0.15">
      <c r="A311" s="69" t="s">
        <v>164</v>
      </c>
      <c r="B311" s="70"/>
      <c r="C311" s="72" t="str">
        <f>IFERROR(VLOOKUP(VENTAS4[[#This Row],[Code]],STOCK[],5,FALSE),"-")</f>
        <v>Vestido floral de manga farol de espalda abierta con cordón bajo con fruncido_M</v>
      </c>
    </row>
    <row r="312" spans="1:3" s="71" customFormat="1" ht="55" customHeight="1" x14ac:dyDescent="0.15">
      <c r="A312" s="69" t="s">
        <v>165</v>
      </c>
      <c r="B312" s="70"/>
      <c r="C312" s="72" t="str">
        <f>IFERROR(VLOOKUP(VENTAS4[[#This Row],[Code]],STOCK[],5,FALSE),"-")</f>
        <v>Vestido floral de manga farol de espalda abierta con cordón bajo con fruncido_L</v>
      </c>
    </row>
    <row r="313" spans="1:3" s="71" customFormat="1" ht="55" customHeight="1" x14ac:dyDescent="0.15">
      <c r="A313" s="69" t="s">
        <v>166</v>
      </c>
      <c r="B313" s="70"/>
      <c r="C313" s="72" t="str">
        <f>IFERROR(VLOOKUP(VENTAS4[[#This Row],[Code]],STOCK[],5,FALSE),"-")</f>
        <v>SHEIN Vestido lencero floral de muslo con abertura_XS</v>
      </c>
    </row>
    <row r="314" spans="1:3" s="71" customFormat="1" ht="55" customHeight="1" x14ac:dyDescent="0.15">
      <c r="A314" s="69" t="s">
        <v>167</v>
      </c>
      <c r="B314" s="70"/>
      <c r="C314" s="72" t="str">
        <f>IFERROR(VLOOKUP(VENTAS4[[#This Row],[Code]],STOCK[],5,FALSE),"-")</f>
        <v>SHEIN Vestido lencero floral de muslo con abertura_S</v>
      </c>
    </row>
    <row r="315" spans="1:3" s="71" customFormat="1" ht="55" customHeight="1" x14ac:dyDescent="0.15">
      <c r="A315" s="69" t="s">
        <v>759</v>
      </c>
      <c r="B315" s="70"/>
      <c r="C315" s="72" t="str">
        <f>IFERROR(VLOOKUP(VENTAS4[[#This Row],[Code]],STOCK[],5,FALSE),"-")</f>
        <v>Top Cruzado negro</v>
      </c>
    </row>
    <row r="316" spans="1:3" s="71" customFormat="1" ht="55" customHeight="1" x14ac:dyDescent="0.15">
      <c r="A316" s="69" t="s">
        <v>760</v>
      </c>
      <c r="B316" s="70"/>
      <c r="C316" s="72" t="str">
        <f>IFERROR(VLOOKUP(VENTAS4[[#This Row],[Code]],STOCK[],5,FALSE),"-")</f>
        <v>Top Cruzado negro</v>
      </c>
    </row>
    <row r="317" spans="1:3" s="71" customFormat="1" ht="55" customHeight="1" x14ac:dyDescent="0.15">
      <c r="A317" s="69" t="s">
        <v>761</v>
      </c>
      <c r="B317" s="70"/>
      <c r="C317" s="72" t="str">
        <f>IFERROR(VLOOKUP(VENTAS4[[#This Row],[Code]],STOCK[],5,FALSE),"-")</f>
        <v>Top Cruzado negro</v>
      </c>
    </row>
    <row r="318" spans="1:3" s="71" customFormat="1" ht="55" customHeight="1" x14ac:dyDescent="0.15">
      <c r="A318" s="69" t="s">
        <v>182</v>
      </c>
      <c r="B318" s="70"/>
      <c r="C318" s="72" t="str">
        <f>IFERROR(VLOOKUP(VENTAS4[[#This Row],[Code]],STOCK[],5,FALSE),"-")</f>
        <v>SHEIN SXY Camiseta con abertura de malla_M</v>
      </c>
    </row>
    <row r="319" spans="1:3" s="71" customFormat="1" ht="55" customHeight="1" x14ac:dyDescent="0.15">
      <c r="A319" s="69" t="s">
        <v>183</v>
      </c>
      <c r="B319" s="70"/>
      <c r="C319" s="72" t="str">
        <f>IFERROR(VLOOKUP(VENTAS4[[#This Row],[Code]],STOCK[],5,FALSE),"-")</f>
        <v>SHEIN SXY Camiseta con abertura de malla_S</v>
      </c>
    </row>
    <row r="320" spans="1:3" s="71" customFormat="1" ht="55" customHeight="1" x14ac:dyDescent="0.15">
      <c r="A320" s="69" t="s">
        <v>184</v>
      </c>
      <c r="B320" s="70"/>
      <c r="C320" s="72" t="str">
        <f>IFERROR(VLOOKUP(VENTAS4[[#This Row],[Code]],STOCK[],5,FALSE),"-")</f>
        <v>SHEIN SXY Camiseta con abertura de malla_XS</v>
      </c>
    </row>
    <row r="321" spans="1:3" s="71" customFormat="1" ht="55" customHeight="1" x14ac:dyDescent="0.15">
      <c r="A321" s="69" t="s">
        <v>762</v>
      </c>
      <c r="B321" s="70"/>
      <c r="C321" s="72" t="str">
        <f>IFERROR(VLOOKUP(VENTAS4[[#This Row],[Code]],STOCK[],5,FALSE),"-")</f>
        <v>Top Cruzado azul</v>
      </c>
    </row>
    <row r="322" spans="1:3" s="71" customFormat="1" ht="55" customHeight="1" x14ac:dyDescent="0.15">
      <c r="A322" s="69" t="s">
        <v>763</v>
      </c>
      <c r="B322" s="70"/>
      <c r="C322" s="72" t="str">
        <f>IFERROR(VLOOKUP(VENTAS4[[#This Row],[Code]],STOCK[],5,FALSE),"-")</f>
        <v>Top Cruzado azul</v>
      </c>
    </row>
    <row r="323" spans="1:3" s="71" customFormat="1" ht="55" customHeight="1" x14ac:dyDescent="0.15">
      <c r="A323" s="69" t="s">
        <v>168</v>
      </c>
      <c r="B323" s="70"/>
      <c r="C323" s="72" t="str">
        <f>IFERROR(VLOOKUP(VENTAS4[[#This Row],[Code]],STOCK[],5,FALSE),"-")</f>
        <v>SHEIN Frenchy Vestido de leopardo &amp; piel de tigre con estampado de manga mariposa sin cinturón_S</v>
      </c>
    </row>
    <row r="324" spans="1:3" s="71" customFormat="1" ht="55" customHeight="1" x14ac:dyDescent="0.15">
      <c r="A324" s="69" t="s">
        <v>764</v>
      </c>
      <c r="B324" s="70"/>
      <c r="C324" s="72" t="str">
        <f>IFERROR(VLOOKUP(VENTAS4[[#This Row],[Code]],STOCK[],5,FALSE),"-")</f>
        <v>Blusa corta de manga farol</v>
      </c>
    </row>
    <row r="325" spans="1:3" s="71" customFormat="1" ht="55" customHeight="1" x14ac:dyDescent="0.15">
      <c r="A325" s="69" t="s">
        <v>765</v>
      </c>
      <c r="B325" s="70"/>
      <c r="C325" s="72" t="str">
        <f>IFERROR(VLOOKUP(VENTAS4[[#This Row],[Code]],STOCK[],5,FALSE),"-")</f>
        <v>Blusa corta de manga farol</v>
      </c>
    </row>
    <row r="326" spans="1:3" s="71" customFormat="1" ht="55" customHeight="1" x14ac:dyDescent="0.15">
      <c r="A326" s="69" t="s">
        <v>202</v>
      </c>
      <c r="B326" s="70"/>
      <c r="C326" s="72" t="str">
        <f>IFERROR(VLOOKUP(VENTAS4[[#This Row],[Code]],STOCK[],5,FALSE),"-")</f>
        <v>Vestido de espalda abierta de manga farol_L</v>
      </c>
    </row>
    <row r="327" spans="1:3" s="71" customFormat="1" ht="55" customHeight="1" x14ac:dyDescent="0.15">
      <c r="A327" s="69" t="s">
        <v>203</v>
      </c>
      <c r="B327" s="70"/>
      <c r="C327" s="72" t="str">
        <f>IFERROR(VLOOKUP(VENTAS4[[#This Row],[Code]],STOCK[],5,FALSE),"-")</f>
        <v>Vestido de espalda abierta de manga farol_M</v>
      </c>
    </row>
    <row r="328" spans="1:3" s="71" customFormat="1" ht="55" customHeight="1" x14ac:dyDescent="0.15">
      <c r="A328" s="69" t="s">
        <v>204</v>
      </c>
      <c r="B328" s="70"/>
      <c r="C328" s="72" t="str">
        <f>IFERROR(VLOOKUP(VENTAS4[[#This Row],[Code]],STOCK[],5,FALSE),"-")</f>
        <v>Top de cuello cruzado con nudo lateral</v>
      </c>
    </row>
    <row r="329" spans="1:3" s="71" customFormat="1" ht="55" customHeight="1" x14ac:dyDescent="0.15">
      <c r="A329" s="69" t="s">
        <v>766</v>
      </c>
      <c r="B329" s="70"/>
      <c r="C329" s="72" t="str">
        <f>IFERROR(VLOOKUP(VENTAS4[[#This Row],[Code]],STOCK[],5,FALSE),"-")</f>
        <v>Vestido ajustado con diseño de cadena</v>
      </c>
    </row>
    <row r="330" spans="1:3" s="71" customFormat="1" ht="55" customHeight="1" x14ac:dyDescent="0.15">
      <c r="A330" s="69" t="s">
        <v>767</v>
      </c>
      <c r="B330" s="70"/>
      <c r="C330" s="72" t="str">
        <f>IFERROR(VLOOKUP(VENTAS4[[#This Row],[Code]],STOCK[],5,FALSE),"-")</f>
        <v>Falda ajustada animal print</v>
      </c>
    </row>
    <row r="331" spans="1:3" s="71" customFormat="1" ht="55" customHeight="1" x14ac:dyDescent="0.15">
      <c r="A331" s="69" t="s">
        <v>768</v>
      </c>
      <c r="B331" s="70"/>
      <c r="C331" s="72" t="str">
        <f>IFERROR(VLOOKUP(VENTAS4[[#This Row],[Code]],STOCK[],5,FALSE),"-")</f>
        <v>Vestido con estampado de cereza</v>
      </c>
    </row>
    <row r="332" spans="1:3" s="71" customFormat="1" ht="55" customHeight="1" x14ac:dyDescent="0.15">
      <c r="A332" s="69" t="s">
        <v>769</v>
      </c>
      <c r="B332" s="70"/>
      <c r="C332" s="72" t="str">
        <f>IFERROR(VLOOKUP(VENTAS4[[#This Row],[Code]],STOCK[],5,FALSE),"-")</f>
        <v>Vestido slip de rayas de cebra</v>
      </c>
    </row>
    <row r="333" spans="1:3" s="71" customFormat="1" ht="55" customHeight="1" x14ac:dyDescent="0.15">
      <c r="A333" s="69" t="s">
        <v>770</v>
      </c>
      <c r="B333" s="70"/>
      <c r="C333" s="72" t="str">
        <f>IFERROR(VLOOKUP(VENTAS4[[#This Row],[Code]],STOCK[],5,FALSE),"-")</f>
        <v>Vestido slip cebra</v>
      </c>
    </row>
    <row r="334" spans="1:3" s="71" customFormat="1" ht="55" customHeight="1" x14ac:dyDescent="0.15">
      <c r="A334" s="69" t="s">
        <v>771</v>
      </c>
      <c r="B334" s="70"/>
      <c r="C334" s="72" t="str">
        <f>IFERROR(VLOOKUP(VENTAS4[[#This Row],[Code]],STOCK[],5,FALSE),"-")</f>
        <v xml:space="preserve"> Vestido ajustado con estampado de dragón</v>
      </c>
    </row>
    <row r="335" spans="1:3" s="71" customFormat="1" ht="55" customHeight="1" x14ac:dyDescent="0.15">
      <c r="A335" s="69" t="s">
        <v>772</v>
      </c>
      <c r="B335" s="70"/>
      <c r="C335" s="72" t="str">
        <f>IFERROR(VLOOKUP(VENTAS4[[#This Row],[Code]],STOCK[],5,FALSE),"-")</f>
        <v xml:space="preserve"> Vestido slip dragón</v>
      </c>
    </row>
    <row r="336" spans="1:3" s="71" customFormat="1" ht="55" customHeight="1" x14ac:dyDescent="0.15">
      <c r="A336" s="69" t="s">
        <v>773</v>
      </c>
      <c r="B336" s="70"/>
      <c r="C336" s="72" t="str">
        <f>IFERROR(VLOOKUP(VENTAS4[[#This Row],[Code]],STOCK[],5,FALSE),"-")</f>
        <v>Vestido corto de punto</v>
      </c>
    </row>
    <row r="337" spans="1:3" s="71" customFormat="1" ht="55" customHeight="1" x14ac:dyDescent="0.15">
      <c r="A337" s="69" t="s">
        <v>774</v>
      </c>
      <c r="B337" s="70"/>
      <c r="C337" s="72" t="str">
        <f>IFERROR(VLOOKUP(VENTAS4[[#This Row],[Code]],STOCK[],5,FALSE),"-")</f>
        <v>Body tong H&amp;M</v>
      </c>
    </row>
    <row r="338" spans="1:3" s="71" customFormat="1" ht="55" customHeight="1" x14ac:dyDescent="0.15">
      <c r="A338" s="69" t="s">
        <v>775</v>
      </c>
      <c r="B338" s="70"/>
      <c r="C338" s="72" t="str">
        <f>IFERROR(VLOOKUP(VENTAS4[[#This Row],[Code]],STOCK[],5,FALSE),"-")</f>
        <v>Top bandeau</v>
      </c>
    </row>
    <row r="339" spans="1:3" s="71" customFormat="1" ht="55" customHeight="1" x14ac:dyDescent="0.15">
      <c r="A339" s="69" t="s">
        <v>776</v>
      </c>
      <c r="B339" s="70"/>
      <c r="C339" s="72" t="str">
        <f>IFERROR(VLOOKUP(VENTAS4[[#This Row],[Code]],STOCK[],5,FALSE),"-")</f>
        <v>Pantalón elegante de tela brillosa H&amp;M</v>
      </c>
    </row>
    <row r="340" spans="1:3" s="71" customFormat="1" ht="55" customHeight="1" x14ac:dyDescent="0.15">
      <c r="A340" s="69" t="s">
        <v>777</v>
      </c>
      <c r="B340" s="70"/>
      <c r="C340" s="72" t="str">
        <f>IFERROR(VLOOKUP(VENTAS4[[#This Row],[Code]],STOCK[],5,FALSE),"-")</f>
        <v>Vestido con cordón de ajuste H&amp;M</v>
      </c>
    </row>
    <row r="341" spans="1:3" s="71" customFormat="1" ht="55" customHeight="1" x14ac:dyDescent="0.15">
      <c r="A341" s="69" t="s">
        <v>778</v>
      </c>
      <c r="B341" s="70"/>
      <c r="C341" s="72" t="str">
        <f>IFERROR(VLOOKUP(VENTAS4[[#This Row],[Code]],STOCK[],5,FALSE),"-")</f>
        <v>Vestido con cordón de ajuste H&amp;M</v>
      </c>
    </row>
    <row r="342" spans="1:3" s="71" customFormat="1" ht="55" customHeight="1" x14ac:dyDescent="0.15">
      <c r="A342" s="69" t="s">
        <v>779</v>
      </c>
      <c r="B342" s="70"/>
      <c r="C342" s="72" t="str">
        <f>IFERROR(VLOOKUP(VENTAS4[[#This Row],[Code]],STOCK[],5,FALSE),"-")</f>
        <v>Vestido bodycon</v>
      </c>
    </row>
    <row r="343" spans="1:3" s="71" customFormat="1" ht="55" customHeight="1" x14ac:dyDescent="0.15">
      <c r="A343" s="69" t="s">
        <v>780</v>
      </c>
      <c r="B343" s="70"/>
      <c r="C343" s="72" t="str">
        <f>IFERROR(VLOOKUP(VENTAS4[[#This Row],[Code]],STOCK[],5,FALSE),"-")</f>
        <v>Top acanalado sin mangas</v>
      </c>
    </row>
    <row r="344" spans="1:3" s="71" customFormat="1" ht="55" customHeight="1" x14ac:dyDescent="0.15">
      <c r="A344" s="69" t="s">
        <v>215</v>
      </c>
      <c r="B344" s="70"/>
      <c r="C344" s="72" t="str">
        <f>IFERROR(VLOOKUP(VENTAS4[[#This Row],[Code]],STOCK[],5,FALSE),"-")</f>
        <v>Top acanalado sin mangas</v>
      </c>
    </row>
    <row r="345" spans="1:3" s="71" customFormat="1" ht="55" customHeight="1" x14ac:dyDescent="0.15">
      <c r="A345" s="69" t="s">
        <v>781</v>
      </c>
      <c r="B345" s="70"/>
      <c r="C345" s="72" t="str">
        <f>IFERROR(VLOOKUP(VENTAS4[[#This Row],[Code]],STOCK[],5,FALSE),"-")</f>
        <v>Top acanalado sin mangas</v>
      </c>
    </row>
    <row r="346" spans="1:3" s="71" customFormat="1" ht="55" customHeight="1" x14ac:dyDescent="0.15">
      <c r="A346" s="69" t="s">
        <v>1499</v>
      </c>
      <c r="B346" s="70"/>
      <c r="C346" s="72" t="str">
        <f>IFERROR(VLOOKUP(VENTAS4[[#This Row],[Code]],STOCK[],5,FALSE),"-")</f>
        <v>gafas azules con cadena H&amp;M</v>
      </c>
    </row>
    <row r="347" spans="1:3" s="71" customFormat="1" ht="55" customHeight="1" x14ac:dyDescent="0.15">
      <c r="A347" s="69" t="s">
        <v>216</v>
      </c>
      <c r="B347" s="70"/>
      <c r="C347" s="72" t="str">
        <f>IFERROR(VLOOKUP(VENTAS4[[#This Row],[Code]],STOCK[],5,FALSE),"-")</f>
        <v>Top acanalado sin mangas</v>
      </c>
    </row>
    <row r="348" spans="1:3" s="71" customFormat="1" ht="55" customHeight="1" x14ac:dyDescent="0.15">
      <c r="A348" s="69" t="s">
        <v>217</v>
      </c>
      <c r="B348" s="70"/>
      <c r="C348" s="72" t="str">
        <f>IFERROR(VLOOKUP(VENTAS4[[#This Row],[Code]],STOCK[],5,FALSE),"-")</f>
        <v>Vestido acanalado de un hombro</v>
      </c>
    </row>
    <row r="349" spans="1:3" s="71" customFormat="1" ht="55" customHeight="1" x14ac:dyDescent="0.15">
      <c r="A349" s="69" t="s">
        <v>782</v>
      </c>
      <c r="B349" s="70"/>
      <c r="C349" s="72" t="str">
        <f>IFERROR(VLOOKUP(VENTAS4[[#This Row],[Code]],STOCK[],5,FALSE),"-")</f>
        <v>Vestido de un hombro</v>
      </c>
    </row>
    <row r="350" spans="1:3" s="71" customFormat="1" ht="55" customHeight="1" x14ac:dyDescent="0.15">
      <c r="A350" s="69" t="s">
        <v>783</v>
      </c>
      <c r="B350" s="70"/>
      <c r="C350" s="72" t="str">
        <f>IFERROR(VLOOKUP(VENTAS4[[#This Row],[Code]],STOCK[],5,FALSE),"-")</f>
        <v>Vestido corto azul real</v>
      </c>
    </row>
    <row r="351" spans="1:3" s="71" customFormat="1" ht="55" customHeight="1" x14ac:dyDescent="0.15">
      <c r="A351" s="69" t="s">
        <v>784</v>
      </c>
      <c r="B351" s="70"/>
      <c r="C351" s="72" t="str">
        <f>IFERROR(VLOOKUP(VENTAS4[[#This Row],[Code]],STOCK[],5,FALSE),"-")</f>
        <v>Vestido corto azul real</v>
      </c>
    </row>
    <row r="352" spans="1:3" s="71" customFormat="1" ht="55" customHeight="1" x14ac:dyDescent="0.15">
      <c r="A352" s="69" t="s">
        <v>785</v>
      </c>
      <c r="B352" s="70"/>
      <c r="C352" s="72" t="str">
        <f>IFERROR(VLOOKUP(VENTAS4[[#This Row],[Code]],STOCK[],5,FALSE),"-")</f>
        <v>Sostén Push-up</v>
      </c>
    </row>
    <row r="353" spans="1:3" s="71" customFormat="1" ht="55" customHeight="1" x14ac:dyDescent="0.15">
      <c r="A353" s="69" t="s">
        <v>786</v>
      </c>
      <c r="B353" s="70"/>
      <c r="C353" s="72" t="str">
        <f>IFERROR(VLOOKUP(VENTAS4[[#This Row],[Code]],STOCK[],5,FALSE),"-")</f>
        <v>Sostén Push-up</v>
      </c>
    </row>
    <row r="354" spans="1:3" s="71" customFormat="1" ht="55" customHeight="1" x14ac:dyDescent="0.15">
      <c r="A354" s="69" t="s">
        <v>787</v>
      </c>
      <c r="B354" s="70"/>
      <c r="C354" s="72" t="str">
        <f>IFERROR(VLOOKUP(VENTAS4[[#This Row],[Code]],STOCK[],5,FALSE),"-")</f>
        <v>Pants ajustados</v>
      </c>
    </row>
    <row r="355" spans="1:3" s="71" customFormat="1" ht="55" customHeight="1" x14ac:dyDescent="0.15">
      <c r="A355" s="69" t="s">
        <v>788</v>
      </c>
      <c r="B355" s="70"/>
      <c r="C355" s="72" t="str">
        <f>IFERROR(VLOOKUP(VENTAS4[[#This Row],[Code]],STOCK[],5,FALSE),"-")</f>
        <v>Short denim</v>
      </c>
    </row>
    <row r="356" spans="1:3" s="71" customFormat="1" ht="55" customHeight="1" x14ac:dyDescent="0.15">
      <c r="A356" s="69" t="s">
        <v>789</v>
      </c>
      <c r="B356" s="70"/>
      <c r="C356" s="72" t="str">
        <f>IFERROR(VLOOKUP(VENTAS4[[#This Row],[Code]],STOCK[],5,FALSE),"-")</f>
        <v>Jean slim fit</v>
      </c>
    </row>
    <row r="357" spans="1:3" s="71" customFormat="1" ht="55" customHeight="1" x14ac:dyDescent="0.15">
      <c r="A357" s="69" t="s">
        <v>790</v>
      </c>
      <c r="B357" s="70"/>
      <c r="C357" s="72" t="str">
        <f>IFERROR(VLOOKUP(VENTAS4[[#This Row],[Code]],STOCK[],5,FALSE),"-")</f>
        <v>Sandalias trenzadas</v>
      </c>
    </row>
    <row r="358" spans="1:3" s="71" customFormat="1" ht="55" customHeight="1" x14ac:dyDescent="0.15">
      <c r="A358" s="69" t="s">
        <v>792</v>
      </c>
      <c r="B358" s="70"/>
      <c r="C358" s="72" t="str">
        <f>IFERROR(VLOOKUP(VENTAS4[[#This Row],[Code]],STOCK[],5,FALSE),"-")</f>
        <v>Sandalias Rojas</v>
      </c>
    </row>
    <row r="359" spans="1:3" s="71" customFormat="1" ht="55" customHeight="1" x14ac:dyDescent="0.15">
      <c r="A359" s="69" t="s">
        <v>791</v>
      </c>
      <c r="B359" s="70"/>
      <c r="C359" s="72" t="str">
        <f>IFERROR(VLOOKUP(VENTAS4[[#This Row],[Code]],STOCK[],5,FALSE),"-")</f>
        <v>Sandalias Trenzadas</v>
      </c>
    </row>
    <row r="360" spans="1:3" s="71" customFormat="1" ht="55" customHeight="1" x14ac:dyDescent="0.15">
      <c r="A360" s="69" t="s">
        <v>793</v>
      </c>
      <c r="B360" s="70"/>
      <c r="C360" s="72" t="str">
        <f>IFERROR(VLOOKUP(VENTAS4[[#This Row],[Code]],STOCK[],5,FALSE),"-")</f>
        <v>Sandalias Trenzadas</v>
      </c>
    </row>
    <row r="361" spans="1:3" s="71" customFormat="1" ht="55" customHeight="1" x14ac:dyDescent="0.15">
      <c r="A361" s="69" t="s">
        <v>794</v>
      </c>
      <c r="B361" s="70"/>
      <c r="C361" s="72" t="str">
        <f>IFERROR(VLOOKUP(VENTAS4[[#This Row],[Code]],STOCK[],5,FALSE),"-")</f>
        <v>Sandalias anudadas</v>
      </c>
    </row>
    <row r="362" spans="1:3" s="71" customFormat="1" ht="55" customHeight="1" x14ac:dyDescent="0.15">
      <c r="A362" s="69" t="s">
        <v>795</v>
      </c>
      <c r="B362" s="70"/>
      <c r="C362" s="72" t="str">
        <f>IFERROR(VLOOKUP(VENTAS4[[#This Row],[Code]],STOCK[],5,FALSE),"-")</f>
        <v>Sandalias anudadas</v>
      </c>
    </row>
    <row r="363" spans="1:3" s="71" customFormat="1" ht="55" customHeight="1" x14ac:dyDescent="0.15">
      <c r="A363" s="69" t="s">
        <v>796</v>
      </c>
      <c r="B363" s="70"/>
      <c r="C363" s="72" t="str">
        <f>IFERROR(VLOOKUP(VENTAS4[[#This Row],[Code]],STOCK[],5,FALSE),"-")</f>
        <v>Sandalias anudadas</v>
      </c>
    </row>
    <row r="364" spans="1:3" s="71" customFormat="1" ht="55" customHeight="1" x14ac:dyDescent="0.15">
      <c r="A364" s="69" t="s">
        <v>797</v>
      </c>
      <c r="B364" s="70"/>
      <c r="C364" s="72" t="str">
        <f>IFERROR(VLOOKUP(VENTAS4[[#This Row],[Code]],STOCK[],5,FALSE),"-")</f>
        <v>Alpargatas a cuadros</v>
      </c>
    </row>
    <row r="365" spans="1:3" s="71" customFormat="1" ht="55" customHeight="1" x14ac:dyDescent="0.15">
      <c r="A365" s="69" t="s">
        <v>798</v>
      </c>
      <c r="B365" s="70"/>
      <c r="C365" s="72" t="str">
        <f>IFERROR(VLOOKUP(VENTAS4[[#This Row],[Code]],STOCK[],5,FALSE),"-")</f>
        <v xml:space="preserve">Sandalias atadas </v>
      </c>
    </row>
    <row r="366" spans="1:3" s="71" customFormat="1" ht="55" customHeight="1" x14ac:dyDescent="0.15">
      <c r="A366" s="69" t="s">
        <v>223</v>
      </c>
      <c r="B366" s="70"/>
      <c r="C366" s="72" t="str">
        <f>IFERROR(VLOOKUP(VENTAS4[[#This Row],[Code]],STOCK[],5,FALSE),"-")</f>
        <v>Sandalias prácticas</v>
      </c>
    </row>
    <row r="367" spans="1:3" s="71" customFormat="1" ht="55" customHeight="1" x14ac:dyDescent="0.15">
      <c r="A367" s="69" t="s">
        <v>799</v>
      </c>
      <c r="B367" s="70"/>
      <c r="C367" s="72" t="str">
        <f>IFERROR(VLOOKUP(VENTAS4[[#This Row],[Code]],STOCK[],5,FALSE),"-")</f>
        <v>Sandalias prácticas</v>
      </c>
    </row>
    <row r="368" spans="1:3" s="71" customFormat="1" ht="55" customHeight="1" x14ac:dyDescent="0.15">
      <c r="A368" s="69" t="s">
        <v>224</v>
      </c>
      <c r="B368" s="70"/>
      <c r="C368" s="72" t="str">
        <f>IFERROR(VLOOKUP(VENTAS4[[#This Row],[Code]],STOCK[],5,FALSE),"-")</f>
        <v>Top berry en tela de algodón</v>
      </c>
    </row>
    <row r="369" spans="1:3" s="71" customFormat="1" ht="55" customHeight="1" x14ac:dyDescent="0.15">
      <c r="A369" s="69" t="s">
        <v>800</v>
      </c>
      <c r="B369" s="70"/>
      <c r="C369" s="72" t="str">
        <f>IFERROR(VLOOKUP(VENTAS4[[#This Row],[Code]],STOCK[],5,FALSE),"-")</f>
        <v>Top berry en tela de algodón</v>
      </c>
    </row>
    <row r="370" spans="1:3" s="71" customFormat="1" ht="55" customHeight="1" x14ac:dyDescent="0.15">
      <c r="A370" s="69" t="s">
        <v>801</v>
      </c>
      <c r="B370" s="70"/>
      <c r="C370" s="72" t="str">
        <f>IFERROR(VLOOKUP(VENTAS4[[#This Row],[Code]],STOCK[],5,FALSE),"-")</f>
        <v>Top Amarillo en tela de algodón</v>
      </c>
    </row>
    <row r="371" spans="1:3" s="71" customFormat="1" ht="55" customHeight="1" x14ac:dyDescent="0.15">
      <c r="A371" s="69" t="s">
        <v>802</v>
      </c>
      <c r="B371" s="70"/>
      <c r="C371" s="72" t="str">
        <f>IFERROR(VLOOKUP(VENTAS4[[#This Row],[Code]],STOCK[],5,FALSE),"-")</f>
        <v>Top Amarillo en tela de algodón</v>
      </c>
    </row>
    <row r="372" spans="1:3" s="71" customFormat="1" ht="55" customHeight="1" x14ac:dyDescent="0.15">
      <c r="A372" s="69" t="s">
        <v>803</v>
      </c>
      <c r="B372" s="70"/>
      <c r="C372" s="72" t="str">
        <f>IFERROR(VLOOKUP(VENTAS4[[#This Row],[Code]],STOCK[],5,FALSE),"-")</f>
        <v>Top Negro en tela de algodón</v>
      </c>
    </row>
    <row r="373" spans="1:3" s="71" customFormat="1" ht="55" customHeight="1" x14ac:dyDescent="0.15">
      <c r="A373" s="69" t="s">
        <v>804</v>
      </c>
      <c r="B373" s="70"/>
      <c r="C373" s="72" t="str">
        <f>IFERROR(VLOOKUP(VENTAS4[[#This Row],[Code]],STOCK[],5,FALSE),"-")</f>
        <v>Top Manga Corta Negro</v>
      </c>
    </row>
    <row r="374" spans="1:3" s="71" customFormat="1" ht="55" customHeight="1" x14ac:dyDescent="0.15">
      <c r="A374" s="69" t="s">
        <v>805</v>
      </c>
      <c r="B374" s="70"/>
      <c r="C374" s="72" t="str">
        <f>IFERROR(VLOOKUP(VENTAS4[[#This Row],[Code]],STOCK[],5,FALSE),"-")</f>
        <v>Gorra de Malla</v>
      </c>
    </row>
    <row r="375" spans="1:3" s="71" customFormat="1" ht="55" customHeight="1" x14ac:dyDescent="0.15">
      <c r="A375" s="69" t="s">
        <v>806</v>
      </c>
      <c r="B375" s="70"/>
      <c r="C375" s="72" t="str">
        <f>IFERROR(VLOOKUP(VENTAS4[[#This Row],[Code]],STOCK[],5,FALSE),"-")</f>
        <v>Visera rosa</v>
      </c>
    </row>
    <row r="376" spans="1:3" s="71" customFormat="1" ht="55" customHeight="1" x14ac:dyDescent="0.15">
      <c r="A376" s="69" t="s">
        <v>807</v>
      </c>
      <c r="B376" s="70"/>
      <c r="C376" s="72" t="str">
        <f>IFERROR(VLOOKUP(VENTAS4[[#This Row],[Code]],STOCK[],5,FALSE),"-")</f>
        <v>Bermuda denim</v>
      </c>
    </row>
    <row r="377" spans="1:3" s="71" customFormat="1" ht="55" customHeight="1" x14ac:dyDescent="0.15">
      <c r="A377" s="69" t="s">
        <v>231</v>
      </c>
      <c r="B377" s="70"/>
      <c r="C377" s="72" t="str">
        <f>IFERROR(VLOOKUP(VENTAS4[[#This Row],[Code]],STOCK[],5,FALSE),"-")</f>
        <v>Bermuda denim</v>
      </c>
    </row>
    <row r="378" spans="1:3" s="71" customFormat="1" ht="55" customHeight="1" x14ac:dyDescent="0.15">
      <c r="A378" s="69" t="s">
        <v>808</v>
      </c>
      <c r="B378" s="70"/>
      <c r="C378" s="72" t="str">
        <f>IFERROR(VLOOKUP(VENTAS4[[#This Row],[Code]],STOCK[],5,FALSE),"-")</f>
        <v>Bañador atado a los lados</v>
      </c>
    </row>
    <row r="379" spans="1:3" s="71" customFormat="1" ht="55" customHeight="1" x14ac:dyDescent="0.15">
      <c r="A379" s="69" t="s">
        <v>809</v>
      </c>
      <c r="B379" s="70"/>
      <c r="C379" s="71" t="str">
        <f>IFERROR(VLOOKUP(VENTAS4[[#This Row],[Code]],STOCK[],5,FALSE),"-")</f>
        <v>Bañador floreado</v>
      </c>
    </row>
    <row r="380" spans="1:3" s="71" customFormat="1" ht="55" customHeight="1" x14ac:dyDescent="0.15">
      <c r="A380" s="69" t="s">
        <v>810</v>
      </c>
      <c r="B380" s="70"/>
      <c r="C380" s="71" t="str">
        <f>IFERROR(VLOOKUP(VENTAS4[[#This Row],[Code]],STOCK[],5,FALSE),"-")</f>
        <v>Bañador  animal print</v>
      </c>
    </row>
    <row r="381" spans="1:3" s="71" customFormat="1" ht="55" customHeight="1" x14ac:dyDescent="0.15">
      <c r="A381" s="69" t="s">
        <v>811</v>
      </c>
      <c r="B381" s="70"/>
      <c r="C381" s="71" t="str">
        <f>IFERROR(VLOOKUP(VENTAS4[[#This Row],[Code]],STOCK[],5,FALSE),"-")</f>
        <v>Short de cordón lateral</v>
      </c>
    </row>
    <row r="382" spans="1:3" s="71" customFormat="1" ht="55" customHeight="1" x14ac:dyDescent="0.15">
      <c r="A382" s="69" t="s">
        <v>812</v>
      </c>
      <c r="B382" s="70"/>
      <c r="C382" s="71" t="str">
        <f>IFERROR(VLOOKUP(VENTAS4[[#This Row],[Code]],STOCK[],5,FALSE),"-")</f>
        <v>Vestido slip satinado</v>
      </c>
    </row>
    <row r="383" spans="1:3" s="71" customFormat="1" ht="55" customHeight="1" x14ac:dyDescent="0.15">
      <c r="A383" s="69" t="s">
        <v>813</v>
      </c>
      <c r="B383" s="70"/>
      <c r="C383" s="71" t="str">
        <f>IFERROR(VLOOKUP(VENTAS4[[#This Row],[Code]],STOCK[],5,FALSE),"-")</f>
        <v xml:space="preserve"> Bañador espalda descubierta</v>
      </c>
    </row>
    <row r="384" spans="1:3" s="71" customFormat="1" ht="55" customHeight="1" x14ac:dyDescent="0.15">
      <c r="A384" s="69" t="s">
        <v>814</v>
      </c>
      <c r="B384" s="70"/>
      <c r="C384" s="71" t="str">
        <f>IFERROR(VLOOKUP(VENTAS4[[#This Row],[Code]],STOCK[],5,FALSE),"-")</f>
        <v>Bañador a rayas con lazo</v>
      </c>
    </row>
    <row r="385" spans="1:3" s="71" customFormat="1" ht="55" customHeight="1" x14ac:dyDescent="0.15">
      <c r="A385" s="69" t="s">
        <v>815</v>
      </c>
      <c r="B385" s="70"/>
      <c r="C385" s="72" t="str">
        <f>IFERROR(VLOOKUP(VENTAS4[[#This Row],[Code]],STOCK[],5,FALSE),"-")</f>
        <v>Bañador estampado en contraste</v>
      </c>
    </row>
    <row r="386" spans="1:3" s="71" customFormat="1" ht="55" customHeight="1" x14ac:dyDescent="0.15">
      <c r="A386" s="69" t="s">
        <v>816</v>
      </c>
      <c r="B386" s="70"/>
      <c r="C386" s="72" t="str">
        <f>IFERROR(VLOOKUP(VENTAS4[[#This Row],[Code]],STOCK[],5,FALSE),"-")</f>
        <v>Vestido slip de espalda corrida</v>
      </c>
    </row>
    <row r="387" spans="1:3" s="71" customFormat="1" ht="55" customHeight="1" x14ac:dyDescent="0.15">
      <c r="A387" s="69" t="s">
        <v>817</v>
      </c>
      <c r="B387" s="70"/>
      <c r="C387" s="72" t="str">
        <f>IFERROR(VLOOKUP(VENTAS4[[#This Row],[Code]],STOCK[],5,FALSE),"-")</f>
        <v>Top de cuello asimétrico</v>
      </c>
    </row>
    <row r="388" spans="1:3" s="71" customFormat="1" ht="55" customHeight="1" x14ac:dyDescent="0.15">
      <c r="A388" s="69" t="s">
        <v>818</v>
      </c>
      <c r="B388" s="70"/>
      <c r="C388" s="72" t="str">
        <f>IFERROR(VLOOKUP(VENTAS4[[#This Row],[Code]],STOCK[],5,FALSE),"-")</f>
        <v>Blusa verde menta vuelos</v>
      </c>
    </row>
    <row r="389" spans="1:3" s="71" customFormat="1" ht="55" customHeight="1" x14ac:dyDescent="0.15">
      <c r="A389" s="69" t="s">
        <v>820</v>
      </c>
      <c r="B389" s="70"/>
      <c r="C389" s="72" t="str">
        <f>IFERROR(VLOOKUP(VENTAS4[[#This Row],[Code]],STOCK[],5,FALSE),"-")</f>
        <v>Blusa atada bohemia</v>
      </c>
    </row>
    <row r="390" spans="1:3" s="71" customFormat="1" ht="55" customHeight="1" x14ac:dyDescent="0.15">
      <c r="A390" s="69" t="s">
        <v>821</v>
      </c>
      <c r="B390" s="70"/>
      <c r="C390" s="72" t="str">
        <f>IFERROR(VLOOKUP(VENTAS4[[#This Row],[Code]],STOCK[],5,FALSE),"-")</f>
        <v>Blusa estampada amplia</v>
      </c>
    </row>
    <row r="391" spans="1:3" s="71" customFormat="1" ht="55" customHeight="1" x14ac:dyDescent="0.15">
      <c r="A391" s="69" t="s">
        <v>819</v>
      </c>
      <c r="B391" s="70"/>
      <c r="C391" s="72" t="str">
        <f>IFERROR(VLOOKUP(VENTAS4[[#This Row],[Code]],STOCK[],5,FALSE),"-")</f>
        <v xml:space="preserve">Bikini Rosa Viejo Satinado </v>
      </c>
    </row>
    <row r="392" spans="1:3" s="71" customFormat="1" ht="55" customHeight="1" x14ac:dyDescent="0.15">
      <c r="A392" s="69" t="s">
        <v>822</v>
      </c>
      <c r="B392" s="70"/>
      <c r="C392" s="72" t="str">
        <f>IFERROR(VLOOKUP(VENTAS4[[#This Row],[Code]],STOCK[],5,FALSE),"-")</f>
        <v>Bikini cintura alta</v>
      </c>
    </row>
    <row r="393" spans="1:3" s="71" customFormat="1" ht="55" customHeight="1" x14ac:dyDescent="0.15">
      <c r="A393" s="69" t="s">
        <v>823</v>
      </c>
      <c r="B393" s="70"/>
      <c r="C393" s="72" t="str">
        <f>IFERROR(VLOOKUP(VENTAS4[[#This Row],[Code]],STOCK[],5,FALSE),"-")</f>
        <v>Set de bikini malva</v>
      </c>
    </row>
    <row r="394" spans="1:3" s="71" customFormat="1" ht="55" customHeight="1" x14ac:dyDescent="0.15">
      <c r="A394" s="69" t="s">
        <v>824</v>
      </c>
      <c r="B394" s="70"/>
      <c r="C394" s="72" t="str">
        <f>IFERROR(VLOOKUP(VENTAS4[[#This Row],[Code]],STOCK[],5,FALSE),"-")</f>
        <v>Vestido estampado malva</v>
      </c>
    </row>
    <row r="395" spans="1:3" s="71" customFormat="1" ht="55" customHeight="1" x14ac:dyDescent="0.15">
      <c r="A395" s="69" t="s">
        <v>825</v>
      </c>
      <c r="B395" s="70"/>
      <c r="C395" s="72" t="str">
        <f>IFERROR(VLOOKUP(VENTAS4[[#This Row],[Code]],STOCK[],5,FALSE),"-")</f>
        <v>Rubor rosa</v>
      </c>
    </row>
    <row r="396" spans="1:3" s="71" customFormat="1" ht="55" customHeight="1" x14ac:dyDescent="0.15">
      <c r="A396" s="69" t="s">
        <v>826</v>
      </c>
      <c r="B396" s="70"/>
      <c r="C396" s="72" t="str">
        <f>IFERROR(VLOOKUP(VENTAS4[[#This Row],[Code]],STOCK[],5,FALSE),"-")</f>
        <v>Vestido pasión</v>
      </c>
    </row>
    <row r="397" spans="1:3" s="71" customFormat="1" ht="55" customHeight="1" x14ac:dyDescent="0.15">
      <c r="A397" s="69" t="s">
        <v>827</v>
      </c>
      <c r="B397" s="70"/>
      <c r="C397" s="72" t="str">
        <f>IFERROR(VLOOKUP(VENTAS4[[#This Row],[Code]],STOCK[],5,FALSE),"-")</f>
        <v>Blusa naranja electra</v>
      </c>
    </row>
    <row r="398" spans="1:3" s="71" customFormat="1" ht="55" customHeight="1" x14ac:dyDescent="0.15">
      <c r="A398" s="69" t="s">
        <v>828</v>
      </c>
      <c r="B398" s="70"/>
      <c r="C398" s="72" t="str">
        <f>IFERROR(VLOOKUP(VENTAS4[[#This Row],[Code]],STOCK[],5,FALSE),"-")</f>
        <v>Pareo corazón</v>
      </c>
    </row>
    <row r="399" spans="1:3" s="71" customFormat="1" ht="55" customHeight="1" x14ac:dyDescent="0.15">
      <c r="A399" s="69" t="s">
        <v>829</v>
      </c>
      <c r="B399" s="70"/>
      <c r="C399" s="72" t="str">
        <f>IFERROR(VLOOKUP(VENTAS4[[#This Row],[Code]],STOCK[],5,FALSE),"-")</f>
        <v>Top de malla sexy</v>
      </c>
    </row>
    <row r="400" spans="1:3" s="71" customFormat="1" ht="55" customHeight="1" x14ac:dyDescent="0.15">
      <c r="A400" s="69" t="s">
        <v>830</v>
      </c>
      <c r="B400" s="70"/>
      <c r="C400" s="72" t="str">
        <f>IFERROR(VLOOKUP(VENTAS4[[#This Row],[Code]],STOCK[],5,FALSE),"-")</f>
        <v>Top escote corazón</v>
      </c>
    </row>
    <row r="401" spans="1:3" s="71" customFormat="1" ht="55" customHeight="1" x14ac:dyDescent="0.15">
      <c r="A401" s="69" t="s">
        <v>831</v>
      </c>
      <c r="B401" s="70"/>
      <c r="C401" s="72" t="str">
        <f>IFERROR(VLOOKUP(VENTAS4[[#This Row],[Code]],STOCK[],5,FALSE),"-")</f>
        <v>Top escote corazón</v>
      </c>
    </row>
    <row r="402" spans="1:3" s="71" customFormat="1" ht="55" customHeight="1" x14ac:dyDescent="0.15">
      <c r="A402" s="69" t="s">
        <v>832</v>
      </c>
      <c r="B402" s="70"/>
      <c r="C402" s="72" t="str">
        <f>IFERROR(VLOOKUP(VENTAS4[[#This Row],[Code]],STOCK[],5,FALSE),"-")</f>
        <v>Falda rosa brillante</v>
      </c>
    </row>
    <row r="403" spans="1:3" s="71" customFormat="1" ht="55" customHeight="1" x14ac:dyDescent="0.15">
      <c r="A403" s="69" t="s">
        <v>833</v>
      </c>
      <c r="B403" s="70"/>
      <c r="C403" s="72" t="str">
        <f>IFERROR(VLOOKUP(VENTAS4[[#This Row],[Code]],STOCK[],5,FALSE),"-")</f>
        <v>Kimono Maxi elegante</v>
      </c>
    </row>
    <row r="404" spans="1:3" s="71" customFormat="1" ht="55" customHeight="1" x14ac:dyDescent="0.15">
      <c r="A404" s="69" t="s">
        <v>834</v>
      </c>
      <c r="B404" s="70"/>
      <c r="C404" s="72" t="str">
        <f>IFERROR(VLOOKUP(VENTAS4[[#This Row],[Code]],STOCK[],5,FALSE),"-")</f>
        <v>Vestido esmeralda</v>
      </c>
    </row>
    <row r="405" spans="1:3" s="71" customFormat="1" ht="55" customHeight="1" x14ac:dyDescent="0.15">
      <c r="A405" s="69" t="s">
        <v>233</v>
      </c>
      <c r="B405" s="70"/>
      <c r="C405" s="72" t="str">
        <f>IFERROR(VLOOKUP(VENTAS4[[#This Row],[Code]],STOCK[],5,FALSE),"-")</f>
        <v>Cinturón ancho casual</v>
      </c>
    </row>
    <row r="406" spans="1:3" s="71" customFormat="1" ht="55" customHeight="1" x14ac:dyDescent="0.15">
      <c r="A406" s="69" t="s">
        <v>835</v>
      </c>
      <c r="B406" s="70"/>
      <c r="C406" s="72" t="str">
        <f>IFERROR(VLOOKUP(VENTAS4[[#This Row],[Code]],STOCK[],5,FALSE),"-")</f>
        <v>Gafas anchas de moda</v>
      </c>
    </row>
    <row r="407" spans="1:3" s="71" customFormat="1" ht="55" customHeight="1" x14ac:dyDescent="0.15">
      <c r="A407" s="69" t="s">
        <v>836</v>
      </c>
      <c r="B407" s="70"/>
      <c r="C407" s="72" t="str">
        <f>IFERROR(VLOOKUP(VENTAS4[[#This Row],[Code]],STOCK[],5,FALSE),"-")</f>
        <v>Vestido Ajustado brillo</v>
      </c>
    </row>
    <row r="408" spans="1:3" s="71" customFormat="1" ht="55" customHeight="1" x14ac:dyDescent="0.15">
      <c r="A408" s="69" t="s">
        <v>837</v>
      </c>
      <c r="B408" s="70"/>
      <c r="C408" s="72" t="str">
        <f>IFERROR(VLOOKUP(VENTAS4[[#This Row],[Code]],STOCK[],5,FALSE),"-")</f>
        <v>Vestido venturina</v>
      </c>
    </row>
    <row r="409" spans="1:3" s="71" customFormat="1" ht="55" customHeight="1" x14ac:dyDescent="0.15">
      <c r="A409" s="69" t="s">
        <v>838</v>
      </c>
      <c r="B409" s="70"/>
      <c r="C409" s="72" t="str">
        <f>IFERROR(VLOOKUP(VENTAS4[[#This Row],[Code]],STOCK[],5,FALSE),"-")</f>
        <v>Bikini Rosa canalé</v>
      </c>
    </row>
    <row r="410" spans="1:3" s="71" customFormat="1" ht="55" customHeight="1" x14ac:dyDescent="0.15">
      <c r="A410" s="69" t="s">
        <v>839</v>
      </c>
      <c r="B410" s="70"/>
      <c r="C410" s="72" t="str">
        <f>IFERROR(VLOOKUP(VENTAS4[[#This Row],[Code]],STOCK[],5,FALSE),"-")</f>
        <v>Bikini rosa canalé</v>
      </c>
    </row>
    <row r="411" spans="1:3" s="71" customFormat="1" ht="55" customHeight="1" x14ac:dyDescent="0.15">
      <c r="A411" s="69" t="s">
        <v>840</v>
      </c>
      <c r="B411" s="70"/>
      <c r="C411" s="72" t="str">
        <f>IFERROR(VLOOKUP(VENTAS4[[#This Row],[Code]],STOCK[],5,FALSE),"-")</f>
        <v>Vestido puerina</v>
      </c>
    </row>
    <row r="412" spans="1:3" s="71" customFormat="1" ht="55" customHeight="1" x14ac:dyDescent="0.15">
      <c r="A412" s="69" t="s">
        <v>841</v>
      </c>
      <c r="B412" s="70"/>
      <c r="C412" s="72" t="str">
        <f>IFERROR(VLOOKUP(VENTAS4[[#This Row],[Code]],STOCK[],5,FALSE),"-")</f>
        <v>Bikini push up</v>
      </c>
    </row>
    <row r="413" spans="1:3" s="71" customFormat="1" ht="55" customHeight="1" x14ac:dyDescent="0.15">
      <c r="A413" s="69" t="s">
        <v>842</v>
      </c>
      <c r="B413" s="70"/>
      <c r="C413" s="72" t="str">
        <f>IFERROR(VLOOKUP(VENTAS4[[#This Row],[Code]],STOCK[],5,FALSE),"-")</f>
        <v>Sandalias tacón grueso BAZAR</v>
      </c>
    </row>
    <row r="414" spans="1:3" s="71" customFormat="1" ht="55" customHeight="1" x14ac:dyDescent="0.15">
      <c r="A414" s="69" t="s">
        <v>976</v>
      </c>
      <c r="B414" s="70"/>
      <c r="C414" s="72" t="str">
        <f>IFERROR(VLOOKUP(VENTAS4[[#This Row],[Code]],STOCK[],5,FALSE),"-")</f>
        <v>Calzado hombre dos tonos</v>
      </c>
    </row>
    <row r="415" spans="1:3" s="71" customFormat="1" ht="55" customHeight="1" x14ac:dyDescent="0.15">
      <c r="A415" s="69" t="s">
        <v>975</v>
      </c>
      <c r="B415" s="70"/>
      <c r="C415" s="72" t="str">
        <f>IFERROR(VLOOKUP(VENTAS4[[#This Row],[Code]],STOCK[],5,FALSE),"-")</f>
        <v>Sandalias animal print de tacón</v>
      </c>
    </row>
    <row r="416" spans="1:3" s="71" customFormat="1" ht="55" customHeight="1" x14ac:dyDescent="0.15">
      <c r="A416" s="69" t="s">
        <v>974</v>
      </c>
      <c r="B416" s="70"/>
      <c r="C416" s="72" t="str">
        <f>IFERROR(VLOOKUP(VENTAS4[[#This Row],[Code]],STOCK[],5,FALSE),"-")</f>
        <v>Brasier de encaje_Negro Unitalla</v>
      </c>
    </row>
    <row r="417" spans="1:3" s="71" customFormat="1" ht="55" customHeight="1" x14ac:dyDescent="0.15">
      <c r="A417" s="69" t="s">
        <v>843</v>
      </c>
      <c r="B417" s="70"/>
      <c r="C417" s="72" t="str">
        <f>IFERROR(VLOOKUP(VENTAS4[[#This Row],[Code]],STOCK[],5,FALSE),"-")</f>
        <v>Brasier de encaje blanco</v>
      </c>
    </row>
    <row r="418" spans="1:3" s="71" customFormat="1" ht="55" customHeight="1" x14ac:dyDescent="0.15">
      <c r="A418" s="69" t="s">
        <v>844</v>
      </c>
      <c r="B418" s="70"/>
      <c r="C418" s="72" t="str">
        <f>IFERROR(VLOOKUP(VENTAS4[[#This Row],[Code]],STOCK[],5,FALSE),"-")</f>
        <v>Braguitas invisibles</v>
      </c>
    </row>
    <row r="419" spans="1:3" s="71" customFormat="1" ht="55" customHeight="1" x14ac:dyDescent="0.15">
      <c r="A419" s="69" t="s">
        <v>845</v>
      </c>
      <c r="B419" s="70"/>
      <c r="C419" s="72" t="str">
        <f>IFERROR(VLOOKUP(VENTAS4[[#This Row],[Code]],STOCK[],5,FALSE),"-")</f>
        <v>Base para maquillaje</v>
      </c>
    </row>
    <row r="420" spans="1:3" s="71" customFormat="1" ht="55" customHeight="1" x14ac:dyDescent="0.15">
      <c r="A420" s="69" t="s">
        <v>846</v>
      </c>
      <c r="B420" s="70"/>
      <c r="C420" s="72" t="str">
        <f>IFERROR(VLOOKUP(VENTAS4[[#This Row],[Code]],STOCK[],5,FALSE),"-")</f>
        <v>Falda ajustada (hacer foto)</v>
      </c>
    </row>
    <row r="421" spans="1:3" s="71" customFormat="1" ht="55" customHeight="1" x14ac:dyDescent="0.15">
      <c r="A421" s="69" t="s">
        <v>847</v>
      </c>
      <c r="B421" s="70"/>
      <c r="C421" s="72" t="str">
        <f>IFERROR(VLOOKUP(VENTAS4[[#This Row],[Code]],STOCK[],5,FALSE),"-")</f>
        <v>Braguitas invisibles</v>
      </c>
    </row>
    <row r="422" spans="1:3" s="71" customFormat="1" ht="55" customHeight="1" x14ac:dyDescent="0.15">
      <c r="A422" s="69" t="s">
        <v>848</v>
      </c>
      <c r="B422" s="70"/>
      <c r="C422" s="72" t="str">
        <f>IFERROR(VLOOKUP(VENTAS4[[#This Row],[Code]],STOCK[],5,FALSE),"-")</f>
        <v>Top Cuello encaje y mangas abombadas</v>
      </c>
    </row>
    <row r="423" spans="1:3" s="71" customFormat="1" ht="55" customHeight="1" x14ac:dyDescent="0.15">
      <c r="A423" s="69" t="s">
        <v>849</v>
      </c>
      <c r="B423" s="70"/>
      <c r="C423" s="72" t="str">
        <f>IFERROR(VLOOKUP(VENTAS4[[#This Row],[Code]],STOCK[],5,FALSE),"-")</f>
        <v>Top Cisne Blanco</v>
      </c>
    </row>
    <row r="424" spans="1:3" s="71" customFormat="1" ht="55" customHeight="1" x14ac:dyDescent="0.15">
      <c r="A424" s="69" t="s">
        <v>850</v>
      </c>
      <c r="B424" s="70"/>
      <c r="C424" s="72" t="str">
        <f>IFERROR(VLOOKUP(VENTAS4[[#This Row],[Code]],STOCK[],5,FALSE),"-")</f>
        <v>Top Cisne Blanco</v>
      </c>
    </row>
    <row r="425" spans="1:3" s="71" customFormat="1" ht="55" customHeight="1" x14ac:dyDescent="0.15">
      <c r="A425" s="69" t="s">
        <v>432</v>
      </c>
      <c r="B425" s="70"/>
      <c r="C425" s="72" t="str">
        <f>IFERROR(VLOOKUP(VENTAS4[[#This Row],[Code]],STOCK[],5,FALSE),"-")</f>
        <v>Bañador con adorno de malla</v>
      </c>
    </row>
    <row r="426" spans="1:3" s="71" customFormat="1" ht="55" customHeight="1" x14ac:dyDescent="0.15">
      <c r="A426" s="69" t="s">
        <v>851</v>
      </c>
      <c r="B426" s="70"/>
      <c r="C426" s="72" t="str">
        <f>IFERROR(VLOOKUP(VENTAS4[[#This Row],[Code]],STOCK[],5,FALSE),"-")</f>
        <v>Bañador con adorno de malla</v>
      </c>
    </row>
    <row r="427" spans="1:3" s="71" customFormat="1" ht="55" customHeight="1" x14ac:dyDescent="0.15">
      <c r="A427" s="69" t="s">
        <v>852</v>
      </c>
      <c r="B427" s="70"/>
      <c r="C427" s="72" t="str">
        <f>IFERROR(VLOOKUP(VENTAS4[[#This Row],[Code]],STOCK[],5,FALSE),"-")</f>
        <v>Bañador con adorno de malla</v>
      </c>
    </row>
    <row r="428" spans="1:3" s="71" customFormat="1" ht="55" customHeight="1" x14ac:dyDescent="0.15">
      <c r="A428" s="69" t="s">
        <v>853</v>
      </c>
      <c r="B428" s="70"/>
      <c r="C428" s="72" t="str">
        <f>IFERROR(VLOOKUP(VENTAS4[[#This Row],[Code]],STOCK[],5,FALSE),"-")</f>
        <v>Maxi Vestido Fruncido</v>
      </c>
    </row>
    <row r="429" spans="1:3" s="71" customFormat="1" ht="55" customHeight="1" x14ac:dyDescent="0.15">
      <c r="A429" s="69" t="s">
        <v>854</v>
      </c>
      <c r="B429" s="70"/>
      <c r="C429" s="72" t="str">
        <f>IFERROR(VLOOKUP(VENTAS4[[#This Row],[Code]],STOCK[],5,FALSE),"-")</f>
        <v>Maxi Vestido Fruncido</v>
      </c>
    </row>
    <row r="430" spans="1:3" s="71" customFormat="1" ht="55" customHeight="1" x14ac:dyDescent="0.15">
      <c r="A430" s="69" t="s">
        <v>855</v>
      </c>
      <c r="B430" s="70"/>
      <c r="C430" s="72" t="str">
        <f>IFERROR(VLOOKUP(VENTAS4[[#This Row],[Code]],STOCK[],5,FALSE),"-")</f>
        <v>Maxi Vestido Fruncido</v>
      </c>
    </row>
    <row r="431" spans="1:3" s="71" customFormat="1" ht="55" customHeight="1" x14ac:dyDescent="0.15">
      <c r="A431" s="69" t="s">
        <v>856</v>
      </c>
      <c r="B431" s="70"/>
      <c r="C431" s="72" t="str">
        <f>IFERROR(VLOOKUP(VENTAS4[[#This Row],[Code]],STOCK[],5,FALSE),"-")</f>
        <v>Bikini Floral</v>
      </c>
    </row>
    <row r="432" spans="1:3" s="71" customFormat="1" ht="55" customHeight="1" x14ac:dyDescent="0.15">
      <c r="A432" s="69" t="s">
        <v>858</v>
      </c>
      <c r="B432" s="70"/>
      <c r="C432" s="72" t="str">
        <f>IFERROR(VLOOKUP(VENTAS4[[#This Row],[Code]],STOCK[],5,FALSE),"-")</f>
        <v>Bikini Floral</v>
      </c>
    </row>
    <row r="433" spans="1:3" s="71" customFormat="1" ht="55" customHeight="1" x14ac:dyDescent="0.15">
      <c r="A433" s="69" t="s">
        <v>859</v>
      </c>
      <c r="B433" s="70"/>
      <c r="C433" s="72" t="str">
        <f>IFERROR(VLOOKUP(VENTAS4[[#This Row],[Code]],STOCK[],5,FALSE),"-")</f>
        <v xml:space="preserve"> Top Cuello V Verde</v>
      </c>
    </row>
    <row r="434" spans="1:3" s="71" customFormat="1" ht="55" customHeight="1" x14ac:dyDescent="0.15">
      <c r="A434" s="69" t="s">
        <v>433</v>
      </c>
      <c r="B434" s="70"/>
      <c r="C434" s="72" t="str">
        <f>IFERROR(VLOOKUP(VENTAS4[[#This Row],[Code]],STOCK[],5,FALSE),"-")</f>
        <v>Bañador Surf</v>
      </c>
    </row>
    <row r="435" spans="1:3" s="71" customFormat="1" ht="55" customHeight="1" x14ac:dyDescent="0.15">
      <c r="A435" s="69" t="s">
        <v>860</v>
      </c>
      <c r="B435" s="70"/>
      <c r="C435" s="72" t="str">
        <f>IFERROR(VLOOKUP(VENTAS4[[#This Row],[Code]],STOCK[],5,FALSE),"-")</f>
        <v>Bañador de pierna alta</v>
      </c>
    </row>
    <row r="436" spans="1:3" s="71" customFormat="1" ht="55" customHeight="1" x14ac:dyDescent="0.15">
      <c r="A436" s="69" t="s">
        <v>434</v>
      </c>
      <c r="B436" s="70"/>
      <c r="C436" s="72" t="str">
        <f>IFERROR(VLOOKUP(VENTAS4[[#This Row],[Code]],STOCK[],5,FALSE),"-")</f>
        <v>Camiseta con figura</v>
      </c>
    </row>
    <row r="437" spans="1:3" s="71" customFormat="1" ht="55" customHeight="1" x14ac:dyDescent="0.15">
      <c r="A437" s="69" t="s">
        <v>861</v>
      </c>
      <c r="B437" s="70"/>
      <c r="C437" s="72" t="str">
        <f>IFERROR(VLOOKUP(VENTAS4[[#This Row],[Code]],STOCK[],5,FALSE),"-")</f>
        <v>Camiseta con Dibujo</v>
      </c>
    </row>
    <row r="438" spans="1:3" s="71" customFormat="1" ht="55" customHeight="1" x14ac:dyDescent="0.15">
      <c r="A438" s="69" t="s">
        <v>862</v>
      </c>
      <c r="B438" s="70"/>
      <c r="C438" s="72" t="str">
        <f>IFERROR(VLOOKUP(VENTAS4[[#This Row],[Code]],STOCK[],5,FALSE),"-")</f>
        <v xml:space="preserve">Vestido de lunares </v>
      </c>
    </row>
    <row r="439" spans="1:3" s="71" customFormat="1" ht="55" customHeight="1" x14ac:dyDescent="0.15">
      <c r="A439" s="69" t="s">
        <v>863</v>
      </c>
      <c r="B439" s="70"/>
      <c r="C439" s="72" t="str">
        <f>IFERROR(VLOOKUP(VENTAS4[[#This Row],[Code]],STOCK[],5,FALSE),"-")</f>
        <v>Vestido de lunares</v>
      </c>
    </row>
    <row r="440" spans="1:3" s="71" customFormat="1" ht="55" customHeight="1" x14ac:dyDescent="0.15">
      <c r="A440" s="69" t="s">
        <v>435</v>
      </c>
      <c r="B440" s="70"/>
      <c r="C440" s="72" t="str">
        <f>IFERROR(VLOOKUP(VENTAS4[[#This Row],[Code]],STOCK[],5,FALSE),"-")</f>
        <v>Pantaloneta Roja</v>
      </c>
    </row>
    <row r="441" spans="1:3" s="71" customFormat="1" ht="55" customHeight="1" x14ac:dyDescent="0.15">
      <c r="A441" s="69" t="s">
        <v>864</v>
      </c>
      <c r="B441" s="70"/>
      <c r="C441" s="72" t="str">
        <f>IFERROR(VLOOKUP(VENTAS4[[#This Row],[Code]],STOCK[],5,FALSE),"-")</f>
        <v>Pantaloneta Roja</v>
      </c>
    </row>
    <row r="442" spans="1:3" s="71" customFormat="1" ht="55" customHeight="1" x14ac:dyDescent="0.15">
      <c r="A442" s="69" t="s">
        <v>436</v>
      </c>
      <c r="B442" s="70"/>
      <c r="C442" s="72" t="str">
        <f>IFERROR(VLOOKUP(VENTAS4[[#This Row],[Code]],STOCK[],5,FALSE),"-")</f>
        <v>Pantaloneta Roja</v>
      </c>
    </row>
    <row r="443" spans="1:3" s="71" customFormat="1" ht="55" customHeight="1" x14ac:dyDescent="0.15">
      <c r="A443" s="69" t="s">
        <v>865</v>
      </c>
      <c r="B443" s="70"/>
      <c r="C443" s="72" t="str">
        <f>IFERROR(VLOOKUP(VENTAS4[[#This Row],[Code]],STOCK[],5,FALSE),"-")</f>
        <v>Falda de trabajo</v>
      </c>
    </row>
    <row r="444" spans="1:3" s="71" customFormat="1" ht="55" customHeight="1" x14ac:dyDescent="0.15">
      <c r="A444" s="69" t="s">
        <v>866</v>
      </c>
      <c r="B444" s="70"/>
      <c r="C444" s="72" t="str">
        <f>IFERROR(VLOOKUP(VENTAS4[[#This Row],[Code]],STOCK[],5,FALSE),"-")</f>
        <v>Falda de trabajo</v>
      </c>
    </row>
    <row r="445" spans="1:3" s="71" customFormat="1" ht="55" customHeight="1" x14ac:dyDescent="0.15">
      <c r="A445" s="69" t="s">
        <v>867</v>
      </c>
      <c r="B445" s="70"/>
      <c r="C445" s="72" t="str">
        <f>IFERROR(VLOOKUP(VENTAS4[[#This Row],[Code]],STOCK[],5,FALSE),"-")</f>
        <v>Falda de trabajo</v>
      </c>
    </row>
    <row r="446" spans="1:3" s="71" customFormat="1" ht="55" customHeight="1" x14ac:dyDescent="0.15">
      <c r="A446" s="69" t="s">
        <v>857</v>
      </c>
      <c r="B446" s="70"/>
      <c r="C446" s="72" t="str">
        <f>IFERROR(VLOOKUP(VENTAS4[[#This Row],[Code]],STOCK[],5,FALSE),"-")</f>
        <v>Falda de trabajo</v>
      </c>
    </row>
    <row r="447" spans="1:3" s="71" customFormat="1" ht="55" customHeight="1" x14ac:dyDescent="0.15">
      <c r="A447" s="69" t="s">
        <v>868</v>
      </c>
      <c r="B447" s="70"/>
      <c r="C447" s="72" t="str">
        <f>IFERROR(VLOOKUP(VENTAS4[[#This Row],[Code]],STOCK[],5,FALSE),"-")</f>
        <v>Bañador de pierna alta</v>
      </c>
    </row>
    <row r="448" spans="1:3" s="71" customFormat="1" ht="55" customHeight="1" x14ac:dyDescent="0.15">
      <c r="A448" s="69" t="s">
        <v>869</v>
      </c>
      <c r="B448" s="70"/>
      <c r="C448" s="72" t="str">
        <f>IFERROR(VLOOKUP(VENTAS4[[#This Row],[Code]],STOCK[],5,FALSE),"-")</f>
        <v>Bañador con zíper de pierna alta</v>
      </c>
    </row>
    <row r="449" spans="1:3" s="71" customFormat="1" ht="55" customHeight="1" x14ac:dyDescent="0.15">
      <c r="A449" s="69" t="s">
        <v>870</v>
      </c>
      <c r="B449" s="70"/>
      <c r="C449" s="72" t="str">
        <f>IFERROR(VLOOKUP(VENTAS4[[#This Row],[Code]],STOCK[],5,FALSE),"-")</f>
        <v>Vestido tropical</v>
      </c>
    </row>
    <row r="450" spans="1:3" s="71" customFormat="1" ht="55" customHeight="1" x14ac:dyDescent="0.15">
      <c r="A450" s="69" t="s">
        <v>871</v>
      </c>
      <c r="B450" s="70"/>
      <c r="C450" s="72" t="str">
        <f>IFERROR(VLOOKUP(VENTAS4[[#This Row],[Code]],STOCK[],5,FALSE),"-")</f>
        <v>Vestido Tropical</v>
      </c>
    </row>
    <row r="451" spans="1:3" s="71" customFormat="1" ht="55" customHeight="1" x14ac:dyDescent="0.15">
      <c r="A451" s="69" t="s">
        <v>438</v>
      </c>
      <c r="B451" s="70"/>
      <c r="C451" s="72" t="str">
        <f>IFERROR(VLOOKUP(VENTAS4[[#This Row],[Code]],STOCK[],5,FALSE),"-")</f>
        <v>Vestido Tropical</v>
      </c>
    </row>
    <row r="452" spans="1:3" s="71" customFormat="1" ht="55" customHeight="1" x14ac:dyDescent="0.15">
      <c r="A452" s="69" t="s">
        <v>872</v>
      </c>
      <c r="B452" s="70"/>
      <c r="C452" s="72" t="str">
        <f>IFERROR(VLOOKUP(VENTAS4[[#This Row],[Code]],STOCK[],5,FALSE),"-")</f>
        <v>Vestido Tropical</v>
      </c>
    </row>
    <row r="453" spans="1:3" s="71" customFormat="1" ht="55" customHeight="1" x14ac:dyDescent="0.15">
      <c r="A453" s="69" t="s">
        <v>873</v>
      </c>
      <c r="B453" s="70"/>
      <c r="C453" s="72" t="str">
        <f>IFERROR(VLOOKUP(VENTAS4[[#This Row],[Code]],STOCK[],5,FALSE),"-")</f>
        <v xml:space="preserve"> Top Básico Business Crema</v>
      </c>
    </row>
    <row r="454" spans="1:3" s="71" customFormat="1" ht="55" customHeight="1" x14ac:dyDescent="0.15">
      <c r="A454" s="69" t="s">
        <v>874</v>
      </c>
      <c r="B454" s="70"/>
      <c r="C454" s="72" t="str">
        <f>IFERROR(VLOOKUP(VENTAS4[[#This Row],[Code]],STOCK[],5,FALSE),"-")</f>
        <v xml:space="preserve"> Top Básico Business </v>
      </c>
    </row>
    <row r="455" spans="1:3" s="71" customFormat="1" ht="55" customHeight="1" x14ac:dyDescent="0.15">
      <c r="A455" s="69" t="s">
        <v>875</v>
      </c>
      <c r="B455" s="70"/>
      <c r="C455" s="72" t="str">
        <f>IFERROR(VLOOKUP(VENTAS4[[#This Row],[Code]],STOCK[],5,FALSE),"-")</f>
        <v xml:space="preserve"> Pantaloneta Verde</v>
      </c>
    </row>
    <row r="456" spans="1:3" s="71" customFormat="1" ht="55" customHeight="1" x14ac:dyDescent="0.15">
      <c r="A456" s="69" t="s">
        <v>876</v>
      </c>
      <c r="B456" s="70"/>
      <c r="C456" s="72" t="str">
        <f>IFERROR(VLOOKUP(VENTAS4[[#This Row],[Code]],STOCK[],5,FALSE),"-")</f>
        <v xml:space="preserve"> Pantaloneta Verde</v>
      </c>
    </row>
    <row r="457" spans="1:3" s="71" customFormat="1" ht="55" customHeight="1" x14ac:dyDescent="0.15">
      <c r="A457" s="69" t="s">
        <v>439</v>
      </c>
      <c r="B457" s="70"/>
      <c r="C457" s="72" t="str">
        <f>IFERROR(VLOOKUP(VENTAS4[[#This Row],[Code]],STOCK[],5,FALSE),"-")</f>
        <v xml:space="preserve"> Pantaloneta Verde</v>
      </c>
    </row>
    <row r="458" spans="1:3" s="71" customFormat="1" ht="55" customHeight="1" x14ac:dyDescent="0.15">
      <c r="A458" s="69" t="s">
        <v>877</v>
      </c>
      <c r="B458" s="70"/>
      <c r="C458" s="72" t="str">
        <f>IFERROR(VLOOKUP(VENTAS4[[#This Row],[Code]],STOCK[],5,FALSE),"-")</f>
        <v>Niñas 3 piezas Bañador bikini de rayas combinadas con abertura con kimono</v>
      </c>
    </row>
    <row r="459" spans="1:3" s="71" customFormat="1" ht="55" customHeight="1" x14ac:dyDescent="0.15">
      <c r="A459" s="69" t="s">
        <v>437</v>
      </c>
      <c r="B459" s="70"/>
      <c r="C459" s="72" t="str">
        <f>IFERROR(VLOOKUP(VENTAS4[[#This Row],[Code]],STOCK[],5,FALSE),"-")</f>
        <v>Bañador una pieza con mariposa aplique fruncido</v>
      </c>
    </row>
    <row r="460" spans="1:3" s="71" customFormat="1" ht="55" customHeight="1" x14ac:dyDescent="0.15">
      <c r="A460" s="69" t="s">
        <v>440</v>
      </c>
      <c r="B460" s="70"/>
      <c r="C460" s="72" t="str">
        <f>IFERROR(VLOOKUP(VENTAS4[[#This Row],[Code]],STOCK[],5,FALSE),"-")</f>
        <v>Pantalón Business Básico</v>
      </c>
    </row>
    <row r="461" spans="1:3" s="71" customFormat="1" ht="55" customHeight="1" x14ac:dyDescent="0.15">
      <c r="A461" s="69" t="s">
        <v>878</v>
      </c>
      <c r="B461" s="70"/>
      <c r="C461" s="72" t="str">
        <f>IFERROR(VLOOKUP(VENTAS4[[#This Row],[Code]],STOCK[],5,FALSE),"-")</f>
        <v>Pantalón business básico</v>
      </c>
    </row>
    <row r="462" spans="1:3" s="71" customFormat="1" ht="55" customHeight="1" x14ac:dyDescent="0.15">
      <c r="A462" s="69" t="s">
        <v>879</v>
      </c>
      <c r="B462" s="70"/>
      <c r="C462" s="72" t="str">
        <f>IFERROR(VLOOKUP(VENTAS4[[#This Row],[Code]],STOCK[],5,FALSE),"-")</f>
        <v>Pantalón Business Básico</v>
      </c>
    </row>
    <row r="463" spans="1:3" s="71" customFormat="1" ht="55" customHeight="1" x14ac:dyDescent="0.15">
      <c r="A463" s="69" t="s">
        <v>880</v>
      </c>
      <c r="B463" s="70"/>
      <c r="C463" s="72" t="str">
        <f>IFERROR(VLOOKUP(VENTAS4[[#This Row],[Code]],STOCK[],5,FALSE),"-")</f>
        <v>Pantalón business básico</v>
      </c>
    </row>
    <row r="464" spans="1:3" s="71" customFormat="1" ht="55" customHeight="1" x14ac:dyDescent="0.15">
      <c r="A464" s="69" t="s">
        <v>881</v>
      </c>
      <c r="B464" s="70"/>
      <c r="C464" s="72" t="str">
        <f>IFERROR(VLOOKUP(VENTAS4[[#This Row],[Code]],STOCK[],5,FALSE),"-")</f>
        <v xml:space="preserve"> Top Básico Business </v>
      </c>
    </row>
    <row r="465" spans="1:3" s="71" customFormat="1" ht="55" customHeight="1" x14ac:dyDescent="0.15">
      <c r="A465" s="69" t="s">
        <v>882</v>
      </c>
      <c r="B465" s="70"/>
      <c r="C465" s="72" t="str">
        <f>IFERROR(VLOOKUP(VENTAS4[[#This Row],[Code]],STOCK[],5,FALSE),"-")</f>
        <v xml:space="preserve"> Top Básico Business</v>
      </c>
    </row>
    <row r="466" spans="1:3" s="71" customFormat="1" ht="55" customHeight="1" x14ac:dyDescent="0.15">
      <c r="A466" s="69" t="s">
        <v>883</v>
      </c>
      <c r="B466" s="70"/>
      <c r="C466" s="72" t="str">
        <f>IFERROR(VLOOKUP(VENTAS4[[#This Row],[Code]],STOCK[],5,FALSE),"-")</f>
        <v xml:space="preserve"> Top Básico Business</v>
      </c>
    </row>
    <row r="467" spans="1:3" s="71" customFormat="1" ht="55" customHeight="1" x14ac:dyDescent="0.15">
      <c r="A467" s="69" t="s">
        <v>884</v>
      </c>
      <c r="B467" s="70"/>
      <c r="C467" s="72" t="str">
        <f>IFERROR(VLOOKUP(VENTAS4[[#This Row],[Code]],STOCK[],5,FALSE),"-")</f>
        <v>Bañador Cisne Espalda descubierta</v>
      </c>
    </row>
    <row r="468" spans="1:3" s="71" customFormat="1" ht="55" customHeight="1" x14ac:dyDescent="0.15">
      <c r="A468" s="69" t="s">
        <v>885</v>
      </c>
      <c r="B468" s="70"/>
      <c r="C468" s="72" t="str">
        <f>IFERROR(VLOOKUP(VENTAS4[[#This Row],[Code]],STOCK[],5,FALSE),"-")</f>
        <v>Bañador despalda descubierta</v>
      </c>
    </row>
    <row r="469" spans="1:3" s="71" customFormat="1" ht="55" customHeight="1" x14ac:dyDescent="0.15">
      <c r="A469" s="69" t="s">
        <v>886</v>
      </c>
      <c r="B469" s="70"/>
      <c r="C469" s="72" t="str">
        <f>IFERROR(VLOOKUP(VENTAS4[[#This Row],[Code]],STOCK[],5,FALSE),"-")</f>
        <v>Bikini niña 3 piezas</v>
      </c>
    </row>
    <row r="470" spans="1:3" s="71" customFormat="1" ht="55" customHeight="1" x14ac:dyDescent="0.15">
      <c r="A470" s="69" t="s">
        <v>441</v>
      </c>
      <c r="B470" s="70"/>
      <c r="C470" s="72" t="str">
        <f>IFERROR(VLOOKUP(VENTAS4[[#This Row],[Code]],STOCK[],5,FALSE),"-")</f>
        <v xml:space="preserve"> Top Mangas Fruncidas</v>
      </c>
    </row>
    <row r="471" spans="1:3" s="71" customFormat="1" ht="55" customHeight="1" x14ac:dyDescent="0.15">
      <c r="A471" s="69" t="s">
        <v>887</v>
      </c>
      <c r="B471" s="70"/>
      <c r="C471" s="72" t="str">
        <f>IFERROR(VLOOKUP(VENTAS4[[#This Row],[Code]],STOCK[],5,FALSE),"-")</f>
        <v xml:space="preserve"> Top Mangas Fruncidas</v>
      </c>
    </row>
    <row r="472" spans="1:3" s="71" customFormat="1" ht="55" customHeight="1" x14ac:dyDescent="0.15">
      <c r="A472" s="69" t="s">
        <v>442</v>
      </c>
      <c r="B472" s="70"/>
      <c r="C472" s="72" t="str">
        <f>IFERROR(VLOOKUP(VENTAS4[[#This Row],[Code]],STOCK[],5,FALSE),"-")</f>
        <v xml:space="preserve"> Top Mangas Fruncidas</v>
      </c>
    </row>
    <row r="473" spans="1:3" s="71" customFormat="1" ht="55" customHeight="1" x14ac:dyDescent="0.15">
      <c r="A473" s="69" t="s">
        <v>888</v>
      </c>
      <c r="B473" s="70"/>
      <c r="C473" s="72" t="str">
        <f>IFERROR(VLOOKUP(VENTAS4[[#This Row],[Code]],STOCK[],5,FALSE),"-")</f>
        <v>Vestido con abertura</v>
      </c>
    </row>
    <row r="474" spans="1:3" s="71" customFormat="1" ht="55" customHeight="1" x14ac:dyDescent="0.15">
      <c r="A474" s="69" t="s">
        <v>443</v>
      </c>
      <c r="B474" s="70"/>
      <c r="C474" s="72" t="str">
        <f>IFERROR(VLOOKUP(VENTAS4[[#This Row],[Code]],STOCK[],5,FALSE),"-")</f>
        <v>Vestido con abertura</v>
      </c>
    </row>
    <row r="475" spans="1:3" s="71" customFormat="1" ht="55" customHeight="1" x14ac:dyDescent="0.15">
      <c r="A475" s="69" t="s">
        <v>889</v>
      </c>
      <c r="B475" s="70"/>
      <c r="C475" s="72" t="str">
        <f>IFERROR(VLOOKUP(VENTAS4[[#This Row],[Code]],STOCK[],5,FALSE),"-")</f>
        <v>Vestido con doble abertura</v>
      </c>
    </row>
    <row r="476" spans="1:3" s="71" customFormat="1" ht="55" customHeight="1" x14ac:dyDescent="0.15">
      <c r="A476" s="69" t="s">
        <v>890</v>
      </c>
      <c r="B476" s="70"/>
      <c r="C476" s="72" t="str">
        <f>IFERROR(VLOOKUP(VENTAS4[[#This Row],[Code]],STOCK[],5,FALSE),"-")</f>
        <v xml:space="preserve"> Top Básico Business Negro</v>
      </c>
    </row>
    <row r="477" spans="1:3" s="71" customFormat="1" ht="55" customHeight="1" x14ac:dyDescent="0.15">
      <c r="A477" s="69" t="s">
        <v>891</v>
      </c>
      <c r="B477" s="70"/>
      <c r="C477" s="72" t="str">
        <f>IFERROR(VLOOKUP(VENTAS4[[#This Row],[Code]],STOCK[],5,FALSE),"-")</f>
        <v xml:space="preserve"> Top Básico Business Negro</v>
      </c>
    </row>
    <row r="478" spans="1:3" s="71" customFormat="1" ht="55" customHeight="1" x14ac:dyDescent="0.15">
      <c r="A478" s="69" t="s">
        <v>892</v>
      </c>
      <c r="B478" s="70"/>
      <c r="C478" s="72" t="str">
        <f>IFERROR(VLOOKUP(VENTAS4[[#This Row],[Code]],STOCK[],5,FALSE),"-")</f>
        <v xml:space="preserve"> Top Básico Business </v>
      </c>
    </row>
    <row r="479" spans="1:3" s="71" customFormat="1" ht="55" customHeight="1" x14ac:dyDescent="0.15">
      <c r="A479" s="69" t="s">
        <v>444</v>
      </c>
      <c r="B479" s="70"/>
      <c r="C479" s="72" t="str">
        <f>IFERROR(VLOOKUP(VENTAS4[[#This Row],[Code]],STOCK[],5,FALSE),"-")</f>
        <v>Vestido Girasol</v>
      </c>
    </row>
    <row r="480" spans="1:3" s="71" customFormat="1" ht="55" customHeight="1" x14ac:dyDescent="0.15">
      <c r="A480" s="69" t="s">
        <v>893</v>
      </c>
      <c r="B480" s="70"/>
      <c r="C480" s="72" t="str">
        <f>IFERROR(VLOOKUP(VENTAS4[[#This Row],[Code]],STOCK[],5,FALSE),"-")</f>
        <v>Top Acanalado</v>
      </c>
    </row>
    <row r="481" spans="1:3" s="71" customFormat="1" ht="55" customHeight="1" x14ac:dyDescent="0.15">
      <c r="A481" s="69" t="s">
        <v>894</v>
      </c>
      <c r="B481" s="70"/>
      <c r="C481" s="72" t="str">
        <f>IFERROR(VLOOKUP(VENTAS4[[#This Row],[Code]],STOCK[],5,FALSE),"-")</f>
        <v>Top Acanalado</v>
      </c>
    </row>
    <row r="482" spans="1:3" s="71" customFormat="1" ht="55" customHeight="1" x14ac:dyDescent="0.15">
      <c r="A482" s="69" t="s">
        <v>895</v>
      </c>
      <c r="B482" s="70"/>
      <c r="C482" s="72" t="str">
        <f>IFERROR(VLOOKUP(VENTAS4[[#This Row],[Code]],STOCK[],5,FALSE),"-")</f>
        <v>Top cisne acanalado</v>
      </c>
    </row>
    <row r="483" spans="1:3" s="71" customFormat="1" ht="55" customHeight="1" x14ac:dyDescent="0.15">
      <c r="A483" s="69" t="s">
        <v>896</v>
      </c>
      <c r="B483" s="70"/>
      <c r="C483" s="72" t="str">
        <f>IFERROR(VLOOKUP(VENTAS4[[#This Row],[Code]],STOCK[],5,FALSE),"-")</f>
        <v>Vestido frenchy de puntos</v>
      </c>
    </row>
    <row r="484" spans="1:3" s="71" customFormat="1" ht="55" customHeight="1" x14ac:dyDescent="0.15">
      <c r="A484" s="69" t="s">
        <v>897</v>
      </c>
      <c r="B484" s="70"/>
      <c r="C484" s="72" t="str">
        <f>IFERROR(VLOOKUP(VENTAS4[[#This Row],[Code]],STOCK[],5,FALSE),"-")</f>
        <v>Vestido frenchy de puntos</v>
      </c>
    </row>
    <row r="485" spans="1:3" s="71" customFormat="1" ht="55" customHeight="1" x14ac:dyDescent="0.15">
      <c r="A485" s="69" t="s">
        <v>898</v>
      </c>
      <c r="B485" s="70"/>
      <c r="C485" s="72" t="str">
        <f>IFERROR(VLOOKUP(VENTAS4[[#This Row],[Code]],STOCK[],5,FALSE),"-")</f>
        <v>Bañador una pieza con estampado de planta cremallera</v>
      </c>
    </row>
    <row r="486" spans="1:3" s="71" customFormat="1" ht="55" customHeight="1" x14ac:dyDescent="0.15">
      <c r="A486" s="69" t="s">
        <v>899</v>
      </c>
      <c r="B486" s="70"/>
      <c r="C486" s="72" t="str">
        <f>IFERROR(VLOOKUP(VENTAS4[[#This Row],[Code]],STOCK[],5,FALSE),"-")</f>
        <v>Maxi Vestido con Bolsillo</v>
      </c>
    </row>
    <row r="487" spans="1:3" s="71" customFormat="1" ht="55" customHeight="1" x14ac:dyDescent="0.15">
      <c r="A487" s="69" t="s">
        <v>900</v>
      </c>
      <c r="B487" s="70"/>
      <c r="C487" s="72" t="str">
        <f>IFERROR(VLOOKUP(VENTAS4[[#This Row],[Code]],STOCK[],5,FALSE),"-")</f>
        <v>Maxi Vestido con Bolsillo</v>
      </c>
    </row>
    <row r="488" spans="1:3" s="71" customFormat="1" ht="55" customHeight="1" x14ac:dyDescent="0.15">
      <c r="A488" s="69" t="s">
        <v>901</v>
      </c>
      <c r="B488" s="70"/>
      <c r="C488" s="72" t="str">
        <f>IFERROR(VLOOKUP(VENTAS4[[#This Row],[Code]],STOCK[],5,FALSE),"-")</f>
        <v>Maxi Vestido con Bolsillo</v>
      </c>
    </row>
    <row r="489" spans="1:3" s="71" customFormat="1" ht="55" customHeight="1" x14ac:dyDescent="0.15">
      <c r="A489" s="69" t="s">
        <v>902</v>
      </c>
      <c r="B489" s="70"/>
      <c r="C489" s="72" t="str">
        <f>IFERROR(VLOOKUP(VENTAS4[[#This Row],[Code]],STOCK[],5,FALSE),"-")</f>
        <v>Set de sujetador con tira ajustable 2 paquetes</v>
      </c>
    </row>
    <row r="490" spans="1:3" s="71" customFormat="1" ht="55" customHeight="1" x14ac:dyDescent="0.15">
      <c r="A490" s="69" t="s">
        <v>445</v>
      </c>
      <c r="B490" s="70"/>
      <c r="C490" s="72" t="str">
        <f>IFERROR(VLOOKUP(VENTAS4[[#This Row],[Code]],STOCK[],5,FALSE),"-")</f>
        <v>Top Dreamer Negro</v>
      </c>
    </row>
    <row r="491" spans="1:3" s="71" customFormat="1" ht="55" customHeight="1" x14ac:dyDescent="0.15">
      <c r="A491" s="69" t="s">
        <v>903</v>
      </c>
      <c r="B491" s="70"/>
      <c r="C491" s="72" t="str">
        <f>IFERROR(VLOOKUP(VENTAS4[[#This Row],[Code]],STOCK[],5,FALSE),"-")</f>
        <v>Top Dreamer Negro</v>
      </c>
    </row>
    <row r="492" spans="1:3" s="71" customFormat="1" ht="55" customHeight="1" x14ac:dyDescent="0.15">
      <c r="A492" s="69" t="s">
        <v>904</v>
      </c>
      <c r="B492" s="70"/>
      <c r="C492" s="72" t="str">
        <f>IFERROR(VLOOKUP(VENTAS4[[#This Row],[Code]],STOCK[],5,FALSE),"-")</f>
        <v>Top Dreamer Negro</v>
      </c>
    </row>
    <row r="493" spans="1:3" s="71" customFormat="1" ht="55" customHeight="1" x14ac:dyDescent="0.15">
      <c r="A493" s="69" t="s">
        <v>905</v>
      </c>
      <c r="B493" s="70"/>
      <c r="C493" s="72" t="str">
        <f>IFERROR(VLOOKUP(VENTAS4[[#This Row],[Code]],STOCK[],5,FALSE),"-")</f>
        <v>Falda margarita</v>
      </c>
    </row>
    <row r="494" spans="1:3" s="71" customFormat="1" ht="55" customHeight="1" x14ac:dyDescent="0.15">
      <c r="A494" s="69" t="s">
        <v>446</v>
      </c>
      <c r="B494" s="70"/>
      <c r="C494" s="72" t="str">
        <f>IFERROR(VLOOKUP(VENTAS4[[#This Row],[Code]],STOCK[],5,FALSE),"-")</f>
        <v>Falda Margarita</v>
      </c>
    </row>
    <row r="495" spans="1:3" s="71" customFormat="1" ht="55" customHeight="1" x14ac:dyDescent="0.15">
      <c r="A495" s="69" t="s">
        <v>906</v>
      </c>
      <c r="B495" s="70"/>
      <c r="C495" s="72" t="str">
        <f>IFERROR(VLOOKUP(VENTAS4[[#This Row],[Code]],STOCK[],5,FALSE),"-")</f>
        <v>Falda Margarita</v>
      </c>
    </row>
    <row r="496" spans="1:3" s="71" customFormat="1" ht="55" customHeight="1" x14ac:dyDescent="0.15">
      <c r="A496" s="69" t="s">
        <v>907</v>
      </c>
      <c r="B496" s="70"/>
      <c r="C496" s="72" t="str">
        <f>IFERROR(VLOOKUP(VENTAS4[[#This Row],[Code]],STOCK[],5,FALSE),"-")</f>
        <v>Top Dreamer Blanco</v>
      </c>
    </row>
    <row r="497" spans="1:3" s="71" customFormat="1" ht="55" customHeight="1" x14ac:dyDescent="0.15">
      <c r="A497" s="69" t="s">
        <v>908</v>
      </c>
      <c r="B497" s="70"/>
      <c r="C497" s="72" t="str">
        <f>IFERROR(VLOOKUP(VENTAS4[[#This Row],[Code]],STOCK[],5,FALSE),"-")</f>
        <v>Top Dreamer Blanco</v>
      </c>
    </row>
    <row r="498" spans="1:3" s="71" customFormat="1" ht="55" customHeight="1" x14ac:dyDescent="0.15">
      <c r="A498" s="69" t="s">
        <v>448</v>
      </c>
      <c r="B498" s="70"/>
      <c r="C498" s="72" t="str">
        <f>IFERROR(VLOOKUP(VENTAS4[[#This Row],[Code]],STOCK[],5,FALSE),"-")</f>
        <v>Top Dreamer Blanco</v>
      </c>
    </row>
    <row r="499" spans="1:3" s="71" customFormat="1" ht="55" customHeight="1" x14ac:dyDescent="0.15">
      <c r="A499" s="69" t="s">
        <v>909</v>
      </c>
      <c r="B499" s="70"/>
      <c r="C499" s="72" t="str">
        <f>IFERROR(VLOOKUP(VENTAS4[[#This Row],[Code]],STOCK[],5,FALSE),"-")</f>
        <v>Top cuello V Blanco</v>
      </c>
    </row>
    <row r="500" spans="1:3" s="71" customFormat="1" ht="55" customHeight="1" x14ac:dyDescent="0.15">
      <c r="A500" s="69" t="s">
        <v>910</v>
      </c>
      <c r="B500" s="70"/>
      <c r="C500" s="72" t="str">
        <f>IFERROR(VLOOKUP(VENTAS4[[#This Row],[Code]],STOCK[],5,FALSE),"-")</f>
        <v>Sujetador Básico</v>
      </c>
    </row>
    <row r="501" spans="1:3" s="71" customFormat="1" ht="55" customHeight="1" x14ac:dyDescent="0.15">
      <c r="A501" s="69" t="s">
        <v>911</v>
      </c>
      <c r="B501" s="70"/>
      <c r="C501" s="72" t="str">
        <f>IFERROR(VLOOKUP(VENTAS4[[#This Row],[Code]],STOCK[],5,FALSE),"-")</f>
        <v>Jenas Ajustados Oscuro</v>
      </c>
    </row>
    <row r="502" spans="1:3" s="71" customFormat="1" ht="55" customHeight="1" x14ac:dyDescent="0.15">
      <c r="A502" s="69" t="s">
        <v>912</v>
      </c>
      <c r="B502" s="70"/>
      <c r="C502" s="72" t="str">
        <f>IFERROR(VLOOKUP(VENTAS4[[#This Row],[Code]],STOCK[],5,FALSE),"-")</f>
        <v>Jenas Ajustados Oscuro</v>
      </c>
    </row>
    <row r="503" spans="1:3" s="71" customFormat="1" ht="55" customHeight="1" x14ac:dyDescent="0.15">
      <c r="A503" s="69" t="s">
        <v>913</v>
      </c>
      <c r="B503" s="70"/>
      <c r="C503" s="72" t="str">
        <f>IFERROR(VLOOKUP(VENTAS4[[#This Row],[Code]],STOCK[],5,FALSE),"-")</f>
        <v xml:space="preserve">Falda Fruncida </v>
      </c>
    </row>
    <row r="504" spans="1:3" s="71" customFormat="1" ht="55" customHeight="1" x14ac:dyDescent="0.15">
      <c r="A504" s="69" t="s">
        <v>914</v>
      </c>
      <c r="B504" s="70"/>
      <c r="C504" s="72" t="str">
        <f>IFERROR(VLOOKUP(VENTAS4[[#This Row],[Code]],STOCK[],5,FALSE),"-")</f>
        <v>Falda plisada</v>
      </c>
    </row>
    <row r="505" spans="1:3" s="71" customFormat="1" ht="55" customHeight="1" x14ac:dyDescent="0.15">
      <c r="A505" s="69" t="s">
        <v>915</v>
      </c>
      <c r="B505" s="70"/>
      <c r="C505" s="72" t="str">
        <f>IFERROR(VLOOKUP(VENTAS4[[#This Row],[Code]],STOCK[],5,FALSE),"-")</f>
        <v>Jeans Elastizados Pierna Ancha</v>
      </c>
    </row>
    <row r="506" spans="1:3" s="71" customFormat="1" ht="55" customHeight="1" x14ac:dyDescent="0.15">
      <c r="A506" s="69" t="s">
        <v>916</v>
      </c>
      <c r="B506" s="70"/>
      <c r="C506" s="72" t="str">
        <f>IFERROR(VLOOKUP(VENTAS4[[#This Row],[Code]],STOCK[],5,FALSE),"-")</f>
        <v>Jeans Elastizados Pierna Ancha</v>
      </c>
    </row>
    <row r="507" spans="1:3" s="71" customFormat="1" ht="55" customHeight="1" x14ac:dyDescent="0.15">
      <c r="A507" s="69" t="s">
        <v>457</v>
      </c>
      <c r="B507" s="70"/>
      <c r="C507" s="72" t="str">
        <f>IFERROR(VLOOKUP(VENTAS4[[#This Row],[Code]],STOCK[],5,FALSE),"-")</f>
        <v>Jeans Elastizados Pierna Ancha</v>
      </c>
    </row>
    <row r="508" spans="1:3" s="71" customFormat="1" ht="55" customHeight="1" x14ac:dyDescent="0.15">
      <c r="A508" s="69" t="s">
        <v>917</v>
      </c>
      <c r="B508" s="70"/>
      <c r="C508" s="71" t="str">
        <f>IFERROR(VLOOKUP(VENTAS4[[#This Row],[Code]],STOCK[],5,FALSE),"-")</f>
        <v>Jeans Ajustados Claro</v>
      </c>
    </row>
    <row r="509" spans="1:3" s="71" customFormat="1" ht="55" customHeight="1" x14ac:dyDescent="0.15">
      <c r="A509" s="69" t="s">
        <v>918</v>
      </c>
      <c r="B509" s="70"/>
      <c r="C509" s="72" t="str">
        <f>IFERROR(VLOOKUP(VENTAS4[[#This Row],[Code]],STOCK[],5,FALSE),"-")</f>
        <v>Jeans Ajustados Claro</v>
      </c>
    </row>
    <row r="510" spans="1:3" s="71" customFormat="1" ht="55" customHeight="1" x14ac:dyDescent="0.15">
      <c r="A510" s="69" t="s">
        <v>461</v>
      </c>
      <c r="B510" s="70"/>
      <c r="C510" s="72" t="str">
        <f>IFERROR(VLOOKUP(VENTAS4[[#This Row],[Code]],STOCK[],5,FALSE),"-")</f>
        <v>Pantaloneta Camel</v>
      </c>
    </row>
    <row r="511" spans="1:3" s="71" customFormat="1" ht="55" customHeight="1" x14ac:dyDescent="0.15">
      <c r="A511" s="69" t="s">
        <v>919</v>
      </c>
      <c r="B511" s="70"/>
      <c r="C511" s="72" t="str">
        <f>IFERROR(VLOOKUP(VENTAS4[[#This Row],[Code]],STOCK[],5,FALSE),"-")</f>
        <v>Pantaloneta Camel</v>
      </c>
    </row>
    <row r="512" spans="1:3" s="71" customFormat="1" ht="55" customHeight="1" x14ac:dyDescent="0.15">
      <c r="A512" s="69" t="s">
        <v>920</v>
      </c>
      <c r="B512" s="70"/>
      <c r="C512" s="72" t="str">
        <f>IFERROR(VLOOKUP(VENTAS4[[#This Row],[Code]],STOCK[],5,FALSE),"-")</f>
        <v>Pantaloneta Camel</v>
      </c>
    </row>
    <row r="513" spans="1:3" s="71" customFormat="1" ht="55" customHeight="1" x14ac:dyDescent="0.15">
      <c r="A513" s="69" t="s">
        <v>921</v>
      </c>
      <c r="B513" s="70"/>
      <c r="C513" s="72" t="str">
        <f>IFERROR(VLOOKUP(VENTAS4[[#This Row],[Code]],STOCK[],5,FALSE),"-")</f>
        <v>Vestido en punto Rosa</v>
      </c>
    </row>
    <row r="514" spans="1:3" s="71" customFormat="1" ht="55" customHeight="1" x14ac:dyDescent="0.15">
      <c r="A514" s="69" t="s">
        <v>922</v>
      </c>
      <c r="B514" s="70"/>
      <c r="C514" s="72" t="str">
        <f>IFERROR(VLOOKUP(VENTAS4[[#This Row],[Code]],STOCK[],5,FALSE),"-")</f>
        <v>Vestido en punto Rosa</v>
      </c>
    </row>
    <row r="515" spans="1:3" s="71" customFormat="1" ht="55" customHeight="1" x14ac:dyDescent="0.15">
      <c r="A515" s="69" t="s">
        <v>923</v>
      </c>
      <c r="B515" s="70"/>
      <c r="C515" s="72" t="str">
        <f>IFERROR(VLOOKUP(VENTAS4[[#This Row],[Code]],STOCK[],5,FALSE),"-")</f>
        <v>Vestido en punto Rosa</v>
      </c>
    </row>
    <row r="516" spans="1:3" s="71" customFormat="1" ht="55" customHeight="1" x14ac:dyDescent="0.15">
      <c r="A516" s="69" t="s">
        <v>924</v>
      </c>
      <c r="B516" s="70"/>
      <c r="C516" s="72" t="str">
        <f>IFERROR(VLOOKUP(VENTAS4[[#This Row],[Code]],STOCK[],5,FALSE),"-")</f>
        <v>Falda plisada con cadena</v>
      </c>
    </row>
    <row r="517" spans="1:3" s="71" customFormat="1" ht="55" customHeight="1" x14ac:dyDescent="0.15">
      <c r="A517" s="69" t="s">
        <v>925</v>
      </c>
      <c r="B517" s="70"/>
      <c r="C517" s="72" t="str">
        <f>IFERROR(VLOOKUP(VENTAS4[[#This Row],[Code]],STOCK[],5,FALSE),"-")</f>
        <v>Top de cuadros</v>
      </c>
    </row>
    <row r="518" spans="1:3" s="71" customFormat="1" ht="55" customHeight="1" x14ac:dyDescent="0.15">
      <c r="A518" s="69"/>
      <c r="B518" s="70"/>
      <c r="C518" s="72" t="str">
        <f>IFERROR(VLOOKUP(VENTAS4[[#This Row],[Code]],STOCK[],5,FALSE),"-")</f>
        <v>-</v>
      </c>
    </row>
    <row r="519" spans="1:3" s="71" customFormat="1" ht="55" customHeight="1" x14ac:dyDescent="0.15">
      <c r="A519" s="69" t="s">
        <v>928</v>
      </c>
      <c r="B519" s="70"/>
      <c r="C519" s="72" t="str">
        <f>IFERROR(VLOOKUP(VENTAS4[[#This Row],[Code]],STOCK[],5,FALSE),"-")</f>
        <v>Top corto blanco</v>
      </c>
    </row>
    <row r="520" spans="1:3" s="71" customFormat="1" ht="55" customHeight="1" x14ac:dyDescent="0.15">
      <c r="A520" s="69" t="s">
        <v>965</v>
      </c>
      <c r="B520" s="70"/>
      <c r="C520" s="72" t="str">
        <f>IFERROR(VLOOKUP(VENTAS4[[#This Row],[Code]],STOCK[],5,FALSE),"-")</f>
        <v>Top cami carrera</v>
      </c>
    </row>
    <row r="521" spans="1:3" s="71" customFormat="1" ht="55" customHeight="1" x14ac:dyDescent="0.15">
      <c r="A521" s="69" t="s">
        <v>519</v>
      </c>
      <c r="B521" s="70"/>
      <c r="C521" s="72" t="str">
        <f>IFERROR(VLOOKUP(VENTAS4[[#This Row],[Code]],STOCK[],5,FALSE),"-")</f>
        <v>Pantalones ajustados con cadena</v>
      </c>
    </row>
    <row r="522" spans="1:3" s="71" customFormat="1" ht="55" customHeight="1" x14ac:dyDescent="0.15">
      <c r="A522" s="69" t="s">
        <v>520</v>
      </c>
      <c r="B522" s="70"/>
      <c r="C522" s="72" t="str">
        <f>IFERROR(VLOOKUP(VENTAS4[[#This Row],[Code]],STOCK[],5,FALSE),"-")</f>
        <v>Pantalones ajustados con cadena</v>
      </c>
    </row>
    <row r="523" spans="1:3" s="71" customFormat="1" ht="55" customHeight="1" x14ac:dyDescent="0.15">
      <c r="A523" s="69" t="s">
        <v>522</v>
      </c>
      <c r="B523" s="70"/>
      <c r="C523" s="72" t="str">
        <f>IFERROR(VLOOKUP(VENTAS4[[#This Row],[Code]],STOCK[],5,FALSE),"-")</f>
        <v>Blusa camisa colores</v>
      </c>
    </row>
    <row r="524" spans="1:3" s="71" customFormat="1" ht="55" customHeight="1" x14ac:dyDescent="0.15">
      <c r="A524" s="69" t="s">
        <v>523</v>
      </c>
      <c r="B524" s="70"/>
      <c r="C524" s="72" t="str">
        <f>IFERROR(VLOOKUP(VENTAS4[[#This Row],[Code]],STOCK[],5,FALSE),"-")</f>
        <v>Blusa camisa colores</v>
      </c>
    </row>
    <row r="525" spans="1:3" s="71" customFormat="1" ht="55" customHeight="1" x14ac:dyDescent="0.15">
      <c r="A525" s="69" t="s">
        <v>524</v>
      </c>
      <c r="B525" s="70"/>
      <c r="C525" s="72" t="str">
        <f>IFERROR(VLOOKUP(VENTAS4[[#This Row],[Code]],STOCK[],5,FALSE),"-")</f>
        <v>Trusa Leopardo</v>
      </c>
    </row>
    <row r="526" spans="1:3" s="71" customFormat="1" ht="55" customHeight="1" x14ac:dyDescent="0.15">
      <c r="A526" s="69" t="s">
        <v>526</v>
      </c>
      <c r="B526" s="70"/>
      <c r="C526" s="72" t="str">
        <f>IFERROR(VLOOKUP(VENTAS4[[#This Row],[Code]],STOCK[],5,FALSE),"-")</f>
        <v>Malla paredo set 2 piezas</v>
      </c>
    </row>
    <row r="527" spans="1:3" s="71" customFormat="1" ht="55" customHeight="1" x14ac:dyDescent="0.15">
      <c r="A527" s="69" t="s">
        <v>527</v>
      </c>
      <c r="B527" s="70"/>
      <c r="C527" s="72" t="str">
        <f>IFERROR(VLOOKUP(VENTAS4[[#This Row],[Code]],STOCK[],5,FALSE),"-")</f>
        <v>Traje de baño niña</v>
      </c>
    </row>
    <row r="528" spans="1:3" s="71" customFormat="1" ht="55" customHeight="1" x14ac:dyDescent="0.15">
      <c r="A528" s="69" t="s">
        <v>530</v>
      </c>
      <c r="B528" s="70"/>
      <c r="C528" s="72" t="str">
        <f>IFERROR(VLOOKUP(VENTAS4[[#This Row],[Code]],STOCK[],5,FALSE),"-")</f>
        <v>Vestido floreado a un hombro</v>
      </c>
    </row>
    <row r="529" spans="1:3" s="71" customFormat="1" ht="55" customHeight="1" x14ac:dyDescent="0.15">
      <c r="A529" s="69" t="s">
        <v>929</v>
      </c>
      <c r="B529" s="70"/>
      <c r="C529" s="72" t="str">
        <f>IFERROR(VLOOKUP(VENTAS4[[#This Row],[Code]],STOCK[],5,FALSE),"-")</f>
        <v>Vestido floreado a un hombro</v>
      </c>
    </row>
    <row r="530" spans="1:3" s="71" customFormat="1" ht="55" customHeight="1" x14ac:dyDescent="0.15">
      <c r="A530" s="69" t="s">
        <v>930</v>
      </c>
      <c r="B530" s="70"/>
      <c r="C530" s="72" t="str">
        <f>IFERROR(VLOOKUP(VENTAS4[[#This Row],[Code]],STOCK[],5,FALSE),"-")</f>
        <v>Vestido elegante ajustado corte sirena</v>
      </c>
    </row>
    <row r="531" spans="1:3" s="71" customFormat="1" ht="55" customHeight="1" x14ac:dyDescent="0.15">
      <c r="A531" s="69" t="s">
        <v>926</v>
      </c>
      <c r="B531" s="70"/>
      <c r="C531" s="72" t="str">
        <f>IFERROR(VLOOKUP(VENTAS4[[#This Row],[Code]],STOCK[],5,FALSE),"-")</f>
        <v>Camisero blanco con pinzas</v>
      </c>
    </row>
    <row r="532" spans="1:3" s="71" customFormat="1" ht="55" customHeight="1" x14ac:dyDescent="0.15">
      <c r="A532" s="69" t="s">
        <v>931</v>
      </c>
      <c r="B532" s="70"/>
      <c r="C532" s="72" t="str">
        <f>IFERROR(VLOOKUP(VENTAS4[[#This Row],[Code]],STOCK[],5,FALSE),"-")</f>
        <v>Cobertor de traje de baño</v>
      </c>
    </row>
    <row r="533" spans="1:3" s="71" customFormat="1" ht="55" customHeight="1" x14ac:dyDescent="0.15">
      <c r="A533" s="69" t="s">
        <v>932</v>
      </c>
      <c r="B533" s="70"/>
      <c r="C533" s="72" t="str">
        <f>IFERROR(VLOOKUP(VENTAS4[[#This Row],[Code]],STOCK[],5,FALSE),"-")</f>
        <v>Malla fina Pareo</v>
      </c>
    </row>
    <row r="534" spans="1:3" s="71" customFormat="1" ht="55" customHeight="1" x14ac:dyDescent="0.15">
      <c r="A534" s="69" t="s">
        <v>933</v>
      </c>
      <c r="B534" s="70"/>
      <c r="C534" s="72" t="str">
        <f>IFERROR(VLOOKUP(VENTAS4[[#This Row],[Code]],STOCK[],5,FALSE),"-")</f>
        <v>Bikini Short con cordón de ajuste</v>
      </c>
    </row>
    <row r="535" spans="1:3" s="71" customFormat="1" ht="55" customHeight="1" x14ac:dyDescent="0.15">
      <c r="A535" s="69" t="s">
        <v>934</v>
      </c>
      <c r="B535" s="70"/>
      <c r="C535" s="72" t="str">
        <f>IFERROR(VLOOKUP(VENTAS4[[#This Row],[Code]],STOCK[],5,FALSE),"-")</f>
        <v>Bikini Short con cordón de ajuste</v>
      </c>
    </row>
    <row r="536" spans="1:3" s="71" customFormat="1" ht="55" customHeight="1" x14ac:dyDescent="0.15">
      <c r="A536" s="69" t="s">
        <v>927</v>
      </c>
      <c r="B536" s="70"/>
      <c r="C536" s="72" t="str">
        <f>IFERROR(VLOOKUP(VENTAS4[[#This Row],[Code]],STOCK[],5,FALSE),"-")</f>
        <v>Jean con roto sencillo</v>
      </c>
    </row>
    <row r="537" spans="1:3" s="71" customFormat="1" ht="55" customHeight="1" x14ac:dyDescent="0.15">
      <c r="A537" s="69" t="s">
        <v>935</v>
      </c>
      <c r="B537" s="70"/>
      <c r="C537" s="72" t="str">
        <f>IFERROR(VLOOKUP(VENTAS4[[#This Row],[Code]],STOCK[],5,FALSE),"-")</f>
        <v>Bañador en contraste azul</v>
      </c>
    </row>
    <row r="538" spans="1:3" s="71" customFormat="1" ht="55" customHeight="1" x14ac:dyDescent="0.15">
      <c r="A538" s="69" t="s">
        <v>936</v>
      </c>
      <c r="B538" s="70"/>
      <c r="C538" s="72" t="str">
        <f>IFERROR(VLOOKUP(VENTAS4[[#This Row],[Code]],STOCK[],5,FALSE),"-")</f>
        <v>Bañador en contraste azul</v>
      </c>
    </row>
    <row r="539" spans="1:3" s="71" customFormat="1" ht="55" customHeight="1" x14ac:dyDescent="0.15">
      <c r="A539" s="69" t="s">
        <v>937</v>
      </c>
      <c r="B539" s="70"/>
      <c r="C539" s="72" t="str">
        <f>IFERROR(VLOOKUP(VENTAS4[[#This Row],[Code]],STOCK[],5,FALSE),"-")</f>
        <v>Sandalias crema</v>
      </c>
    </row>
    <row r="540" spans="1:3" s="71" customFormat="1" ht="55" customHeight="1" x14ac:dyDescent="0.15">
      <c r="A540" s="69"/>
      <c r="B540" s="75"/>
      <c r="C540" s="72" t="str">
        <f>IFERROR(VLOOKUP(VENTAS4[[#This Row],[Code]],STOCK[],5,FALSE),"-")</f>
        <v>-</v>
      </c>
    </row>
    <row r="541" spans="1:3" s="71" customFormat="1" ht="55" customHeight="1" x14ac:dyDescent="0.15">
      <c r="A541" s="69" t="s">
        <v>938</v>
      </c>
      <c r="B541" s="70"/>
      <c r="C541" s="72" t="str">
        <f>IFERROR(VLOOKUP(VENTAS4[[#This Row],[Code]],STOCK[],5,FALSE),"-")</f>
        <v>Sandalias crema</v>
      </c>
    </row>
    <row r="542" spans="1:3" s="71" customFormat="1" ht="55" customHeight="1" x14ac:dyDescent="0.15">
      <c r="A542" s="69" t="s">
        <v>939</v>
      </c>
      <c r="B542" s="70"/>
      <c r="C542" s="72" t="str">
        <f>IFERROR(VLOOKUP(VENTAS4[[#This Row],[Code]],STOCK[],5,FALSE),"-")</f>
        <v>Sandalias crema</v>
      </c>
    </row>
    <row r="543" spans="1:3" s="71" customFormat="1" ht="55" customHeight="1" x14ac:dyDescent="0.15">
      <c r="A543" s="69" t="s">
        <v>940</v>
      </c>
      <c r="B543" s="70"/>
      <c r="C543" s="72" t="str">
        <f>IFERROR(VLOOKUP(VENTAS4[[#This Row],[Code]],STOCK[],5,FALSE),"-")</f>
        <v>Mono Oblicuo con bolsillo</v>
      </c>
    </row>
    <row r="544" spans="1:3" s="71" customFormat="1" ht="55" customHeight="1" x14ac:dyDescent="0.15">
      <c r="A544" s="69" t="s">
        <v>941</v>
      </c>
      <c r="B544" s="70"/>
      <c r="C544" s="72" t="str">
        <f>IFERROR(VLOOKUP(VENTAS4[[#This Row],[Code]],STOCK[],5,FALSE),"-")</f>
        <v>Mono Oblicuo con bolsillo</v>
      </c>
    </row>
    <row r="545" spans="1:3" s="71" customFormat="1" ht="55" customHeight="1" x14ac:dyDescent="0.15">
      <c r="A545" s="69" t="s">
        <v>942</v>
      </c>
      <c r="B545" s="70"/>
      <c r="C545" s="72" t="str">
        <f>IFERROR(VLOOKUP(VENTAS4[[#This Row],[Code]],STOCK[],5,FALSE),"-")</f>
        <v>Jumpsuit Palazzo Oliva</v>
      </c>
    </row>
    <row r="546" spans="1:3" s="71" customFormat="1" ht="55" customHeight="1" x14ac:dyDescent="0.15">
      <c r="A546" s="69" t="s">
        <v>943</v>
      </c>
      <c r="B546" s="70"/>
      <c r="C546" s="72" t="str">
        <f>IFERROR(VLOOKUP(VENTAS4[[#This Row],[Code]],STOCK[],5,FALSE),"-")</f>
        <v>Jumpsuit culotte</v>
      </c>
    </row>
    <row r="547" spans="1:3" s="71" customFormat="1" ht="55" customHeight="1" x14ac:dyDescent="0.15">
      <c r="A547" s="69" t="s">
        <v>944</v>
      </c>
      <c r="B547" s="70"/>
      <c r="C547" s="72" t="str">
        <f>IFERROR(VLOOKUP(VENTAS4[[#This Row],[Code]],STOCK[],5,FALSE),"-")</f>
        <v>Jumpsuit culotte</v>
      </c>
    </row>
    <row r="548" spans="1:3" s="71" customFormat="1" ht="55" customHeight="1" x14ac:dyDescent="0.15">
      <c r="A548" s="69" t="s">
        <v>945</v>
      </c>
      <c r="B548" s="70"/>
      <c r="C548" s="72" t="str">
        <f>IFERROR(VLOOKUP(VENTAS4[[#This Row],[Code]],STOCK[],5,FALSE),"-")</f>
        <v>Bolso de mimbre</v>
      </c>
    </row>
    <row r="549" spans="1:3" s="71" customFormat="1" ht="55" customHeight="1" x14ac:dyDescent="0.15">
      <c r="A549" s="69" t="s">
        <v>946</v>
      </c>
      <c r="B549" s="70"/>
      <c r="C549" s="72" t="str">
        <f>IFERROR(VLOOKUP(VENTAS4[[#This Row],[Code]],STOCK[],5,FALSE),"-")</f>
        <v xml:space="preserve">Set de lencería </v>
      </c>
    </row>
    <row r="550" spans="1:3" s="71" customFormat="1" ht="55" customHeight="1" x14ac:dyDescent="0.15">
      <c r="A550" s="69" t="s">
        <v>947</v>
      </c>
      <c r="B550" s="70"/>
      <c r="C550" s="72" t="str">
        <f>IFERROR(VLOOKUP(VENTAS4[[#This Row],[Code]],STOCK[],5,FALSE),"-")</f>
        <v xml:space="preserve">Set de lencería </v>
      </c>
    </row>
    <row r="551" spans="1:3" s="71" customFormat="1" ht="55" customHeight="1" x14ac:dyDescent="0.15">
      <c r="A551" s="69" t="s">
        <v>948</v>
      </c>
      <c r="B551" s="70"/>
      <c r="C551" s="72" t="str">
        <f>IFERROR(VLOOKUP(VENTAS4[[#This Row],[Code]],STOCK[],5,FALSE),"-")</f>
        <v xml:space="preserve">Set de lencería </v>
      </c>
    </row>
    <row r="552" spans="1:3" s="71" customFormat="1" ht="55" customHeight="1" x14ac:dyDescent="0.15">
      <c r="A552" s="69" t="s">
        <v>949</v>
      </c>
      <c r="B552" s="70"/>
      <c r="C552" s="72" t="str">
        <f>IFERROR(VLOOKUP(VENTAS4[[#This Row],[Code]],STOCK[],5,FALSE),"-")</f>
        <v>Set de lencería de encaje</v>
      </c>
    </row>
    <row r="553" spans="1:3" s="71" customFormat="1" ht="55" customHeight="1" x14ac:dyDescent="0.15">
      <c r="A553" s="69" t="s">
        <v>950</v>
      </c>
      <c r="B553" s="70"/>
      <c r="C553" s="72" t="str">
        <f>IFERROR(VLOOKUP(VENTAS4[[#This Row],[Code]],STOCK[],5,FALSE),"-")</f>
        <v>Set de lencería de encaje</v>
      </c>
    </row>
    <row r="554" spans="1:3" s="71" customFormat="1" ht="55" customHeight="1" x14ac:dyDescent="0.15">
      <c r="A554" s="69" t="s">
        <v>951</v>
      </c>
      <c r="B554" s="70"/>
      <c r="C554" s="72" t="str">
        <f>IFERROR(VLOOKUP(VENTAS4[[#This Row],[Code]],STOCK[],5,FALSE),"-")</f>
        <v xml:space="preserve">Sandalias de tacón con tiras </v>
      </c>
    </row>
    <row r="555" spans="1:3" s="71" customFormat="1" ht="55" customHeight="1" x14ac:dyDescent="0.15">
      <c r="A555" s="69" t="s">
        <v>952</v>
      </c>
      <c r="B555" s="70"/>
      <c r="C555" s="72" t="str">
        <f>IFERROR(VLOOKUP(VENTAS4[[#This Row],[Code]],STOCK[],5,FALSE),"-")</f>
        <v>Blusa elegante de cuello negro</v>
      </c>
    </row>
    <row r="556" spans="1:3" s="71" customFormat="1" ht="55" customHeight="1" x14ac:dyDescent="0.15">
      <c r="A556" s="69" t="s">
        <v>953</v>
      </c>
      <c r="B556" s="70"/>
      <c r="C556" s="72" t="str">
        <f>IFERROR(VLOOKUP(VENTAS4[[#This Row],[Code]],STOCK[],5,FALSE),"-")</f>
        <v>Blusa elegante de cuello blanco</v>
      </c>
    </row>
    <row r="557" spans="1:3" s="71" customFormat="1" ht="55" customHeight="1" x14ac:dyDescent="0.15">
      <c r="A557" s="69" t="s">
        <v>954</v>
      </c>
      <c r="B557" s="70"/>
      <c r="C557" s="72" t="str">
        <f>IFERROR(VLOOKUP(VENTAS4[[#This Row],[Code]],STOCK[],5,FALSE),"-")</f>
        <v>Maxi vestido floreado con abertura</v>
      </c>
    </row>
    <row r="558" spans="1:3" s="71" customFormat="1" ht="55" customHeight="1" x14ac:dyDescent="0.15">
      <c r="A558" s="69" t="s">
        <v>955</v>
      </c>
      <c r="B558" s="70"/>
      <c r="C558" s="72" t="str">
        <f>IFERROR(VLOOKUP(VENTAS4[[#This Row],[Code]],STOCK[],5,FALSE),"-")</f>
        <v>Maxi Vestido espalda corrida</v>
      </c>
    </row>
    <row r="559" spans="1:3" s="71" customFormat="1" ht="55" customHeight="1" x14ac:dyDescent="0.15">
      <c r="A559" s="69" t="s">
        <v>956</v>
      </c>
      <c r="B559" s="70"/>
      <c r="C559" s="72" t="str">
        <f>IFERROR(VLOOKUP(VENTAS4[[#This Row],[Code]],STOCK[],5,FALSE),"-")</f>
        <v>Bolso grande de playa</v>
      </c>
    </row>
    <row r="560" spans="1:3" s="71" customFormat="1" ht="55" customHeight="1" x14ac:dyDescent="0.15">
      <c r="A560" s="69" t="s">
        <v>957</v>
      </c>
      <c r="B560" s="70"/>
      <c r="C560" s="72" t="str">
        <f>IFERROR(VLOOKUP(VENTAS4[[#This Row],[Code]],STOCK[],5,FALSE),"-")</f>
        <v>Vestido ajustado Mora</v>
      </c>
    </row>
    <row r="561" spans="1:3" s="71" customFormat="1" ht="55" customHeight="1" x14ac:dyDescent="0.15">
      <c r="A561" s="69" t="s">
        <v>958</v>
      </c>
      <c r="B561" s="70"/>
      <c r="C561" s="72" t="str">
        <f>IFERROR(VLOOKUP(VENTAS4[[#This Row],[Code]],STOCK[],5,FALSE),"-")</f>
        <v>Vestido rojo asimétrico</v>
      </c>
    </row>
    <row r="562" spans="1:3" s="71" customFormat="1" ht="55" customHeight="1" x14ac:dyDescent="0.15">
      <c r="A562" s="69" t="s">
        <v>959</v>
      </c>
      <c r="B562" s="70"/>
      <c r="C562" s="72" t="str">
        <f>IFERROR(VLOOKUP(VENTAS4[[#This Row],[Code]],STOCK[],5,FALSE),"-")</f>
        <v>Babydoll</v>
      </c>
    </row>
    <row r="563" spans="1:3" s="71" customFormat="1" ht="55" customHeight="1" x14ac:dyDescent="0.15">
      <c r="A563" s="69" t="s">
        <v>960</v>
      </c>
      <c r="B563" s="70"/>
      <c r="C563" s="72" t="str">
        <f>IFERROR(VLOOKUP(VENTAS4[[#This Row],[Code]],STOCK[],5,FALSE),"-")</f>
        <v>Top traslúcido de encaje</v>
      </c>
    </row>
    <row r="564" spans="1:3" s="71" customFormat="1" ht="55" customHeight="1" x14ac:dyDescent="0.15">
      <c r="A564" s="69" t="s">
        <v>961</v>
      </c>
      <c r="B564" s="70"/>
      <c r="C564" s="72" t="str">
        <f>IFERROR(VLOOKUP(VENTAS4[[#This Row],[Code]],STOCK[],5,FALSE),"-")</f>
        <v xml:space="preserve">Short de playa </v>
      </c>
    </row>
    <row r="565" spans="1:3" s="71" customFormat="1" ht="55" customHeight="1" x14ac:dyDescent="0.15">
      <c r="A565" s="69" t="s">
        <v>962</v>
      </c>
      <c r="B565" s="70"/>
      <c r="C565" s="72" t="str">
        <f>IFERROR(VLOOKUP(VENTAS4[[#This Row],[Code]],STOCK[],5,FALSE),"-")</f>
        <v>Playera de animados</v>
      </c>
    </row>
    <row r="566" spans="1:3" s="71" customFormat="1" ht="55" customHeight="1" x14ac:dyDescent="0.15">
      <c r="A566" s="69" t="s">
        <v>963</v>
      </c>
      <c r="B566" s="70"/>
      <c r="C566" s="72" t="str">
        <f>IFERROR(VLOOKUP(VENTAS4[[#This Row],[Code]],STOCK[],5,FALSE),"-")</f>
        <v>Camisa MTV</v>
      </c>
    </row>
    <row r="567" spans="1:3" s="71" customFormat="1" ht="55" customHeight="1" x14ac:dyDescent="0.15">
      <c r="A567" s="69" t="s">
        <v>964</v>
      </c>
      <c r="B567" s="70"/>
      <c r="C567" s="72" t="str">
        <f>IFERROR(VLOOKUP(VENTAS4[[#This Row],[Code]],STOCK[],5,FALSE),"-")</f>
        <v>Sandalias de tacón grueso</v>
      </c>
    </row>
    <row r="568" spans="1:3" s="71" customFormat="1" ht="55" customHeight="1" x14ac:dyDescent="0.15">
      <c r="A568" s="69" t="s">
        <v>982</v>
      </c>
      <c r="B568" s="70"/>
      <c r="C568" s="72" t="str">
        <f>IFERROR(VLOOKUP(VENTAS4[[#This Row],[Code]],STOCK[],5,FALSE),"-")</f>
        <v>Sandalias de tiras de tacón cuadrado</v>
      </c>
    </row>
    <row r="569" spans="1:3" s="71" customFormat="1" ht="55" customHeight="1" x14ac:dyDescent="0.15">
      <c r="A569" s="69" t="s">
        <v>983</v>
      </c>
      <c r="B569" s="70"/>
      <c r="C569" s="72" t="str">
        <f>IFERROR(VLOOKUP(VENTAS4[[#This Row],[Code]],STOCK[],5,FALSE),"-")</f>
        <v>Top negro tipo cami</v>
      </c>
    </row>
    <row r="570" spans="1:3" s="71" customFormat="1" ht="55" customHeight="1" x14ac:dyDescent="0.15">
      <c r="A570" s="69" t="s">
        <v>984</v>
      </c>
      <c r="B570" s="70"/>
      <c r="C570" s="72" t="str">
        <f>IFERROR(VLOOKUP(VENTAS4[[#This Row],[Code]],STOCK[],5,FALSE),"-")</f>
        <v>Pullover negro cuello redondo</v>
      </c>
    </row>
    <row r="571" spans="1:3" s="71" customFormat="1" ht="55" customHeight="1" x14ac:dyDescent="0.15">
      <c r="A571" s="69" t="s">
        <v>1000</v>
      </c>
      <c r="B571" s="70"/>
      <c r="C571" s="72" t="str">
        <f>IFERROR(VLOOKUP(VENTAS4[[#This Row],[Code]],STOCK[],5,FALSE),"-")</f>
        <v>Pullover negro cuello redondo</v>
      </c>
    </row>
    <row r="572" spans="1:3" s="71" customFormat="1" ht="55" customHeight="1" x14ac:dyDescent="0.15">
      <c r="A572" s="69" t="s">
        <v>1001</v>
      </c>
      <c r="B572" s="70"/>
      <c r="C572" s="72" t="str">
        <f>IFERROR(VLOOKUP(VENTAS4[[#This Row],[Code]],STOCK[],5,FALSE),"-")</f>
        <v>Pezoneras de silicona</v>
      </c>
    </row>
    <row r="573" spans="1:3" s="71" customFormat="1" ht="55" customHeight="1" x14ac:dyDescent="0.15">
      <c r="A573" s="69" t="s">
        <v>1003</v>
      </c>
      <c r="B573" s="70"/>
      <c r="C573" s="72" t="str">
        <f>IFERROR(VLOOKUP(VENTAS4[[#This Row],[Code]],STOCK[],5,FALSE),"-")</f>
        <v>Short de mezclilla oscura con doblez</v>
      </c>
    </row>
    <row r="574" spans="1:3" s="71" customFormat="1" ht="55" customHeight="1" x14ac:dyDescent="0.15">
      <c r="A574" s="69" t="s">
        <v>1005</v>
      </c>
      <c r="B574" s="70"/>
      <c r="C574" s="72" t="str">
        <f>IFERROR(VLOOKUP(VENTAS4[[#This Row],[Code]],STOCK[],5,FALSE),"-")</f>
        <v>Short de mezclilla con doblez (no elastiza)</v>
      </c>
    </row>
    <row r="575" spans="1:3" s="71" customFormat="1" ht="55" customHeight="1" x14ac:dyDescent="0.15">
      <c r="A575" s="69" t="s">
        <v>1006</v>
      </c>
      <c r="B575" s="70"/>
      <c r="C575" s="72" t="str">
        <f>IFERROR(VLOOKUP(VENTAS4[[#This Row],[Code]],STOCK[],5,FALSE),"-")</f>
        <v>Short de mezclilla clara (no elastiza)</v>
      </c>
    </row>
    <row r="576" spans="1:3" s="71" customFormat="1" ht="55" customHeight="1" x14ac:dyDescent="0.15">
      <c r="A576" s="69" t="s">
        <v>1007</v>
      </c>
      <c r="B576" s="70"/>
      <c r="C576" s="72" t="str">
        <f>IFERROR(VLOOKUP(VENTAS4[[#This Row],[Code]],STOCK[],5,FALSE),"-")</f>
        <v>Pullover Dazy cuello redondo Blanco</v>
      </c>
    </row>
    <row r="577" spans="1:3" s="71" customFormat="1" ht="55" customHeight="1" x14ac:dyDescent="0.15">
      <c r="A577" s="69" t="s">
        <v>1008</v>
      </c>
      <c r="B577" s="70"/>
      <c r="C577" s="72" t="str">
        <f>IFERROR(VLOOKUP(VENTAS4[[#This Row],[Code]],STOCK[],5,FALSE),"-")</f>
        <v>Pullover Dazy cuello redondo Blanco</v>
      </c>
    </row>
    <row r="578" spans="1:3" s="71" customFormat="1" ht="55" customHeight="1" x14ac:dyDescent="0.15">
      <c r="A578" s="69" t="s">
        <v>1009</v>
      </c>
      <c r="B578" s="70"/>
      <c r="C578" s="72" t="str">
        <f>IFERROR(VLOOKUP(VENTAS4[[#This Row],[Code]],STOCK[],5,FALSE),"-")</f>
        <v>Vestido camisero con estampado y cinturón </v>
      </c>
    </row>
    <row r="579" spans="1:3" s="71" customFormat="1" ht="55" customHeight="1" x14ac:dyDescent="0.15">
      <c r="A579" s="69" t="s">
        <v>1010</v>
      </c>
      <c r="B579" s="70"/>
      <c r="C579" s="72" t="str">
        <f>IFERROR(VLOOKUP(VENTAS4[[#This Row],[Code]],STOCK[],5,FALSE),"-")</f>
        <v>Vestido camisero con estampado y cinturón </v>
      </c>
    </row>
    <row r="580" spans="1:3" s="71" customFormat="1" ht="55" customHeight="1" x14ac:dyDescent="0.15">
      <c r="A580" s="69" t="s">
        <v>1011</v>
      </c>
      <c r="B580" s="70"/>
      <c r="C580" s="72" t="str">
        <f>IFERROR(VLOOKUP(VENTAS4[[#This Row],[Code]],STOCK[],5,FALSE),"-")</f>
        <v>Vestido camisero con estampado y cinturón </v>
      </c>
    </row>
    <row r="581" spans="1:3" s="71" customFormat="1" ht="55" customHeight="1" x14ac:dyDescent="0.15">
      <c r="A581" s="69" t="s">
        <v>1012</v>
      </c>
      <c r="B581" s="70"/>
      <c r="C581" s="72" t="str">
        <f>IFERROR(VLOOKUP(VENTAS4[[#This Row],[Code]],STOCK[],5,FALSE),"-")</f>
        <v>Vestido niña encargo KarlaGarage</v>
      </c>
    </row>
    <row r="582" spans="1:3" s="71" customFormat="1" ht="55" customHeight="1" x14ac:dyDescent="0.15">
      <c r="A582" s="69" t="s">
        <v>1014</v>
      </c>
      <c r="B582" s="70"/>
      <c r="C582" s="72" t="str">
        <f>IFERROR(VLOOKUP(VENTAS4[[#This Row],[Code]],STOCK[],5,FALSE),"-")</f>
        <v>Vestido niña encargo KarlaGarage</v>
      </c>
    </row>
    <row r="583" spans="1:3" s="71" customFormat="1" ht="55" customHeight="1" x14ac:dyDescent="0.15">
      <c r="A583" s="69" t="s">
        <v>1015</v>
      </c>
      <c r="B583" s="70"/>
      <c r="C583" s="72" t="str">
        <f>IFERROR(VLOOKUP(VENTAS4[[#This Row],[Code]],STOCK[],5,FALSE),"-")</f>
        <v>Vestido encaje amarillo KarlaGarage</v>
      </c>
    </row>
    <row r="584" spans="1:3" s="71" customFormat="1" ht="55" customHeight="1" x14ac:dyDescent="0.15">
      <c r="A584" s="69" t="s">
        <v>1017</v>
      </c>
      <c r="B584" s="70"/>
      <c r="C584" s="72" t="str">
        <f>IFERROR(VLOOKUP(VENTAS4[[#This Row],[Code]],STOCK[],5,FALSE),"-")</f>
        <v>Short de mezclilla clara con doblez</v>
      </c>
    </row>
    <row r="585" spans="1:3" s="71" customFormat="1" ht="55" customHeight="1" x14ac:dyDescent="0.15">
      <c r="A585" s="69" t="s">
        <v>1019</v>
      </c>
      <c r="B585" s="70"/>
      <c r="C585" s="72" t="str">
        <f>IFERROR(VLOOKUP(VENTAS4[[#This Row],[Code]],STOCK[],5,FALSE),"-")</f>
        <v>Short de mezclilla clara con doblez</v>
      </c>
    </row>
    <row r="586" spans="1:3" s="71" customFormat="1" ht="55" customHeight="1" x14ac:dyDescent="0.15">
      <c r="A586" s="69" t="s">
        <v>1020</v>
      </c>
      <c r="B586" s="70"/>
      <c r="C586" s="72" t="str">
        <f>IFERROR(VLOOKUP(VENTAS4[[#This Row],[Code]],STOCK[],5,FALSE),"-")</f>
        <v>Vestido niña KarlaGarage</v>
      </c>
    </row>
    <row r="587" spans="1:3" s="71" customFormat="1" ht="55" customHeight="1" x14ac:dyDescent="0.15">
      <c r="A587" s="69" t="s">
        <v>1022</v>
      </c>
      <c r="B587" s="70"/>
      <c r="C587" s="72" t="str">
        <f>IFERROR(VLOOKUP(VENTAS4[[#This Row],[Code]],STOCK[],5,FALSE),"-")</f>
        <v>Top healter en capas color beige</v>
      </c>
    </row>
    <row r="588" spans="1:3" s="71" customFormat="1" ht="55" customHeight="1" x14ac:dyDescent="0.15">
      <c r="A588" s="69" t="s">
        <v>1024</v>
      </c>
      <c r="B588" s="70"/>
      <c r="C588" s="72" t="str">
        <f>IFERROR(VLOOKUP(VENTAS4[[#This Row],[Code]],STOCK[],5,FALSE),"-")</f>
        <v>Camisa negra con estampado floral </v>
      </c>
    </row>
    <row r="589" spans="1:3" s="71" customFormat="1" ht="55" customHeight="1" x14ac:dyDescent="0.15">
      <c r="A589" s="69" t="s">
        <v>1025</v>
      </c>
      <c r="B589" s="70"/>
      <c r="C589" s="72" t="str">
        <f>IFERROR(VLOOKUP(VENTAS4[[#This Row],[Code]],STOCK[],5,FALSE),"-")</f>
        <v>Vestido ajustado con adorno de plumas</v>
      </c>
    </row>
    <row r="590" spans="1:3" s="71" customFormat="1" ht="55" customHeight="1" x14ac:dyDescent="0.15">
      <c r="A590" s="69" t="s">
        <v>1026</v>
      </c>
      <c r="B590" s="70"/>
      <c r="C590" s="72" t="str">
        <f>IFERROR(VLOOKUP(VENTAS4[[#This Row],[Code]],STOCK[],5,FALSE),"-")</f>
        <v>Vestido niña encargo KarlaGarage</v>
      </c>
    </row>
    <row r="591" spans="1:3" s="71" customFormat="1" ht="55" customHeight="1" x14ac:dyDescent="0.15">
      <c r="A591" s="69" t="s">
        <v>1027</v>
      </c>
      <c r="B591" s="70"/>
      <c r="C591" s="72" t="str">
        <f>IFERROR(VLOOKUP(VENTAS4[[#This Row],[Code]],STOCK[],5,FALSE),"-")</f>
        <v>Vestido niña encargo KarlaGarage</v>
      </c>
    </row>
    <row r="592" spans="1:3" s="71" customFormat="1" ht="55" customHeight="1" x14ac:dyDescent="0.15">
      <c r="A592" s="69" t="s">
        <v>1028</v>
      </c>
      <c r="B592" s="70"/>
      <c r="C592" s="72" t="str">
        <f>IFERROR(VLOOKUP(VENTAS4[[#This Row],[Code]],STOCK[],5,FALSE),"-")</f>
        <v>Conjunto de top y falda cruzada</v>
      </c>
    </row>
    <row r="593" spans="1:3" s="71" customFormat="1" ht="55" customHeight="1" x14ac:dyDescent="0.15">
      <c r="A593" s="69" t="s">
        <v>1030</v>
      </c>
      <c r="B593" s="70"/>
      <c r="C593" s="72" t="str">
        <f>IFERROR(VLOOKUP(VENTAS4[[#This Row],[Code]],STOCK[],5,FALSE),"-")</f>
        <v>Conjunto blanco top healter y falda cruzada</v>
      </c>
    </row>
    <row r="594" spans="1:3" s="71" customFormat="1" ht="55" customHeight="1" x14ac:dyDescent="0.15">
      <c r="A594" s="69" t="s">
        <v>1031</v>
      </c>
      <c r="B594" s="70"/>
      <c r="C594" s="72" t="str">
        <f>IFERROR(VLOOKUP(VENTAS4[[#This Row],[Code]],STOCK[],5,FALSE),"-")</f>
        <v>Sujetador adhesivo de silicona</v>
      </c>
    </row>
    <row r="595" spans="1:3" s="71" customFormat="1" ht="55" customHeight="1" x14ac:dyDescent="0.15">
      <c r="A595" s="69" t="s">
        <v>1033</v>
      </c>
      <c r="B595" s="70"/>
      <c r="C595" s="72" t="str">
        <f>IFERROR(VLOOKUP(VENTAS4[[#This Row],[Code]],STOCK[],5,FALSE),"-")</f>
        <v>Camisa Blanca</v>
      </c>
    </row>
    <row r="596" spans="1:3" s="71" customFormat="1" ht="55" customHeight="1" x14ac:dyDescent="0.15">
      <c r="A596" s="69" t="s">
        <v>1035</v>
      </c>
      <c r="B596" s="70"/>
      <c r="C596" s="72" t="str">
        <f>IFERROR(VLOOKUP(VENTAS4[[#This Row],[Code]],STOCK[],5,FALSE),"-")</f>
        <v>Camisa Blanca</v>
      </c>
    </row>
    <row r="597" spans="1:3" s="71" customFormat="1" ht="55" customHeight="1" x14ac:dyDescent="0.15">
      <c r="A597" s="69" t="s">
        <v>1036</v>
      </c>
      <c r="B597" s="70"/>
      <c r="C597" s="72" t="str">
        <f>IFERROR(VLOOKUP(VENTAS4[[#This Row],[Code]],STOCK[],5,FALSE),"-")</f>
        <v>Camisa Blanca</v>
      </c>
    </row>
    <row r="598" spans="1:3" s="71" customFormat="1" ht="55" customHeight="1" x14ac:dyDescent="0.15">
      <c r="A598" s="69" t="s">
        <v>1037</v>
      </c>
      <c r="B598" s="70"/>
      <c r="C598" s="72" t="str">
        <f>IFERROR(VLOOKUP(VENTAS4[[#This Row],[Code]],STOCK[],5,FALSE),"-")</f>
        <v>Pantaloneta de zíper</v>
      </c>
    </row>
    <row r="599" spans="1:3" s="71" customFormat="1" ht="55" customHeight="1" x14ac:dyDescent="0.15">
      <c r="A599" s="69" t="s">
        <v>1039</v>
      </c>
      <c r="B599" s="70"/>
      <c r="C599" s="72" t="str">
        <f>IFERROR(VLOOKUP(VENTAS4[[#This Row],[Code]],STOCK[],5,FALSE),"-")</f>
        <v>Pantaloneta roja</v>
      </c>
    </row>
    <row r="600" spans="1:3" s="71" customFormat="1" ht="55" customHeight="1" x14ac:dyDescent="0.15">
      <c r="A600" s="69" t="s">
        <v>1040</v>
      </c>
      <c r="B600" s="70"/>
      <c r="C600" s="72" t="str">
        <f>IFERROR(VLOOKUP(VENTAS4[[#This Row],[Code]],STOCK[],5,FALSE),"-")</f>
        <v>Pantaloneta roja</v>
      </c>
    </row>
    <row r="601" spans="1:3" s="71" customFormat="1" ht="55" customHeight="1" x14ac:dyDescent="0.15">
      <c r="A601" s="69" t="s">
        <v>1041</v>
      </c>
      <c r="B601" s="70"/>
      <c r="C601" s="72" t="str">
        <f>IFERROR(VLOOKUP(VENTAS4[[#This Row],[Code]],STOCK[],5,FALSE),"-")</f>
        <v>Falda negra con flores y abertura</v>
      </c>
    </row>
    <row r="602" spans="1:3" s="71" customFormat="1" ht="55" customHeight="1" x14ac:dyDescent="0.15">
      <c r="A602" s="69" t="s">
        <v>1043</v>
      </c>
      <c r="B602" s="70"/>
      <c r="C602" s="72" t="str">
        <f>IFERROR(VLOOKUP(VENTAS4[[#This Row],[Code]],STOCK[],5,FALSE),"-")</f>
        <v>Falda negra con flores y abertura</v>
      </c>
    </row>
    <row r="603" spans="1:3" s="71" customFormat="1" ht="55" customHeight="1" x14ac:dyDescent="0.15">
      <c r="A603" s="69" t="s">
        <v>1044</v>
      </c>
      <c r="B603" s="70"/>
      <c r="C603" s="72" t="str">
        <f>IFERROR(VLOOKUP(VENTAS4[[#This Row],[Code]],STOCK[],5,FALSE),"-")</f>
        <v>Vestido niña encargo KarlaGarage</v>
      </c>
    </row>
    <row r="604" spans="1:3" s="71" customFormat="1" ht="55" customHeight="1" x14ac:dyDescent="0.15">
      <c r="A604" s="69" t="s">
        <v>1045</v>
      </c>
      <c r="B604" s="70"/>
      <c r="C604" s="72" t="str">
        <f>IFERROR(VLOOKUP(VENTAS4[[#This Row],[Code]],STOCK[],5,FALSE),"-")</f>
        <v>Vestido niña encargo KarlaGarage</v>
      </c>
    </row>
    <row r="605" spans="1:3" s="71" customFormat="1" ht="55" customHeight="1" x14ac:dyDescent="0.15">
      <c r="A605" s="69" t="s">
        <v>1046</v>
      </c>
      <c r="B605" s="70"/>
      <c r="C605" s="72" t="str">
        <f>IFERROR(VLOOKUP(VENTAS4[[#This Row],[Code]],STOCK[],5,FALSE),"-")</f>
        <v>Pullover negro cuello redondo</v>
      </c>
    </row>
    <row r="606" spans="1:3" s="71" customFormat="1" ht="55" customHeight="1" x14ac:dyDescent="0.15">
      <c r="A606" s="69" t="s">
        <v>1047</v>
      </c>
      <c r="B606" s="70"/>
      <c r="C606" s="72" t="str">
        <f>IFERROR(VLOOKUP(VENTAS4[[#This Row],[Code]],STOCK[],5,FALSE),"-")</f>
        <v>Cortina plateada encargo Day</v>
      </c>
    </row>
    <row r="607" spans="1:3" s="71" customFormat="1" ht="55" customHeight="1" x14ac:dyDescent="0.15">
      <c r="A607" s="69" t="s">
        <v>1048</v>
      </c>
      <c r="B607" s="70"/>
      <c r="C607" s="72" t="str">
        <f>IFERROR(VLOOKUP(VENTAS4[[#This Row],[Code]],STOCK[],5,FALSE),"-")</f>
        <v>Cartel para cake Day</v>
      </c>
    </row>
    <row r="608" spans="1:3" s="71" customFormat="1" ht="55" customHeight="1" x14ac:dyDescent="0.15">
      <c r="A608" s="69" t="s">
        <v>1049</v>
      </c>
      <c r="B608" s="70"/>
      <c r="C608" s="72" t="str">
        <f>IFERROR(VLOOKUP(VENTAS4[[#This Row],[Code]],STOCK[],5,FALSE),"-")</f>
        <v>Letrero de cumpleaños Day</v>
      </c>
    </row>
    <row r="609" spans="1:3" s="71" customFormat="1" ht="55" customHeight="1" x14ac:dyDescent="0.15">
      <c r="A609" s="69" t="s">
        <v>1050</v>
      </c>
      <c r="B609" s="70"/>
      <c r="C609" s="72" t="str">
        <f>IFERROR(VLOOKUP(VENTAS4[[#This Row],[Code]],STOCK[],5,FALSE),"-")</f>
        <v>Calzado tacón negro</v>
      </c>
    </row>
    <row r="610" spans="1:3" s="71" customFormat="1" ht="55" customHeight="1" x14ac:dyDescent="0.15">
      <c r="A610" s="69" t="s">
        <v>1051</v>
      </c>
      <c r="B610" s="70"/>
      <c r="C610" s="72" t="str">
        <f>IFERROR(VLOOKUP(VENTAS4[[#This Row],[Code]],STOCK[],5,FALSE),"-")</f>
        <v>Diadema con tira decorativa Day</v>
      </c>
    </row>
    <row r="611" spans="1:3" s="71" customFormat="1" ht="55" customHeight="1" x14ac:dyDescent="0.15">
      <c r="A611" s="69" t="s">
        <v>1052</v>
      </c>
      <c r="B611" s="70"/>
      <c r="C611" s="72" t="str">
        <f>IFERROR(VLOOKUP(VENTAS4[[#This Row],[Code]],STOCK[],5,FALSE),"-")</f>
        <v>Globo número Day</v>
      </c>
    </row>
    <row r="612" spans="1:3" s="71" customFormat="1" ht="55" customHeight="1" x14ac:dyDescent="0.15">
      <c r="A612" s="69" t="s">
        <v>1053</v>
      </c>
      <c r="B612" s="70"/>
      <c r="C612" s="72" t="str">
        <f>IFERROR(VLOOKUP(VENTAS4[[#This Row],[Code]],STOCK[],5,FALSE),"-")</f>
        <v xml:space="preserve">Short elegante de pierna ancha con doblez </v>
      </c>
    </row>
    <row r="613" spans="1:3" s="71" customFormat="1" ht="55" customHeight="1" x14ac:dyDescent="0.15">
      <c r="A613" s="69" t="s">
        <v>1054</v>
      </c>
      <c r="B613" s="70"/>
      <c r="C613" s="72" t="str">
        <f>IFERROR(VLOOKUP(VENTAS4[[#This Row],[Code]],STOCK[],5,FALSE),"-")</f>
        <v>Short beich de pierna ancha </v>
      </c>
    </row>
    <row r="614" spans="1:3" s="71" customFormat="1" ht="55" customHeight="1" x14ac:dyDescent="0.15">
      <c r="A614" s="69" t="s">
        <v>1055</v>
      </c>
      <c r="B614" s="70"/>
      <c r="C614" s="72" t="str">
        <f>IFERROR(VLOOKUP(VENTAS4[[#This Row],[Code]],STOCK[],5,FALSE),"-")</f>
        <v>Cinturón de hebilla dorada</v>
      </c>
    </row>
    <row r="615" spans="1:3" s="71" customFormat="1" ht="55" customHeight="1" x14ac:dyDescent="0.15">
      <c r="A615" s="69" t="s">
        <v>1056</v>
      </c>
      <c r="B615" s="70"/>
      <c r="C615" s="72" t="str">
        <f>IFERROR(VLOOKUP(VENTAS4[[#This Row],[Code]],STOCK[],5,FALSE),"-")</f>
        <v>Cinturón negro con hebilla dorada</v>
      </c>
    </row>
    <row r="616" spans="1:3" s="71" customFormat="1" ht="55" customHeight="1" x14ac:dyDescent="0.15">
      <c r="A616" s="69" t="s">
        <v>1057</v>
      </c>
      <c r="B616" s="70"/>
      <c r="C616" s="72" t="str">
        <f>IFERROR(VLOOKUP(VENTAS4[[#This Row],[Code]],STOCK[],5,FALSE),"-")</f>
        <v>Cinturón de hebilla dorada</v>
      </c>
    </row>
    <row r="617" spans="1:3" s="71" customFormat="1" ht="55" customHeight="1" x14ac:dyDescent="0.15">
      <c r="A617" s="69" t="s">
        <v>1058</v>
      </c>
      <c r="B617" s="70"/>
      <c r="C617" s="72" t="str">
        <f>IFERROR(VLOOKUP(VENTAS4[[#This Row],[Code]],STOCK[],5,FALSE),"-")</f>
        <v>Pantalón Corte Recto</v>
      </c>
    </row>
    <row r="618" spans="1:3" s="71" customFormat="1" ht="55" customHeight="1" x14ac:dyDescent="0.15">
      <c r="A618" s="69" t="s">
        <v>1067</v>
      </c>
      <c r="B618" s="70"/>
      <c r="C618" s="72" t="str">
        <f>IFERROR(VLOOKUP(VENTAS4[[#This Row],[Code]],STOCK[],5,FALSE),"-")</f>
        <v>Blusa amarilla Greter encargo</v>
      </c>
    </row>
    <row r="619" spans="1:3" s="71" customFormat="1" ht="55" customHeight="1" x14ac:dyDescent="0.15">
      <c r="A619" s="69" t="s">
        <v>1068</v>
      </c>
      <c r="B619" s="70"/>
      <c r="C619" s="72" t="str">
        <f>IFERROR(VLOOKUP(VENTAS4[[#This Row],[Code]],STOCK[],5,FALSE),"-")</f>
        <v>Blusa Verde Greter  encargo</v>
      </c>
    </row>
    <row r="620" spans="1:3" s="71" customFormat="1" ht="55" customHeight="1" x14ac:dyDescent="0.15">
      <c r="A620" s="69" t="s">
        <v>1069</v>
      </c>
      <c r="B620" s="70"/>
      <c r="C620" s="72" t="str">
        <f>IFERROR(VLOOKUP(VENTAS4[[#This Row],[Code]],STOCK[],5,FALSE),"-")</f>
        <v>Blusa roja Greter encargo</v>
      </c>
    </row>
    <row r="621" spans="1:3" s="71" customFormat="1" ht="55" customHeight="1" x14ac:dyDescent="0.15">
      <c r="A621" s="69" t="s">
        <v>1071</v>
      </c>
      <c r="B621" s="70"/>
      <c r="C621" s="72" t="str">
        <f>IFERROR(VLOOKUP(VENTAS4[[#This Row],[Code]],STOCK[],5,FALSE),"-")</f>
        <v>Pantaloneta verde</v>
      </c>
    </row>
    <row r="622" spans="1:3" s="71" customFormat="1" ht="55" customHeight="1" x14ac:dyDescent="0.15">
      <c r="A622" s="69" t="s">
        <v>1072</v>
      </c>
      <c r="B622" s="70"/>
      <c r="C622" s="72" t="str">
        <f>IFERROR(VLOOKUP(VENTAS4[[#This Row],[Code]],STOCK[],5,FALSE),"-")</f>
        <v>Pantaloneta verde</v>
      </c>
    </row>
    <row r="623" spans="1:3" s="71" customFormat="1" ht="55" customHeight="1" x14ac:dyDescent="0.15">
      <c r="A623" s="69" t="s">
        <v>1073</v>
      </c>
      <c r="B623" s="70"/>
      <c r="C623" s="72" t="str">
        <f>IFERROR(VLOOKUP(VENTAS4[[#This Row],[Code]],STOCK[],5,FALSE),"-")</f>
        <v>Pantaloneta verde</v>
      </c>
    </row>
    <row r="624" spans="1:3" s="71" customFormat="1" ht="55" customHeight="1" x14ac:dyDescent="0.15">
      <c r="A624" s="69" t="s">
        <v>1074</v>
      </c>
      <c r="B624" s="70"/>
      <c r="C624" s="72" t="str">
        <f>IFERROR(VLOOKUP(VENTAS4[[#This Row],[Code]],STOCK[],5,FALSE),"-")</f>
        <v>Maxi vestido playero rojo</v>
      </c>
    </row>
    <row r="625" spans="1:3" s="71" customFormat="1" ht="55" customHeight="1" x14ac:dyDescent="0.15">
      <c r="A625" s="69" t="s">
        <v>1081</v>
      </c>
      <c r="B625" s="70"/>
      <c r="C625" s="72" t="str">
        <f>IFERROR(VLOOKUP(VENTAS4[[#This Row],[Code]],STOCK[],5,FALSE),"-")</f>
        <v>Maxi vestido de espalda cruzada</v>
      </c>
    </row>
    <row r="626" spans="1:3" s="71" customFormat="1" ht="55" customHeight="1" x14ac:dyDescent="0.15">
      <c r="A626" s="69" t="s">
        <v>1082</v>
      </c>
      <c r="B626" s="70"/>
      <c r="C626" s="72" t="str">
        <f>IFERROR(VLOOKUP(VENTAS4[[#This Row],[Code]],STOCK[],5,FALSE),"-")</f>
        <v>Maxi vestido playero naranja quemada</v>
      </c>
    </row>
    <row r="627" spans="1:3" s="71" customFormat="1" ht="55" customHeight="1" x14ac:dyDescent="0.15">
      <c r="A627" s="69" t="s">
        <v>1083</v>
      </c>
      <c r="B627" s="70"/>
      <c r="C627" s="72" t="str">
        <f>IFERROR(VLOOKUP(VENTAS4[[#This Row],[Code]],STOCK[],5,FALSE),"-")</f>
        <v>Maxi vestido playero naranja quemada</v>
      </c>
    </row>
    <row r="628" spans="1:3" s="71" customFormat="1" ht="55" customHeight="1" x14ac:dyDescent="0.15">
      <c r="A628" s="69" t="s">
        <v>1085</v>
      </c>
      <c r="B628" s="70"/>
      <c r="C628" s="72" t="str">
        <f>IFERROR(VLOOKUP(VENTAS4[[#This Row],[Code]],STOCK[],5,FALSE),"-")</f>
        <v>Pantaloneta negra con abertura</v>
      </c>
    </row>
    <row r="629" spans="1:3" s="71" customFormat="1" ht="55" customHeight="1" x14ac:dyDescent="0.15">
      <c r="A629" s="69" t="s">
        <v>1087</v>
      </c>
      <c r="B629" s="70"/>
      <c r="C629" s="72" t="str">
        <f>IFERROR(VLOOKUP(VENTAS4[[#This Row],[Code]],STOCK[],5,FALSE),"-")</f>
        <v>Top asimétrico blanco</v>
      </c>
    </row>
    <row r="630" spans="1:3" s="71" customFormat="1" ht="55" customHeight="1" x14ac:dyDescent="0.15">
      <c r="A630" s="69" t="s">
        <v>1088</v>
      </c>
      <c r="B630" s="70"/>
      <c r="C630" s="72" t="str">
        <f>IFERROR(VLOOKUP(VENTAS4[[#This Row],[Code]],STOCK[],5,FALSE),"-")</f>
        <v xml:space="preserve">Top corto asimétrico </v>
      </c>
    </row>
    <row r="631" spans="1:3" s="71" customFormat="1" ht="55" customHeight="1" x14ac:dyDescent="0.15">
      <c r="A631" s="69" t="s">
        <v>1089</v>
      </c>
      <c r="B631" s="70"/>
      <c r="C631" s="72" t="str">
        <f>IFERROR(VLOOKUP(VENTAS4[[#This Row],[Code]],STOCK[],5,FALSE),"-")</f>
        <v>Top blanco cuello V con encaje</v>
      </c>
    </row>
    <row r="632" spans="1:3" s="71" customFormat="1" ht="55" customHeight="1" x14ac:dyDescent="0.15">
      <c r="A632" s="69" t="s">
        <v>1090</v>
      </c>
      <c r="B632" s="70"/>
      <c r="C632" s="72" t="str">
        <f>IFERROR(VLOOKUP(VENTAS4[[#This Row],[Code]],STOCK[],5,FALSE),"-")</f>
        <v>Top blanco cuello V con encaje</v>
      </c>
    </row>
    <row r="633" spans="1:3" s="71" customFormat="1" ht="55" customHeight="1" x14ac:dyDescent="0.15">
      <c r="A633" s="69" t="s">
        <v>1091</v>
      </c>
      <c r="B633" s="70"/>
      <c r="C633" s="72" t="str">
        <f>IFERROR(VLOOKUP(VENTAS4[[#This Row],[Code]],STOCK[],5,FALSE),"-")</f>
        <v>Top de cuello V con encaje</v>
      </c>
    </row>
    <row r="634" spans="1:3" s="71" customFormat="1" ht="55" customHeight="1" x14ac:dyDescent="0.15">
      <c r="A634" s="69" t="s">
        <v>1092</v>
      </c>
      <c r="B634" s="70"/>
      <c r="C634" s="72" t="str">
        <f>IFERROR(VLOOKUP(VENTAS4[[#This Row],[Code]],STOCK[],5,FALSE),"-")</f>
        <v>Top negro de cuello V con encaje</v>
      </c>
    </row>
    <row r="635" spans="1:3" s="71" customFormat="1" ht="55" customHeight="1" x14ac:dyDescent="0.15">
      <c r="A635" s="69" t="s">
        <v>1093</v>
      </c>
      <c r="B635" s="70"/>
      <c r="C635" s="72" t="str">
        <f>IFERROR(VLOOKUP(VENTAS4[[#This Row],[Code]],STOCK[],5,FALSE),"-")</f>
        <v>Top negro  cuello V con encaje</v>
      </c>
    </row>
    <row r="636" spans="1:3" s="71" customFormat="1" ht="55" customHeight="1" x14ac:dyDescent="0.15">
      <c r="A636" s="69" t="s">
        <v>1094</v>
      </c>
      <c r="B636" s="70"/>
      <c r="C636" s="72" t="str">
        <f>IFERROR(VLOOKUP(VENTAS4[[#This Row],[Code]],STOCK[],5,FALSE),"-")</f>
        <v>Short beiche de pierna ancha </v>
      </c>
    </row>
    <row r="637" spans="1:3" s="71" customFormat="1" ht="55" customHeight="1" x14ac:dyDescent="0.15">
      <c r="A637" s="69" t="s">
        <v>1095</v>
      </c>
      <c r="B637" s="70"/>
      <c r="C637" s="72" t="str">
        <f>IFERROR(VLOOKUP(VENTAS4[[#This Row],[Code]],STOCK[],5,FALSE),"-")</f>
        <v>Pantalón beige de pierna ancha</v>
      </c>
    </row>
    <row r="638" spans="1:3" s="71" customFormat="1" ht="55" customHeight="1" x14ac:dyDescent="0.15">
      <c r="A638" s="69" t="s">
        <v>1096</v>
      </c>
      <c r="B638" s="70"/>
      <c r="C638" s="72" t="str">
        <f>IFERROR(VLOOKUP(VENTAS4[[#This Row],[Code]],STOCK[],5,FALSE),"-")</f>
        <v>Pantalón de corte recto</v>
      </c>
    </row>
    <row r="639" spans="1:3" s="71" customFormat="1" ht="55" customHeight="1" x14ac:dyDescent="0.15">
      <c r="A639" s="69" t="s">
        <v>1097</v>
      </c>
      <c r="B639" s="70"/>
      <c r="C639" s="72" t="str">
        <f>IFERROR(VLOOKUP(VENTAS4[[#This Row],[Code]],STOCK[],5,FALSE),"-")</f>
        <v>Pantalón de corte recto</v>
      </c>
    </row>
    <row r="640" spans="1:3" s="71" customFormat="1" ht="55" customHeight="1" x14ac:dyDescent="0.15">
      <c r="A640" s="69" t="s">
        <v>1098</v>
      </c>
      <c r="B640" s="70"/>
      <c r="C640" s="72" t="str">
        <f>IFERROR(VLOOKUP(VENTAS4[[#This Row],[Code]],STOCK[],5,FALSE),"-")</f>
        <v>Pantalón rosado fuccia</v>
      </c>
    </row>
    <row r="641" spans="1:3" s="71" customFormat="1" ht="55" customHeight="1" x14ac:dyDescent="0.15">
      <c r="A641" s="69" t="s">
        <v>1099</v>
      </c>
      <c r="B641" s="70"/>
      <c r="C641" s="72" t="str">
        <f>IFERROR(VLOOKUP(VENTAS4[[#This Row],[Code]],STOCK[],5,FALSE),"-")</f>
        <v xml:space="preserve">Top corto asimétrico </v>
      </c>
    </row>
    <row r="642" spans="1:3" s="71" customFormat="1" ht="55" customHeight="1" x14ac:dyDescent="0.15">
      <c r="A642" s="69" t="s">
        <v>2670</v>
      </c>
      <c r="B642" s="70"/>
      <c r="C642" s="72" t="str">
        <f>IFERROR(VLOOKUP(VENTAS4[[#This Row],[Code]],STOCK[],5,FALSE),"-")</f>
        <v>Top negro corto asimétrico</v>
      </c>
    </row>
    <row r="643" spans="1:3" s="71" customFormat="1" ht="55" customHeight="1" x14ac:dyDescent="0.15">
      <c r="A643" s="69" t="s">
        <v>1100</v>
      </c>
      <c r="B643" s="70"/>
      <c r="C643" s="72" t="str">
        <f>IFERROR(VLOOKUP(VENTAS4[[#This Row],[Code]],STOCK[],5,FALSE),"-")</f>
        <v xml:space="preserve">Jean skinny oscuro </v>
      </c>
    </row>
    <row r="644" spans="1:3" s="71" customFormat="1" ht="55" customHeight="1" x14ac:dyDescent="0.15">
      <c r="A644" s="69"/>
      <c r="B644" s="70"/>
      <c r="C644" s="72" t="str">
        <f>IFERROR(VLOOKUP(VENTAS4[[#This Row],[Code]],STOCK[],5,FALSE),"-")</f>
        <v>-</v>
      </c>
    </row>
    <row r="645" spans="1:3" s="71" customFormat="1" ht="55" customHeight="1" x14ac:dyDescent="0.15">
      <c r="A645" s="69" t="s">
        <v>1102</v>
      </c>
      <c r="B645" s="70"/>
      <c r="C645" s="72" t="str">
        <f>IFERROR(VLOOKUP(VENTAS4[[#This Row],[Code]],STOCK[],5,FALSE),"-")</f>
        <v>Pantaloneta con cinturón</v>
      </c>
    </row>
    <row r="646" spans="1:3" s="71" customFormat="1" ht="55" customHeight="1" x14ac:dyDescent="0.15">
      <c r="A646" s="69" t="s">
        <v>1103</v>
      </c>
      <c r="B646" s="70"/>
      <c r="C646" s="72" t="str">
        <f>IFERROR(VLOOKUP(VENTAS4[[#This Row],[Code]],STOCK[],5,FALSE),"-")</f>
        <v>Sandalias rosadas Forever21</v>
      </c>
    </row>
    <row r="647" spans="1:3" s="71" customFormat="1" ht="55" customHeight="1" x14ac:dyDescent="0.15">
      <c r="A647" s="69" t="s">
        <v>1104</v>
      </c>
      <c r="B647" s="70"/>
      <c r="C647" s="72" t="str">
        <f>IFERROR(VLOOKUP(VENTAS4[[#This Row],[Code]],STOCK[],5,FALSE),"-")</f>
        <v>Sandalias negras de hebilla </v>
      </c>
    </row>
    <row r="648" spans="1:3" s="71" customFormat="1" ht="55" customHeight="1" x14ac:dyDescent="0.15">
      <c r="A648" s="69" t="s">
        <v>1105</v>
      </c>
      <c r="B648" s="70"/>
      <c r="C648" s="72" t="str">
        <f>IFERROR(VLOOKUP(VENTAS4[[#This Row],[Code]],STOCK[],5,FALSE),"-")</f>
        <v>Jean ajustado Claro</v>
      </c>
    </row>
    <row r="649" spans="1:3" s="71" customFormat="1" ht="55" customHeight="1" x14ac:dyDescent="0.15">
      <c r="A649" s="69" t="s">
        <v>1106</v>
      </c>
      <c r="B649" s="70"/>
      <c r="C649" s="72" t="str">
        <f>IFERROR(VLOOKUP(VENTAS4[[#This Row],[Code]],STOCK[],5,FALSE),"-")</f>
        <v>Jean ajustado claro</v>
      </c>
    </row>
    <row r="650" spans="1:3" s="71" customFormat="1" ht="55" customHeight="1" x14ac:dyDescent="0.15">
      <c r="A650" s="69" t="s">
        <v>1107</v>
      </c>
      <c r="B650" s="70"/>
      <c r="C650" s="72" t="str">
        <f>IFERROR(VLOOKUP(VENTAS4[[#This Row],[Code]],STOCK[],5,FALSE),"-")</f>
        <v>Sandalias rosadas Forever21</v>
      </c>
    </row>
    <row r="651" spans="1:3" s="71" customFormat="1" ht="55" customHeight="1" x14ac:dyDescent="0.15">
      <c r="A651" s="69" t="s">
        <v>1108</v>
      </c>
      <c r="B651" s="70"/>
      <c r="C651" s="72" t="str">
        <f>IFERROR(VLOOKUP(VENTAS4[[#This Row],[Code]],STOCK[],5,FALSE),"-")</f>
        <v>Sandalias blancas</v>
      </c>
    </row>
    <row r="652" spans="1:3" s="71" customFormat="1" ht="55" customHeight="1" x14ac:dyDescent="0.15">
      <c r="A652" s="69" t="s">
        <v>1109</v>
      </c>
      <c r="B652" s="70"/>
      <c r="C652" s="72" t="str">
        <f>IFERROR(VLOOKUP(VENTAS4[[#This Row],[Code]],STOCK[],5,FALSE),"-")</f>
        <v>Short de mezclilla suave con cinturón</v>
      </c>
    </row>
    <row r="653" spans="1:3" s="71" customFormat="1" ht="55" customHeight="1" x14ac:dyDescent="0.15">
      <c r="A653" s="69"/>
      <c r="B653" s="70"/>
      <c r="C653" s="72" t="str">
        <f>IFERROR(VLOOKUP(VENTAS4[[#This Row],[Code]],STOCK[],5,FALSE),"-")</f>
        <v>-</v>
      </c>
    </row>
    <row r="654" spans="1:3" s="71" customFormat="1" ht="55" customHeight="1" x14ac:dyDescent="0.15">
      <c r="A654" s="69" t="s">
        <v>1110</v>
      </c>
      <c r="B654" s="70"/>
      <c r="C654" s="72" t="str">
        <f>IFERROR(VLOOKUP(VENTAS4[[#This Row],[Code]],STOCK[],5,FALSE),"-")</f>
        <v>Blusa de manga larga cruzada</v>
      </c>
    </row>
    <row r="655" spans="1:3" s="71" customFormat="1" ht="55" customHeight="1" x14ac:dyDescent="0.15">
      <c r="A655" s="69" t="s">
        <v>1111</v>
      </c>
      <c r="B655" s="70"/>
      <c r="C655" s="72" t="str">
        <f>IFERROR(VLOOKUP(VENTAS4[[#This Row],[Code]],STOCK[],5,FALSE),"-")</f>
        <v>Blazer Crema</v>
      </c>
    </row>
    <row r="656" spans="1:3" s="71" customFormat="1" ht="55" customHeight="1" x14ac:dyDescent="0.15">
      <c r="A656" s="69" t="s">
        <v>1112</v>
      </c>
      <c r="B656" s="70"/>
      <c r="C656" s="72" t="str">
        <f>IFERROR(VLOOKUP(VENTAS4[[#This Row],[Code]],STOCK[],5,FALSE),"-")</f>
        <v>Blazer con textura (hacer foto)</v>
      </c>
    </row>
    <row r="657" spans="1:3" s="71" customFormat="1" ht="55" customHeight="1" x14ac:dyDescent="0.15">
      <c r="A657" s="69" t="s">
        <v>1113</v>
      </c>
      <c r="B657" s="70"/>
      <c r="C657" s="72" t="str">
        <f>IFERROR(VLOOKUP(VENTAS4[[#This Row],[Code]],STOCK[],5,FALSE),"-")</f>
        <v>Blazer Carmelita oscuro (hacer foto)</v>
      </c>
    </row>
    <row r="658" spans="1:3" s="71" customFormat="1" ht="55" customHeight="1" x14ac:dyDescent="0.15">
      <c r="A658" s="69" t="s">
        <v>1114</v>
      </c>
      <c r="B658" s="70"/>
      <c r="C658" s="72" t="str">
        <f>IFERROR(VLOOKUP(VENTAS4[[#This Row],[Code]],STOCK[],5,FALSE),"-")</f>
        <v>Camisa rayas verde</v>
      </c>
    </row>
    <row r="659" spans="1:3" s="71" customFormat="1" ht="55" customHeight="1" x14ac:dyDescent="0.15">
      <c r="A659" s="69" t="s">
        <v>1115</v>
      </c>
      <c r="B659" s="70"/>
      <c r="C659" s="72" t="str">
        <f>IFERROR(VLOOKUP(VENTAS4[[#This Row],[Code]],STOCK[],5,FALSE),"-")</f>
        <v>Camisa Azul </v>
      </c>
    </row>
    <row r="660" spans="1:3" s="71" customFormat="1" ht="55" customHeight="1" x14ac:dyDescent="0.15">
      <c r="A660" s="69" t="s">
        <v>1116</v>
      </c>
      <c r="B660" s="70"/>
      <c r="C660" s="72" t="str">
        <f>IFERROR(VLOOKUP(VENTAS4[[#This Row],[Code]],STOCK[],5,FALSE),"-")</f>
        <v xml:space="preserve">Camisa Blanca </v>
      </c>
    </row>
    <row r="661" spans="1:3" s="71" customFormat="1" ht="55" customHeight="1" x14ac:dyDescent="0.15">
      <c r="A661" s="69" t="s">
        <v>1117</v>
      </c>
      <c r="B661" s="70"/>
      <c r="C661" s="72" t="str">
        <f>IFERROR(VLOOKUP(VENTAS4[[#This Row],[Code]],STOCK[],5,FALSE),"-")</f>
        <v xml:space="preserve">Blusa de manga acampanada </v>
      </c>
    </row>
    <row r="662" spans="1:3" s="71" customFormat="1" ht="55" customHeight="1" x14ac:dyDescent="0.15">
      <c r="A662" s="69" t="s">
        <v>1118</v>
      </c>
      <c r="B662" s="70"/>
      <c r="C662" s="72" t="str">
        <f>IFERROR(VLOOKUP(VENTAS4[[#This Row],[Code]],STOCK[],5,FALSE),"-")</f>
        <v>Blusa de manga acampanada blanca</v>
      </c>
    </row>
    <row r="663" spans="1:3" s="71" customFormat="1" ht="55" customHeight="1" x14ac:dyDescent="0.15">
      <c r="A663" s="69" t="s">
        <v>1119</v>
      </c>
      <c r="B663" s="70"/>
      <c r="C663" s="72" t="str">
        <f>IFERROR(VLOOKUP(VENTAS4[[#This Row],[Code]],STOCK[],5,FALSE),"-")</f>
        <v>Blusa de manga acampanada negra</v>
      </c>
    </row>
    <row r="664" spans="1:3" s="71" customFormat="1" ht="55" customHeight="1" x14ac:dyDescent="0.15">
      <c r="A664" s="69" t="s">
        <v>1120</v>
      </c>
      <c r="B664" s="70"/>
      <c r="C664" s="72" t="str">
        <f>IFERROR(VLOOKUP(VENTAS4[[#This Row],[Code]],STOCK[],5,FALSE),"-")</f>
        <v>Blusa de manga acampanada</v>
      </c>
    </row>
    <row r="665" spans="1:3" s="71" customFormat="1" ht="55" customHeight="1" x14ac:dyDescent="0.15">
      <c r="A665" s="69" t="s">
        <v>1209</v>
      </c>
      <c r="B665" s="70"/>
      <c r="C665" s="72" t="str">
        <f>IFERROR(VLOOKUP(VENTAS4[[#This Row],[Code]],STOCK[],5,FALSE),"-")</f>
        <v>Blusa Camisa de puño largo</v>
      </c>
    </row>
    <row r="666" spans="1:3" s="71" customFormat="1" ht="55" customHeight="1" x14ac:dyDescent="0.15">
      <c r="A666" s="69" t="s">
        <v>1210</v>
      </c>
      <c r="B666" s="70"/>
      <c r="C666" s="72" t="str">
        <f>IFERROR(VLOOKUP(VENTAS4[[#This Row],[Code]],STOCK[],5,FALSE),"-")</f>
        <v>Blusa camisa de puño largo</v>
      </c>
    </row>
    <row r="667" spans="1:3" s="71" customFormat="1" ht="55" customHeight="1" x14ac:dyDescent="0.15">
      <c r="A667" s="69" t="s">
        <v>1211</v>
      </c>
      <c r="B667" s="70"/>
      <c r="C667" s="72" t="str">
        <f>IFERROR(VLOOKUP(VENTAS4[[#This Row],[Code]],STOCK[],5,FALSE),"-")</f>
        <v>Camisa entallada dazy</v>
      </c>
    </row>
    <row r="668" spans="1:3" s="71" customFormat="1" ht="55" customHeight="1" x14ac:dyDescent="0.15">
      <c r="A668" s="69" t="s">
        <v>1212</v>
      </c>
      <c r="B668" s="70"/>
      <c r="C668" s="72" t="str">
        <f>IFERROR(VLOOKUP(VENTAS4[[#This Row],[Code]],STOCK[],5,FALSE),"-")</f>
        <v>Camisa entallada dazy</v>
      </c>
    </row>
    <row r="669" spans="1:3" s="71" customFormat="1" ht="55" customHeight="1" x14ac:dyDescent="0.15">
      <c r="A669" s="69" t="s">
        <v>1213</v>
      </c>
      <c r="B669" s="70" t="s">
        <v>2047</v>
      </c>
      <c r="C669" s="72" t="str">
        <f>IFERROR(VLOOKUP(VENTAS4[[#This Row],[Code]],STOCK[],5,FALSE),"-")</f>
        <v>Body traslúcido floreado (hacer foto)</v>
      </c>
    </row>
    <row r="670" spans="1:3" s="71" customFormat="1" ht="55" customHeight="1" x14ac:dyDescent="0.15">
      <c r="A670" s="69" t="s">
        <v>1214</v>
      </c>
      <c r="B670" s="70"/>
      <c r="C670" s="72" t="str">
        <f>IFERROR(VLOOKUP(VENTAS4[[#This Row],[Code]],STOCK[],5,FALSE),"-")</f>
        <v>Cardigan Amarillo</v>
      </c>
    </row>
    <row r="671" spans="1:3" s="71" customFormat="1" ht="55" customHeight="1" x14ac:dyDescent="0.15">
      <c r="A671" s="69" t="s">
        <v>1215</v>
      </c>
      <c r="B671" s="70"/>
      <c r="C671" s="72" t="str">
        <f>IFERROR(VLOOKUP(VENTAS4[[#This Row],[Code]],STOCK[],5,FALSE),"-")</f>
        <v>Cardigan Amarillo</v>
      </c>
    </row>
    <row r="672" spans="1:3" s="71" customFormat="1" ht="55" customHeight="1" x14ac:dyDescent="0.15">
      <c r="A672" s="69" t="s">
        <v>1217</v>
      </c>
      <c r="B672" s="70"/>
      <c r="C672" s="72" t="str">
        <f>IFERROR(VLOOKUP(VENTAS4[[#This Row],[Code]],STOCK[],5,FALSE),"-")</f>
        <v xml:space="preserve">Pullover oversize estampado </v>
      </c>
    </row>
    <row r="673" spans="1:3" s="71" customFormat="1" ht="55" customHeight="1" x14ac:dyDescent="0.15">
      <c r="A673" s="69" t="s">
        <v>1218</v>
      </c>
      <c r="B673" s="70"/>
      <c r="C673" s="72" t="str">
        <f>IFERROR(VLOOKUP(VENTAS4[[#This Row],[Code]],STOCK[],5,FALSE),"-")</f>
        <v>Sweater rosa con mangas abiertas</v>
      </c>
    </row>
    <row r="674" spans="1:3" s="71" customFormat="1" ht="55" customHeight="1" x14ac:dyDescent="0.15">
      <c r="A674" s="69" t="s">
        <v>1219</v>
      </c>
      <c r="B674" s="70"/>
      <c r="C674" s="72" t="str">
        <f>IFERROR(VLOOKUP(VENTAS4[[#This Row],[Code]],STOCK[],5,FALSE),"-")</f>
        <v>Chaleco Tejido</v>
      </c>
    </row>
    <row r="675" spans="1:3" s="71" customFormat="1" ht="55" customHeight="1" x14ac:dyDescent="0.15">
      <c r="A675" s="69" t="s">
        <v>1220</v>
      </c>
      <c r="B675" s="70"/>
      <c r="C675" s="72" t="str">
        <f>IFERROR(VLOOKUP(VENTAS4[[#This Row],[Code]],STOCK[],5,FALSE),"-")</f>
        <v>Chaleco gris de traje</v>
      </c>
    </row>
    <row r="676" spans="1:3" s="71" customFormat="1" ht="55" customHeight="1" x14ac:dyDescent="0.15">
      <c r="A676" s="69" t="s">
        <v>1224</v>
      </c>
      <c r="B676" s="70"/>
      <c r="C676" s="72" t="str">
        <f>IFERROR(VLOOKUP(VENTAS4[[#This Row],[Code]],STOCK[],5,FALSE),"-")</f>
        <v>Sweater de Lana naranja quemada</v>
      </c>
    </row>
    <row r="677" spans="1:3" s="71" customFormat="1" ht="55" customHeight="1" x14ac:dyDescent="0.15">
      <c r="A677" s="69" t="s">
        <v>1225</v>
      </c>
      <c r="B677" s="70"/>
      <c r="C677" s="72" t="str">
        <f>IFERROR(VLOOKUP(VENTAS4[[#This Row],[Code]],STOCK[],5,FALSE),"-")</f>
        <v>Sweater de lana</v>
      </c>
    </row>
    <row r="678" spans="1:3" s="71" customFormat="1" ht="55" customHeight="1" x14ac:dyDescent="0.15">
      <c r="A678" s="69" t="s">
        <v>1226</v>
      </c>
      <c r="B678" s="70"/>
      <c r="C678" s="72" t="str">
        <f>IFERROR(VLOOKUP(VENTAS4[[#This Row],[Code]],STOCK[],5,FALSE),"-")</f>
        <v xml:space="preserve">Sweater de lana </v>
      </c>
    </row>
    <row r="679" spans="1:3" s="71" customFormat="1" ht="55" customHeight="1" x14ac:dyDescent="0.15">
      <c r="A679" s="69" t="s">
        <v>1227</v>
      </c>
      <c r="B679" s="70"/>
      <c r="C679" s="72" t="str">
        <f>IFERROR(VLOOKUP(VENTAS4[[#This Row],[Code]],STOCK[],5,FALSE),"-")</f>
        <v>Vestido de flecos</v>
      </c>
    </row>
    <row r="680" spans="1:3" s="71" customFormat="1" ht="55" customHeight="1" x14ac:dyDescent="0.15">
      <c r="A680" s="69" t="s">
        <v>1228</v>
      </c>
      <c r="B680" s="70"/>
      <c r="C680" s="72" t="str">
        <f>IFERROR(VLOOKUP(VENTAS4[[#This Row],[Code]],STOCK[],5,FALSE),"-")</f>
        <v>Vestido de flecos</v>
      </c>
    </row>
    <row r="681" spans="1:3" s="71" customFormat="1" ht="55" customHeight="1" x14ac:dyDescent="0.15">
      <c r="A681" s="69" t="s">
        <v>1229</v>
      </c>
      <c r="B681" s="70"/>
      <c r="C681" s="72" t="str">
        <f>IFERROR(VLOOKUP(VENTAS4[[#This Row],[Code]],STOCK[],5,FALSE),"-")</f>
        <v>Falda plisada de cuadros</v>
      </c>
    </row>
    <row r="682" spans="1:3" s="71" customFormat="1" ht="55" customHeight="1" x14ac:dyDescent="0.15">
      <c r="A682" s="69" t="s">
        <v>1230</v>
      </c>
      <c r="B682" s="70"/>
      <c r="C682" s="72" t="str">
        <f>IFERROR(VLOOKUP(VENTAS4[[#This Row],[Code]],STOCK[],5,FALSE),"-")</f>
        <v>Falda plisada de cuadros</v>
      </c>
    </row>
    <row r="683" spans="1:3" s="71" customFormat="1" ht="55" customHeight="1" x14ac:dyDescent="0.15">
      <c r="A683" s="69" t="s">
        <v>1231</v>
      </c>
      <c r="B683" s="70"/>
      <c r="C683" s="72" t="str">
        <f>IFERROR(VLOOKUP(VENTAS4[[#This Row],[Code]],STOCK[],5,FALSE),"-")</f>
        <v>Pajarita en forma de flor</v>
      </c>
    </row>
    <row r="684" spans="1:3" s="71" customFormat="1" ht="55" customHeight="1" x14ac:dyDescent="0.15">
      <c r="A684" s="69" t="s">
        <v>1232</v>
      </c>
      <c r="B684" s="70"/>
      <c r="C684" s="72" t="str">
        <f>IFERROR(VLOOKUP(VENTAS4[[#This Row],[Code]],STOCK[],5,FALSE),"-")</f>
        <v>Corbatín de mujer</v>
      </c>
    </row>
    <row r="685" spans="1:3" s="71" customFormat="1" ht="55" customHeight="1" x14ac:dyDescent="0.15">
      <c r="A685" s="69" t="s">
        <v>1234</v>
      </c>
      <c r="B685" s="70"/>
      <c r="C685" s="72" t="str">
        <f>IFERROR(VLOOKUP(VENTAS4[[#This Row],[Code]],STOCK[],5,FALSE),"-")</f>
        <v>Camisa blanca entallada H&amp;M</v>
      </c>
    </row>
    <row r="686" spans="1:3" s="71" customFormat="1" ht="55" customHeight="1" x14ac:dyDescent="0.15">
      <c r="A686" s="69" t="s">
        <v>1235</v>
      </c>
      <c r="B686" s="70"/>
      <c r="C686" s="72" t="str">
        <f>IFERROR(VLOOKUP(VENTAS4[[#This Row],[Code]],STOCK[],5,FALSE),"-")</f>
        <v xml:space="preserve">Ajustador beige </v>
      </c>
    </row>
    <row r="687" spans="1:3" s="71" customFormat="1" ht="55" customHeight="1" x14ac:dyDescent="0.15">
      <c r="A687" s="69" t="s">
        <v>1501</v>
      </c>
      <c r="B687" s="70"/>
      <c r="C687" s="72" t="str">
        <f>IFERROR(VLOOKUP(VENTAS4[[#This Row],[Code]],STOCK[],5,FALSE),"-")</f>
        <v>Conjunto Skort &amp; top Floreado</v>
      </c>
    </row>
    <row r="688" spans="1:3" s="71" customFormat="1" ht="55" customHeight="1" x14ac:dyDescent="0.15">
      <c r="A688" s="69" t="s">
        <v>1236</v>
      </c>
      <c r="B688" s="70"/>
      <c r="C688" s="72" t="str">
        <f>IFERROR(VLOOKUP(VENTAS4[[#This Row],[Code]],STOCK[],5,FALSE),"-")</f>
        <v>Medias pantys</v>
      </c>
    </row>
    <row r="689" spans="1:3" s="71" customFormat="1" ht="55" customHeight="1" x14ac:dyDescent="0.15">
      <c r="A689" s="69" t="s">
        <v>1237</v>
      </c>
      <c r="B689" s="70"/>
      <c r="C689" s="72" t="str">
        <f>IFERROR(VLOOKUP(VENTAS4[[#This Row],[Code]],STOCK[],5,FALSE),"-")</f>
        <v>Medias de mallas</v>
      </c>
    </row>
    <row r="690" spans="1:3" s="71" customFormat="1" ht="55" customHeight="1" x14ac:dyDescent="0.15">
      <c r="A690" s="69" t="s">
        <v>1238</v>
      </c>
      <c r="B690" s="70"/>
      <c r="C690" s="72" t="str">
        <f>IFERROR(VLOOKUP(VENTAS4[[#This Row],[Code]],STOCK[],5,FALSE),"-")</f>
        <v>Leggings negros acanalados</v>
      </c>
    </row>
    <row r="691" spans="1:3" s="71" customFormat="1" ht="55" customHeight="1" x14ac:dyDescent="0.15">
      <c r="A691" s="69" t="s">
        <v>1239</v>
      </c>
      <c r="B691" s="70"/>
      <c r="C691" s="72" t="str">
        <f>IFERROR(VLOOKUP(VENTAS4[[#This Row],[Code]],STOCK[],5,FALSE),"-")</f>
        <v>Playera negra de cuello cisne</v>
      </c>
    </row>
    <row r="692" spans="1:3" s="71" customFormat="1" ht="55" customHeight="1" x14ac:dyDescent="0.15">
      <c r="A692" s="69" t="s">
        <v>1240</v>
      </c>
      <c r="B692" s="70"/>
      <c r="C692" s="72" t="str">
        <f>IFERROR(VLOOKUP(VENTAS4[[#This Row],[Code]],STOCK[],5,FALSE),"-")</f>
        <v> Vestido Rojo con eberturas</v>
      </c>
    </row>
    <row r="693" spans="1:3" s="71" customFormat="1" ht="55" customHeight="1" x14ac:dyDescent="0.15">
      <c r="A693" s="69" t="s">
        <v>1241</v>
      </c>
      <c r="B693" s="70"/>
      <c r="C693" s="72" t="str">
        <f>IFERROR(VLOOKUP(VENTAS4[[#This Row],[Code]],STOCK[],5,FALSE),"-")</f>
        <v>Playera negra de cuello cisne</v>
      </c>
    </row>
    <row r="694" spans="1:3" s="71" customFormat="1" ht="55" customHeight="1" x14ac:dyDescent="0.15">
      <c r="A694" s="69" t="s">
        <v>1242</v>
      </c>
      <c r="B694" s="70"/>
      <c r="C694" s="72" t="str">
        <f>IFERROR(VLOOKUP(VENTAS4[[#This Row],[Code]],STOCK[],5,FALSE),"-")</f>
        <v>Playera de cuello cisne</v>
      </c>
    </row>
    <row r="695" spans="1:3" s="71" customFormat="1" ht="55" customHeight="1" x14ac:dyDescent="0.15">
      <c r="A695" s="69" t="s">
        <v>1243</v>
      </c>
      <c r="B695" s="70"/>
      <c r="C695" s="72" t="str">
        <f>IFERROR(VLOOKUP(VENTAS4[[#This Row],[Code]],STOCK[],5,FALSE),"-")</f>
        <v>Camiseta acanalada de bajo asimétrico</v>
      </c>
    </row>
    <row r="696" spans="1:3" s="71" customFormat="1" ht="55" customHeight="1" x14ac:dyDescent="0.15">
      <c r="A696" s="69" t="s">
        <v>1244</v>
      </c>
      <c r="B696" s="70"/>
      <c r="C696" s="72" t="str">
        <f>IFERROR(VLOOKUP(VENTAS4[[#This Row],[Code]],STOCK[],5,FALSE),"-")</f>
        <v>Camiseta acanalada de bajo asimétrico</v>
      </c>
    </row>
    <row r="697" spans="1:3" s="71" customFormat="1" ht="55" customHeight="1" x14ac:dyDescent="0.15">
      <c r="A697" s="69" t="s">
        <v>1245</v>
      </c>
      <c r="B697" s="70"/>
      <c r="C697" s="72" t="str">
        <f>IFERROR(VLOOKUP(VENTAS4[[#This Row],[Code]],STOCK[],5,FALSE),"-")</f>
        <v>Camiseta acanalada de bajo asimétrico</v>
      </c>
    </row>
    <row r="698" spans="1:3" s="71" customFormat="1" ht="55" customHeight="1" x14ac:dyDescent="0.15">
      <c r="A698" s="69" t="s">
        <v>1246</v>
      </c>
      <c r="B698" s="70"/>
      <c r="C698" s="72" t="str">
        <f>IFERROR(VLOOKUP(VENTAS4[[#This Row],[Code]],STOCK[],5,FALSE),"-")</f>
        <v>Camiseta acanalada oblicua naranja</v>
      </c>
    </row>
    <row r="699" spans="1:3" s="71" customFormat="1" ht="55" customHeight="1" x14ac:dyDescent="0.15">
      <c r="A699" s="69" t="s">
        <v>1247</v>
      </c>
      <c r="B699" s="70"/>
      <c r="C699" s="72" t="str">
        <f>IFERROR(VLOOKUP(VENTAS4[[#This Row],[Code]],STOCK[],5,FALSE),"-")</f>
        <v>Top bustier corsetero</v>
      </c>
    </row>
    <row r="700" spans="1:3" s="71" customFormat="1" ht="55" customHeight="1" x14ac:dyDescent="0.15">
      <c r="A700" s="69" t="s">
        <v>1248</v>
      </c>
      <c r="B700" s="70"/>
      <c r="C700" s="72" t="str">
        <f>IFERROR(VLOOKUP(VENTAS4[[#This Row],[Code]],STOCK[],5,FALSE),"-")</f>
        <v>Top bustier corsetero</v>
      </c>
    </row>
    <row r="701" spans="1:3" s="71" customFormat="1" ht="55" customHeight="1" x14ac:dyDescent="0.15">
      <c r="A701" s="69" t="s">
        <v>1249</v>
      </c>
      <c r="B701" s="70"/>
      <c r="C701" s="72" t="str">
        <f>IFERROR(VLOOKUP(VENTAS4[[#This Row],[Code]],STOCK[],5,FALSE),"-")</f>
        <v>Pantaloneta con abertura y bolsillos</v>
      </c>
    </row>
    <row r="702" spans="1:3" s="71" customFormat="1" ht="55" customHeight="1" x14ac:dyDescent="0.15">
      <c r="A702" s="69" t="s">
        <v>1250</v>
      </c>
      <c r="B702" s="70"/>
      <c r="C702" s="72" t="str">
        <f>IFERROR(VLOOKUP(VENTAS4[[#This Row],[Code]],STOCK[],5,FALSE),"-")</f>
        <v>Pantaloneta con abertura</v>
      </c>
    </row>
    <row r="703" spans="1:3" s="71" customFormat="1" ht="55" customHeight="1" x14ac:dyDescent="0.15">
      <c r="A703" s="69" t="s">
        <v>1251</v>
      </c>
      <c r="B703" s="70"/>
      <c r="C703" s="72" t="str">
        <f>IFERROR(VLOOKUP(VENTAS4[[#This Row],[Code]],STOCK[],5,FALSE),"-")</f>
        <v>Jean MOM con rotos</v>
      </c>
    </row>
    <row r="704" spans="1:3" s="71" customFormat="1" ht="55" customHeight="1" x14ac:dyDescent="0.15">
      <c r="A704" s="69" t="s">
        <v>1252</v>
      </c>
      <c r="B704" s="70"/>
      <c r="C704" s="72" t="str">
        <f>IFERROR(VLOOKUP(VENTAS4[[#This Row],[Code]],STOCK[],5,FALSE),"-")</f>
        <v>Jean MOM con rotos</v>
      </c>
    </row>
    <row r="705" spans="1:3" s="71" customFormat="1" ht="55" customHeight="1" x14ac:dyDescent="0.15">
      <c r="A705" s="69" t="s">
        <v>1253</v>
      </c>
      <c r="B705" s="70"/>
      <c r="C705" s="72" t="str">
        <f>IFERROR(VLOOKUP(VENTAS4[[#This Row],[Code]],STOCK[],5,FALSE),"-")</f>
        <v>Vestido acanalado cruzado color crema</v>
      </c>
    </row>
    <row r="706" spans="1:3" s="71" customFormat="1" ht="55" customHeight="1" x14ac:dyDescent="0.15">
      <c r="A706" s="69" t="s">
        <v>1254</v>
      </c>
      <c r="B706" s="70"/>
      <c r="C706" s="72" t="str">
        <f>IFERROR(VLOOKUP(VENTAS4[[#This Row],[Code]],STOCK[],5,FALSE),"-")</f>
        <v>Vestido acanalado cruzado color crema</v>
      </c>
    </row>
    <row r="707" spans="1:3" s="71" customFormat="1" ht="55" customHeight="1" x14ac:dyDescent="0.15">
      <c r="A707" s="69" t="s">
        <v>1255</v>
      </c>
      <c r="B707" s="70"/>
      <c r="C707" s="72" t="str">
        <f>IFERROR(VLOOKUP(VENTAS4[[#This Row],[Code]],STOCK[],5,FALSE),"-")</f>
        <v>Short de tela suave con cinturón</v>
      </c>
    </row>
    <row r="708" spans="1:3" s="71" customFormat="1" ht="55" customHeight="1" x14ac:dyDescent="0.15">
      <c r="A708" s="69" t="s">
        <v>1256</v>
      </c>
      <c r="B708" s="70"/>
      <c r="C708" s="72" t="str">
        <f>IFERROR(VLOOKUP(VENTAS4[[#This Row],[Code]],STOCK[],5,FALSE),"-")</f>
        <v>Pantalón de traje</v>
      </c>
    </row>
    <row r="709" spans="1:3" s="71" customFormat="1" ht="55" customHeight="1" x14ac:dyDescent="0.15">
      <c r="A709" s="69" t="s">
        <v>1257</v>
      </c>
      <c r="B709" s="70"/>
      <c r="C709" s="72" t="str">
        <f>IFERROR(VLOOKUP(VENTAS4[[#This Row],[Code]],STOCK[],5,FALSE),"-")</f>
        <v>Vestido espalda escotada</v>
      </c>
    </row>
    <row r="710" spans="1:3" s="71" customFormat="1" ht="55" customHeight="1" x14ac:dyDescent="0.15">
      <c r="A710" s="69" t="s">
        <v>1258</v>
      </c>
      <c r="B710" s="70"/>
      <c r="C710" s="72" t="str">
        <f>IFERROR(VLOOKUP(VENTAS4[[#This Row],[Code]],STOCK[],5,FALSE),"-")</f>
        <v>Vestido espalda escotada</v>
      </c>
    </row>
    <row r="711" spans="1:3" s="71" customFormat="1" ht="55" customHeight="1" x14ac:dyDescent="0.15">
      <c r="A711" s="69" t="s">
        <v>1259</v>
      </c>
      <c r="B711" s="70"/>
      <c r="C711" s="72" t="str">
        <f>IFERROR(VLOOKUP(VENTAS4[[#This Row],[Code]],STOCK[],5,FALSE),"-")</f>
        <v>Sandalias blancas cruzadas</v>
      </c>
    </row>
    <row r="712" spans="1:3" s="71" customFormat="1" ht="55" customHeight="1" x14ac:dyDescent="0.15">
      <c r="A712" s="69" t="s">
        <v>1260</v>
      </c>
      <c r="B712" s="70"/>
      <c r="C712" s="72" t="str">
        <f>IFERROR(VLOOKUP(VENTAS4[[#This Row],[Code]],STOCK[],5,FALSE),"-")</f>
        <v>Sandalias blancas cruzadas</v>
      </c>
    </row>
    <row r="713" spans="1:3" s="71" customFormat="1" ht="55" customHeight="1" x14ac:dyDescent="0.15">
      <c r="A713" s="69" t="s">
        <v>1261</v>
      </c>
      <c r="B713" s="70"/>
      <c r="C713" s="72" t="str">
        <f>IFERROR(VLOOKUP(VENTAS4[[#This Row],[Code]],STOCK[],5,FALSE),"-")</f>
        <v>Sandalias blancas cruzadas</v>
      </c>
    </row>
    <row r="714" spans="1:3" s="71" customFormat="1" ht="55" customHeight="1" x14ac:dyDescent="0.15">
      <c r="A714" s="69" t="s">
        <v>1547</v>
      </c>
      <c r="B714" s="70"/>
      <c r="C714" s="72" t="str">
        <f>IFERROR(VLOOKUP(VENTAS4[[#This Row],[Code]],STOCK[],5,FALSE),"-")</f>
        <v>Pantalón de viscosa y zíper</v>
      </c>
    </row>
    <row r="715" spans="1:3" s="71" customFormat="1" ht="55" customHeight="1" x14ac:dyDescent="0.15">
      <c r="A715" s="69" t="s">
        <v>1262</v>
      </c>
      <c r="B715" s="70"/>
      <c r="C715" s="72" t="str">
        <f>IFERROR(VLOOKUP(VENTAS4[[#This Row],[Code]],STOCK[],5,FALSE),"-")</f>
        <v>Sandalias de velcro</v>
      </c>
    </row>
    <row r="716" spans="1:3" s="71" customFormat="1" ht="55" customHeight="1" x14ac:dyDescent="0.15">
      <c r="A716" s="69" t="s">
        <v>1263</v>
      </c>
      <c r="B716" s="70"/>
      <c r="C716" s="72" t="str">
        <f>IFERROR(VLOOKUP(VENTAS4[[#This Row],[Code]],STOCK[],5,FALSE),"-")</f>
        <v>Sandalias de velcro</v>
      </c>
    </row>
    <row r="717" spans="1:3" s="71" customFormat="1" ht="55" customHeight="1" x14ac:dyDescent="0.15">
      <c r="A717" s="69" t="s">
        <v>1264</v>
      </c>
      <c r="B717" s="70"/>
      <c r="C717" s="72" t="str">
        <f>IFERROR(VLOOKUP(VENTAS4[[#This Row],[Code]],STOCK[],5,FALSE),"-")</f>
        <v>Sandalias de velcro</v>
      </c>
    </row>
    <row r="718" spans="1:3" s="71" customFormat="1" ht="55" customHeight="1" x14ac:dyDescent="0.15">
      <c r="A718" s="69" t="s">
        <v>1265</v>
      </c>
      <c r="B718" s="70"/>
      <c r="C718" s="72" t="str">
        <f>IFERROR(VLOOKUP(VENTAS4[[#This Row],[Code]],STOCK[],5,FALSE),"-")</f>
        <v>Sandalias negras acolchadas Marca F21</v>
      </c>
    </row>
    <row r="719" spans="1:3" s="71" customFormat="1" ht="55" customHeight="1" x14ac:dyDescent="0.15">
      <c r="A719" s="69" t="s">
        <v>1266</v>
      </c>
      <c r="B719" s="70"/>
      <c r="C719" s="72" t="str">
        <f>IFERROR(VLOOKUP(VENTAS4[[#This Row],[Code]],STOCK[],5,FALSE),"-")</f>
        <v>Sandalias negras acolchadas</v>
      </c>
    </row>
    <row r="720" spans="1:3" s="71" customFormat="1" ht="55" customHeight="1" x14ac:dyDescent="0.15">
      <c r="A720" s="69" t="s">
        <v>1267</v>
      </c>
      <c r="B720" s="70"/>
      <c r="C720" s="72" t="str">
        <f>IFERROR(VLOOKUP(VENTAS4[[#This Row],[Code]],STOCK[],5,FALSE),"-")</f>
        <v>Sandalias negras acolchadas</v>
      </c>
    </row>
    <row r="721" spans="1:3" s="71" customFormat="1" ht="55" customHeight="1" x14ac:dyDescent="0.15">
      <c r="A721" s="69" t="s">
        <v>1268</v>
      </c>
      <c r="B721" s="70"/>
      <c r="C721" s="72" t="str">
        <f>IFERROR(VLOOKUP(VENTAS4[[#This Row],[Code]],STOCK[],5,FALSE),"-")</f>
        <v>Mocasín con herrajes</v>
      </c>
    </row>
    <row r="722" spans="1:3" s="71" customFormat="1" ht="55" customHeight="1" x14ac:dyDescent="0.15">
      <c r="A722" s="69" t="s">
        <v>1269</v>
      </c>
      <c r="B722" s="70"/>
      <c r="C722" s="72" t="str">
        <f>IFERROR(VLOOKUP(VENTAS4[[#This Row],[Code]],STOCK[],5,FALSE),"-")</f>
        <v>Mocasín con herrajes</v>
      </c>
    </row>
    <row r="723" spans="1:3" s="71" customFormat="1" ht="55" customHeight="1" x14ac:dyDescent="0.15">
      <c r="A723" s="69" t="s">
        <v>1289</v>
      </c>
      <c r="B723" s="70"/>
      <c r="C723" s="72" t="str">
        <f>IFERROR(VLOOKUP(VENTAS4[[#This Row],[Code]],STOCK[],5,FALSE),"-")</f>
        <v>Mocasín con herrajes</v>
      </c>
    </row>
    <row r="724" spans="1:3" s="71" customFormat="1" ht="55" customHeight="1" x14ac:dyDescent="0.15">
      <c r="A724" s="69" t="s">
        <v>1290</v>
      </c>
      <c r="B724" s="70"/>
      <c r="C724" s="72" t="str">
        <f>IFERROR(VLOOKUP(VENTAS4[[#This Row],[Code]],STOCK[],5,FALSE),"-")</f>
        <v>Sandalias minimalistas de plataforma</v>
      </c>
    </row>
    <row r="725" spans="1:3" s="71" customFormat="1" ht="55" customHeight="1" x14ac:dyDescent="0.15">
      <c r="A725" s="69" t="s">
        <v>1292</v>
      </c>
      <c r="B725" s="70"/>
      <c r="C725" s="72" t="str">
        <f>IFERROR(VLOOKUP(VENTAS4[[#This Row],[Code]],STOCK[],5,FALSE),"-")</f>
        <v>Sandalias minimalistas de plataforma</v>
      </c>
    </row>
    <row r="726" spans="1:3" s="71" customFormat="1" ht="55" customHeight="1" x14ac:dyDescent="0.15">
      <c r="A726" s="69" t="s">
        <v>1293</v>
      </c>
      <c r="B726" s="70"/>
      <c r="C726" s="72" t="str">
        <f>IFERROR(VLOOKUP(VENTAS4[[#This Row],[Code]],STOCK[],5,FALSE),"-")</f>
        <v>Sandalias minimalistas de plataforma</v>
      </c>
    </row>
    <row r="727" spans="1:3" s="71" customFormat="1" ht="55" customHeight="1" x14ac:dyDescent="0.15">
      <c r="A727" s="69" t="s">
        <v>1294</v>
      </c>
      <c r="B727" s="70"/>
      <c r="C727" s="72" t="str">
        <f>IFERROR(VLOOKUP(VENTAS4[[#This Row],[Code]],STOCK[],5,FALSE),"-")</f>
        <v>Vestido Orquídea de botones y tirantes de pétalos</v>
      </c>
    </row>
    <row r="728" spans="1:3" s="71" customFormat="1" ht="55" customHeight="1" x14ac:dyDescent="0.15">
      <c r="A728" s="69" t="s">
        <v>1295</v>
      </c>
      <c r="B728" s="70"/>
      <c r="C728" s="72" t="str">
        <f>IFERROR(VLOOKUP(VENTAS4[[#This Row],[Code]],STOCK[],5,FALSE),"-")</f>
        <v>Vestido Orquídea de botones y tirantes de pétalos</v>
      </c>
    </row>
    <row r="729" spans="1:3" s="71" customFormat="1" ht="55" customHeight="1" x14ac:dyDescent="0.15">
      <c r="A729" s="69" t="s">
        <v>1296</v>
      </c>
      <c r="B729" s="70"/>
      <c r="C729" s="72" t="str">
        <f>IFERROR(VLOOKUP(VENTAS4[[#This Row],[Code]],STOCK[],5,FALSE),"-")</f>
        <v>Vestido Orquídea de botones y tirantes de pétalos</v>
      </c>
    </row>
    <row r="730" spans="1:3" s="71" customFormat="1" ht="55" customHeight="1" x14ac:dyDescent="0.15">
      <c r="A730" s="69" t="s">
        <v>1297</v>
      </c>
      <c r="B730" s="70"/>
      <c r="C730" s="72" t="str">
        <f>IFERROR(VLOOKUP(VENTAS4[[#This Row],[Code]],STOCK[],5,FALSE),"-")</f>
        <v>Pantalón alto de bajo elegante</v>
      </c>
    </row>
    <row r="731" spans="1:3" s="71" customFormat="1" ht="55" customHeight="1" x14ac:dyDescent="0.15">
      <c r="A731" s="69" t="s">
        <v>1298</v>
      </c>
      <c r="B731" s="70"/>
      <c r="C731" s="72" t="str">
        <f>IFERROR(VLOOKUP(VENTAS4[[#This Row],[Code]],STOCK[],5,FALSE),"-")</f>
        <v>Pantalón alto de bajo elegante</v>
      </c>
    </row>
    <row r="732" spans="1:3" s="71" customFormat="1" ht="55" customHeight="1" x14ac:dyDescent="0.15">
      <c r="A732" s="69" t="s">
        <v>1299</v>
      </c>
      <c r="B732" s="70"/>
      <c r="C732" s="72" t="str">
        <f>IFERROR(VLOOKUP(VENTAS4[[#This Row],[Code]],STOCK[],5,FALSE),"-")</f>
        <v>Pantalón alto de bajo elegante</v>
      </c>
    </row>
    <row r="733" spans="1:3" s="71" customFormat="1" ht="55" customHeight="1" x14ac:dyDescent="0.15">
      <c r="A733" s="69" t="s">
        <v>1300</v>
      </c>
      <c r="B733" s="70"/>
      <c r="C733" s="72" t="str">
        <f>IFERROR(VLOOKUP(VENTAS4[[#This Row],[Code]],STOCK[],5,FALSE),"-")</f>
        <v>Pantalón alto de bajo elegante</v>
      </c>
    </row>
    <row r="734" spans="1:3" s="71" customFormat="1" ht="55" customHeight="1" x14ac:dyDescent="0.15">
      <c r="A734" s="69" t="s">
        <v>1301</v>
      </c>
      <c r="B734" s="70"/>
      <c r="C734" s="72" t="str">
        <f>IFERROR(VLOOKUP(VENTAS4[[#This Row],[Code]],STOCK[],5,FALSE),"-")</f>
        <v xml:space="preserve">Pantalón cargo verde </v>
      </c>
    </row>
    <row r="735" spans="1:3" s="71" customFormat="1" ht="55" customHeight="1" x14ac:dyDescent="0.15">
      <c r="A735" s="69" t="s">
        <v>1303</v>
      </c>
      <c r="B735" s="70"/>
      <c r="C735" s="72" t="str">
        <f>IFERROR(VLOOKUP(VENTAS4[[#This Row],[Code]],STOCK[],5,FALSE),"-")</f>
        <v>Bermuda negra denim</v>
      </c>
    </row>
    <row r="736" spans="1:3" s="71" customFormat="1" ht="55" customHeight="1" x14ac:dyDescent="0.15">
      <c r="A736" s="69" t="s">
        <v>1304</v>
      </c>
      <c r="B736" s="70"/>
      <c r="C736" s="72" t="str">
        <f>IFERROR(VLOOKUP(VENTAS4[[#This Row],[Code]],STOCK[],5,FALSE),"-")</f>
        <v>Sandalias de tacón triangular</v>
      </c>
    </row>
    <row r="737" spans="1:3" s="71" customFormat="1" ht="55" customHeight="1" x14ac:dyDescent="0.15">
      <c r="A737" s="69" t="s">
        <v>1306</v>
      </c>
      <c r="B737" s="70"/>
      <c r="C737" s="72" t="str">
        <f>IFERROR(VLOOKUP(VENTAS4[[#This Row],[Code]],STOCK[],5,FALSE),"-")</f>
        <v>Camiseta Dazy Negro</v>
      </c>
    </row>
    <row r="738" spans="1:3" s="71" customFormat="1" ht="55" customHeight="1" x14ac:dyDescent="0.15">
      <c r="A738" s="69" t="s">
        <v>1308</v>
      </c>
      <c r="B738" s="70"/>
      <c r="C738" s="72" t="str">
        <f>IFERROR(VLOOKUP(VENTAS4[[#This Row],[Code]],STOCK[],5,FALSE),"-")</f>
        <v>Vestido Dazy con abertura</v>
      </c>
    </row>
    <row r="739" spans="1:3" s="71" customFormat="1" ht="55" customHeight="1" x14ac:dyDescent="0.15">
      <c r="A739" s="69" t="s">
        <v>1310</v>
      </c>
      <c r="B739" s="70"/>
      <c r="C739" s="72" t="str">
        <f>IFERROR(VLOOKUP(VENTAS4[[#This Row],[Code]],STOCK[],5,FALSE),"-")</f>
        <v>Camiseta Dazy Blanco</v>
      </c>
    </row>
    <row r="740" spans="1:3" s="71" customFormat="1" ht="55" customHeight="1" x14ac:dyDescent="0.15">
      <c r="A740" s="69" t="s">
        <v>1312</v>
      </c>
      <c r="B740" s="70"/>
      <c r="C740" s="72" t="str">
        <f>IFERROR(VLOOKUP(VENTAS4[[#This Row],[Code]],STOCK[],5,FALSE),"-")</f>
        <v>Pantalón negro acampanado</v>
      </c>
    </row>
    <row r="741" spans="1:3" s="71" customFormat="1" ht="55" customHeight="1" x14ac:dyDescent="0.15">
      <c r="A741" s="69" t="s">
        <v>2218</v>
      </c>
      <c r="B741" s="70"/>
      <c r="C741" s="72" t="str">
        <f>IFERROR(VLOOKUP(VENTAS4[[#This Row],[Code]],STOCK[],5,FALSE),"-")</f>
        <v>Botas negras de zíper</v>
      </c>
    </row>
    <row r="742" spans="1:3" s="71" customFormat="1" ht="55" customHeight="1" x14ac:dyDescent="0.15">
      <c r="A742" s="69" t="s">
        <v>1315</v>
      </c>
      <c r="B742" s="70"/>
      <c r="C742" s="72" t="str">
        <f>IFERROR(VLOOKUP(VENTAS4[[#This Row],[Code]],STOCK[],5,FALSE),"-")</f>
        <v>Sandalias de tacón fino</v>
      </c>
    </row>
    <row r="743" spans="1:3" s="71" customFormat="1" ht="55" customHeight="1" x14ac:dyDescent="0.15">
      <c r="A743" s="69" t="s">
        <v>1317</v>
      </c>
      <c r="B743" s="70"/>
      <c r="C743" s="72" t="str">
        <f>IFERROR(VLOOKUP(VENTAS4[[#This Row],[Code]],STOCK[],5,FALSE),"-")</f>
        <v>Vestido Camisero flores</v>
      </c>
    </row>
    <row r="744" spans="1:3" s="71" customFormat="1" ht="55" customHeight="1" x14ac:dyDescent="0.15">
      <c r="A744" s="69" t="s">
        <v>1319</v>
      </c>
      <c r="B744" s="70"/>
      <c r="C744" s="72" t="str">
        <f>IFERROR(VLOOKUP(VENTAS4[[#This Row],[Code]],STOCK[],5,FALSE),"-")</f>
        <v xml:space="preserve">Falda satinada negra línea A </v>
      </c>
    </row>
    <row r="745" spans="1:3" s="71" customFormat="1" ht="55" customHeight="1" x14ac:dyDescent="0.15">
      <c r="A745" s="69" t="s">
        <v>1320</v>
      </c>
      <c r="B745" s="70"/>
      <c r="C745" s="72" t="str">
        <f>IFERROR(VLOOKUP(VENTAS4[[#This Row],[Code]],STOCK[],5,FALSE),"-")</f>
        <v>Pullover cuello redondo</v>
      </c>
    </row>
    <row r="746" spans="1:3" s="71" customFormat="1" ht="55" customHeight="1" x14ac:dyDescent="0.15">
      <c r="A746" s="69" t="s">
        <v>1322</v>
      </c>
      <c r="B746" s="70"/>
      <c r="C746" s="72" t="str">
        <f>IFERROR(VLOOKUP(VENTAS4[[#This Row],[Code]],STOCK[],5,FALSE),"-")</f>
        <v>Blusa corta Blanca bordada Girasol</v>
      </c>
    </row>
    <row r="747" spans="1:3" s="71" customFormat="1" ht="55" customHeight="1" x14ac:dyDescent="0.15">
      <c r="A747" s="69" t="s">
        <v>1323</v>
      </c>
      <c r="B747" s="70"/>
      <c r="C747" s="72" t="str">
        <f>IFERROR(VLOOKUP(VENTAS4[[#This Row],[Code]],STOCK[],5,FALSE),"-")</f>
        <v>Sandalias Albaricoque</v>
      </c>
    </row>
    <row r="748" spans="1:3" s="71" customFormat="1" ht="55" customHeight="1" x14ac:dyDescent="0.15">
      <c r="A748" s="69" t="s">
        <v>1325</v>
      </c>
      <c r="B748" s="70"/>
      <c r="C748" s="72" t="str">
        <f>IFERROR(VLOOKUP(VENTAS4[[#This Row],[Code]],STOCK[],5,FALSE),"-")</f>
        <v>Zapato de Tacón Cuadrado</v>
      </c>
    </row>
    <row r="749" spans="1:3" s="71" customFormat="1" ht="55" customHeight="1" x14ac:dyDescent="0.15">
      <c r="A749" s="69"/>
      <c r="B749" s="70"/>
      <c r="C749" s="72" t="str">
        <f>IFERROR(VLOOKUP(VENTAS4[[#This Row],[Code]],STOCK[],5,FALSE),"-")</f>
        <v>-</v>
      </c>
    </row>
    <row r="750" spans="1:3" s="71" customFormat="1" ht="55" customHeight="1" x14ac:dyDescent="0.15">
      <c r="A750" s="69" t="s">
        <v>1327</v>
      </c>
      <c r="B750" s="70"/>
      <c r="C750" s="72" t="str">
        <f>IFERROR(VLOOKUP(VENTAS4[[#This Row],[Code]],STOCK[],5,FALSE),"-")</f>
        <v>Pullover Dazy cuello redondo Negro</v>
      </c>
    </row>
    <row r="751" spans="1:3" s="71" customFormat="1" ht="55" customHeight="1" x14ac:dyDescent="0.15">
      <c r="A751" s="69" t="s">
        <v>1328</v>
      </c>
      <c r="B751" s="70"/>
      <c r="C751" s="72" t="str">
        <f>IFERROR(VLOOKUP(VENTAS4[[#This Row],[Code]],STOCK[],5,FALSE),"-")</f>
        <v>Camiseta Dazy Blanco</v>
      </c>
    </row>
    <row r="752" spans="1:3" s="71" customFormat="1" ht="55" customHeight="1" x14ac:dyDescent="0.15">
      <c r="A752" s="69" t="s">
        <v>1329</v>
      </c>
      <c r="B752" s="70"/>
      <c r="C752" s="72" t="str">
        <f>IFERROR(VLOOKUP(VENTAS4[[#This Row],[Code]],STOCK[],5,FALSE),"-")</f>
        <v>Chaleco blanco botones</v>
      </c>
    </row>
    <row r="753" spans="1:3" s="71" customFormat="1" ht="55" customHeight="1" x14ac:dyDescent="0.15">
      <c r="A753" s="69" t="s">
        <v>1331</v>
      </c>
      <c r="B753" s="70"/>
      <c r="C753" s="72" t="str">
        <f>IFERROR(VLOOKUP(VENTAS4[[#This Row],[Code]],STOCK[],5,FALSE),"-")</f>
        <v>Botas negras de zíper</v>
      </c>
    </row>
    <row r="754" spans="1:3" s="71" customFormat="1" ht="55" customHeight="1" x14ac:dyDescent="0.15">
      <c r="A754" s="69" t="s">
        <v>1332</v>
      </c>
      <c r="B754" s="70"/>
      <c r="C754" s="72" t="str">
        <f>IFERROR(VLOOKUP(VENTAS4[[#This Row],[Code]],STOCK[],5,FALSE),"-")</f>
        <v>Pullover Dazy cuello redondo Blanco</v>
      </c>
    </row>
    <row r="755" spans="1:3" s="71" customFormat="1" ht="55" customHeight="1" x14ac:dyDescent="0.15">
      <c r="A755" s="69" t="s">
        <v>1334</v>
      </c>
      <c r="B755" s="70"/>
      <c r="C755" s="72" t="str">
        <f>IFERROR(VLOOKUP(VENTAS4[[#This Row],[Code]],STOCK[],5,FALSE),"-")</f>
        <v>Vestido Frenchy Ajustado</v>
      </c>
    </row>
    <row r="756" spans="1:3" s="71" customFormat="1" ht="55" customHeight="1" x14ac:dyDescent="0.15">
      <c r="A756" s="69" t="s">
        <v>1336</v>
      </c>
      <c r="B756" s="70"/>
      <c r="C756" s="72" t="str">
        <f>IFERROR(VLOOKUP(VENTAS4[[#This Row],[Code]],STOCK[],5,FALSE),"-")</f>
        <v>Camiseta Dazy Blanco</v>
      </c>
    </row>
    <row r="757" spans="1:3" s="71" customFormat="1" ht="55" customHeight="1" x14ac:dyDescent="0.15">
      <c r="A757" s="69" t="s">
        <v>1337</v>
      </c>
      <c r="B757" s="70"/>
      <c r="C757" s="72" t="str">
        <f>IFERROR(VLOOKUP(VENTAS4[[#This Row],[Code]],STOCK[],5,FALSE),"-")</f>
        <v>Pantalón acampanado Blanco</v>
      </c>
    </row>
    <row r="758" spans="1:3" s="71" customFormat="1" ht="55" customHeight="1" x14ac:dyDescent="0.15">
      <c r="A758" s="69" t="s">
        <v>1338</v>
      </c>
      <c r="B758" s="70"/>
      <c r="C758" s="72" t="str">
        <f>IFERROR(VLOOKUP(VENTAS4[[#This Row],[Code]],STOCK[],5,FALSE),"-")</f>
        <v>Pantalón acampanado Blanco</v>
      </c>
    </row>
    <row r="759" spans="1:3" s="71" customFormat="1" ht="55" customHeight="1" x14ac:dyDescent="0.15">
      <c r="A759" s="69" t="s">
        <v>1339</v>
      </c>
      <c r="B759" s="70"/>
      <c r="C759" s="72" t="str">
        <f>IFERROR(VLOOKUP(VENTAS4[[#This Row],[Code]],STOCK[],5,FALSE),"-")</f>
        <v>Pantalón Negro Acampanado</v>
      </c>
    </row>
    <row r="760" spans="1:3" s="71" customFormat="1" ht="55" customHeight="1" x14ac:dyDescent="0.15">
      <c r="A760" s="69" t="s">
        <v>1341</v>
      </c>
      <c r="B760" s="70"/>
      <c r="C760" s="72" t="str">
        <f>IFERROR(VLOOKUP(VENTAS4[[#This Row],[Code]],STOCK[],5,FALSE),"-")</f>
        <v>Top bustier corset de encaje</v>
      </c>
    </row>
    <row r="761" spans="1:3" s="71" customFormat="1" ht="55" customHeight="1" x14ac:dyDescent="0.15">
      <c r="A761" s="69" t="s">
        <v>1343</v>
      </c>
      <c r="B761" s="70"/>
      <c r="C761" s="72" t="str">
        <f>IFERROR(VLOOKUP(VENTAS4[[#This Row],[Code]],STOCK[],5,FALSE),"-")</f>
        <v>Camiseta Dazy Negro</v>
      </c>
    </row>
    <row r="762" spans="1:3" s="71" customFormat="1" ht="55" customHeight="1" x14ac:dyDescent="0.15">
      <c r="A762" s="69" t="s">
        <v>1345</v>
      </c>
      <c r="B762" s="70"/>
      <c r="C762" s="72" t="str">
        <f>IFERROR(VLOOKUP(VENTAS4[[#This Row],[Code]],STOCK[],5,FALSE),"-")</f>
        <v>Chaleco de traje</v>
      </c>
    </row>
    <row r="763" spans="1:3" s="71" customFormat="1" ht="55" customHeight="1" x14ac:dyDescent="0.15">
      <c r="A763" s="69" t="s">
        <v>1346</v>
      </c>
      <c r="B763" s="70"/>
      <c r="C763" s="72" t="str">
        <f>IFERROR(VLOOKUP(VENTAS4[[#This Row],[Code]],STOCK[],5,FALSE),"-")</f>
        <v>Chaleco de traje</v>
      </c>
    </row>
    <row r="764" spans="1:3" s="71" customFormat="1" ht="55" customHeight="1" x14ac:dyDescent="0.15">
      <c r="A764" s="69" t="s">
        <v>1347</v>
      </c>
      <c r="B764" s="70"/>
      <c r="C764" s="72" t="str">
        <f>IFERROR(VLOOKUP(VENTAS4[[#This Row],[Code]],STOCK[],5,FALSE),"-")</f>
        <v>Saya de Mezclilla a la Cintura</v>
      </c>
    </row>
    <row r="765" spans="1:3" s="71" customFormat="1" ht="55" customHeight="1" x14ac:dyDescent="0.15">
      <c r="A765" s="69" t="s">
        <v>1349</v>
      </c>
      <c r="B765" s="70"/>
      <c r="C765" s="72" t="str">
        <f>IFERROR(VLOOKUP(VENTAS4[[#This Row],[Code]],STOCK[],5,FALSE),"-")</f>
        <v>Sandalias Albaricoque</v>
      </c>
    </row>
    <row r="766" spans="1:3" s="71" customFormat="1" ht="55" customHeight="1" x14ac:dyDescent="0.15">
      <c r="A766" s="69" t="s">
        <v>1350</v>
      </c>
      <c r="B766" s="70"/>
      <c r="C766" s="72" t="str">
        <f>IFERROR(VLOOKUP(VENTAS4[[#This Row],[Code]],STOCK[],5,FALSE),"-")</f>
        <v>Zapato de punta fina y Tacón Cuadrado</v>
      </c>
    </row>
    <row r="767" spans="1:3" s="71" customFormat="1" ht="55" customHeight="1" x14ac:dyDescent="0.15">
      <c r="A767" s="69" t="s">
        <v>1351</v>
      </c>
      <c r="B767" s="70"/>
      <c r="C767" s="72" t="str">
        <f>IFERROR(VLOOKUP(VENTAS4[[#This Row],[Code]],STOCK[],5,FALSE),"-")</f>
        <v>Vestido Dazy con abertura</v>
      </c>
    </row>
    <row r="768" spans="1:3" s="71" customFormat="1" ht="55" customHeight="1" x14ac:dyDescent="0.15">
      <c r="A768" s="69" t="s">
        <v>1352</v>
      </c>
      <c r="B768" s="70"/>
      <c r="C768" s="72" t="str">
        <f>IFERROR(VLOOKUP(VENTAS4[[#This Row],[Code]],STOCK[],5,FALSE),"-")</f>
        <v>Top Bustier encaje</v>
      </c>
    </row>
    <row r="769" spans="1:3" s="71" customFormat="1" ht="55" customHeight="1" x14ac:dyDescent="0.15">
      <c r="A769" s="69" t="s">
        <v>1353</v>
      </c>
      <c r="B769" s="70"/>
      <c r="C769" s="72" t="str">
        <f>IFERROR(VLOOKUP(VENTAS4[[#This Row],[Code]],STOCK[],5,FALSE),"-")</f>
        <v>Sandalias de tacón fino</v>
      </c>
    </row>
    <row r="770" spans="1:3" s="71" customFormat="1" ht="55" customHeight="1" x14ac:dyDescent="0.15">
      <c r="A770" s="69" t="s">
        <v>1354</v>
      </c>
      <c r="B770" s="70"/>
      <c r="C770" s="72" t="str">
        <f>IFERROR(VLOOKUP(VENTAS4[[#This Row],[Code]],STOCK[],5,FALSE),"-")</f>
        <v>Vestido Camisero flores</v>
      </c>
    </row>
    <row r="771" spans="1:3" s="71" customFormat="1" ht="55" customHeight="1" x14ac:dyDescent="0.15">
      <c r="A771" s="69" t="s">
        <v>1355</v>
      </c>
      <c r="B771" s="70"/>
      <c r="C771" s="72" t="str">
        <f>IFERROR(VLOOKUP(VENTAS4[[#This Row],[Code]],STOCK[],5,FALSE),"-")</f>
        <v>Bolso de Mimbre</v>
      </c>
    </row>
    <row r="772" spans="1:3" s="71" customFormat="1" ht="55" customHeight="1" x14ac:dyDescent="0.15">
      <c r="A772" s="69" t="s">
        <v>1356</v>
      </c>
      <c r="B772" s="70"/>
      <c r="C772" s="72" t="str">
        <f>IFERROR(VLOOKUP(VENTAS4[[#This Row],[Code]],STOCK[],5,FALSE),"-")</f>
        <v>Top de encaje</v>
      </c>
    </row>
    <row r="773" spans="1:3" s="71" customFormat="1" ht="55" customHeight="1" x14ac:dyDescent="0.15">
      <c r="A773" s="69" t="s">
        <v>1357</v>
      </c>
      <c r="B773" s="70"/>
      <c r="C773" s="72" t="str">
        <f>IFERROR(VLOOKUP(VENTAS4[[#This Row],[Code]],STOCK[],5,FALSE),"-")</f>
        <v>Botas negras de zíper</v>
      </c>
    </row>
    <row r="774" spans="1:3" s="71" customFormat="1" ht="55" customHeight="1" x14ac:dyDescent="0.15">
      <c r="A774" s="69" t="s">
        <v>1358</v>
      </c>
      <c r="B774" s="70"/>
      <c r="C774" s="72" t="str">
        <f>IFERROR(VLOOKUP(VENTAS4[[#This Row],[Code]],STOCK[],5,FALSE),"-")</f>
        <v>Falda de mezclilla negra a la cintura</v>
      </c>
    </row>
    <row r="775" spans="1:3" s="71" customFormat="1" ht="55" customHeight="1" x14ac:dyDescent="0.15">
      <c r="A775" s="69" t="s">
        <v>1360</v>
      </c>
      <c r="B775" s="70"/>
      <c r="C775" s="72" t="str">
        <f>IFERROR(VLOOKUP(VENTAS4[[#This Row],[Code]],STOCK[],5,FALSE),"-")</f>
        <v>Gafas de sol Dama</v>
      </c>
    </row>
    <row r="776" spans="1:3" s="71" customFormat="1" ht="55" customHeight="1" x14ac:dyDescent="0.15">
      <c r="A776" s="69" t="s">
        <v>1363</v>
      </c>
      <c r="B776" s="70"/>
      <c r="C776" s="72" t="str">
        <f>IFERROR(VLOOKUP(VENTAS4[[#This Row],[Code]],STOCK[],5,FALSE),"-")</f>
        <v xml:space="preserve">Gafas de Sol </v>
      </c>
    </row>
    <row r="777" spans="1:3" s="71" customFormat="1" ht="55" customHeight="1" x14ac:dyDescent="0.15">
      <c r="A777" s="69" t="s">
        <v>1364</v>
      </c>
      <c r="B777" s="70"/>
      <c r="C777" s="72" t="str">
        <f>IFERROR(VLOOKUP(VENTAS4[[#This Row],[Code]],STOCK[],5,FALSE),"-")</f>
        <v>Lentes de Sol</v>
      </c>
    </row>
    <row r="778" spans="1:3" s="71" customFormat="1" ht="55" customHeight="1" x14ac:dyDescent="0.15">
      <c r="A778" s="69" t="s">
        <v>1365</v>
      </c>
      <c r="B778" s="70"/>
      <c r="C778" s="72" t="str">
        <f>IFERROR(VLOOKUP(VENTAS4[[#This Row],[Code]],STOCK[],5,FALSE),"-")</f>
        <v>Gafas de sol Dama</v>
      </c>
    </row>
    <row r="779" spans="1:3" s="71" customFormat="1" ht="55" customHeight="1" x14ac:dyDescent="0.15">
      <c r="A779" s="69" t="s">
        <v>1366</v>
      </c>
      <c r="B779" s="70"/>
      <c r="C779" s="72" t="str">
        <f>IFERROR(VLOOKUP(VENTAS4[[#This Row],[Code]],STOCK[],5,FALSE),"-")</f>
        <v>Limpia botellas</v>
      </c>
    </row>
    <row r="780" spans="1:3" s="71" customFormat="1" ht="55" customHeight="1" x14ac:dyDescent="0.15">
      <c r="A780" s="69" t="s">
        <v>1368</v>
      </c>
      <c r="B780" s="70"/>
      <c r="C780" s="72" t="str">
        <f>IFERROR(VLOOKUP(VENTAS4[[#This Row],[Code]],STOCK[],5,FALSE),"-")</f>
        <v>Batidor</v>
      </c>
    </row>
    <row r="781" spans="1:3" s="71" customFormat="1" ht="55" customHeight="1" x14ac:dyDescent="0.15">
      <c r="A781" s="69" t="s">
        <v>1370</v>
      </c>
      <c r="B781" s="70"/>
      <c r="C781" s="72" t="str">
        <f>IFERROR(VLOOKUP(VENTAS4[[#This Row],[Code]],STOCK[],5,FALSE),"-")</f>
        <v>Mocasín de punta fina Marca H&amp;M</v>
      </c>
    </row>
    <row r="782" spans="1:3" s="71" customFormat="1" ht="55" customHeight="1" x14ac:dyDescent="0.15">
      <c r="A782" s="69" t="s">
        <v>1371</v>
      </c>
      <c r="B782" s="70"/>
      <c r="C782" s="72" t="str">
        <f>IFERROR(VLOOKUP(VENTAS4[[#This Row],[Code]],STOCK[],5,FALSE),"-")</f>
        <v>Botas Chalsesa</v>
      </c>
    </row>
    <row r="783" spans="1:3" s="71" customFormat="1" ht="55" customHeight="1" x14ac:dyDescent="0.15">
      <c r="A783" s="69" t="s">
        <v>1372</v>
      </c>
      <c r="B783" s="70"/>
      <c r="C783" s="72" t="str">
        <f>IFERROR(VLOOKUP(VENTAS4[[#This Row],[Code]],STOCK[],5,FALSE),"-")</f>
        <v>Blusa corta abombada</v>
      </c>
    </row>
    <row r="784" spans="1:3" s="71" customFormat="1" ht="55" customHeight="1" x14ac:dyDescent="0.15">
      <c r="A784" s="69" t="s">
        <v>1390</v>
      </c>
      <c r="B784" s="70"/>
      <c r="C784" s="72" t="str">
        <f>IFERROR(VLOOKUP(VENTAS4[[#This Row],[Code]],STOCK[],5,FALSE),"-")</f>
        <v>Pantalón recto de traje de pata ancha H&amp;M</v>
      </c>
    </row>
    <row r="785" spans="1:3" s="71" customFormat="1" ht="55" customHeight="1" x14ac:dyDescent="0.15">
      <c r="A785" s="69" t="s">
        <v>1391</v>
      </c>
      <c r="B785" s="70"/>
      <c r="C785" s="72" t="str">
        <f>IFERROR(VLOOKUP(VENTAS4[[#This Row],[Code]],STOCK[],5,FALSE),"-")</f>
        <v>Vestido negro ajustado estilo corset</v>
      </c>
    </row>
    <row r="786" spans="1:3" s="71" customFormat="1" ht="55" customHeight="1" x14ac:dyDescent="0.15">
      <c r="A786" s="69" t="s">
        <v>1392</v>
      </c>
      <c r="B786" s="70"/>
      <c r="C786" s="72" t="str">
        <f>IFERROR(VLOOKUP(VENTAS4[[#This Row],[Code]],STOCK[],5,FALSE),"-")</f>
        <v xml:space="preserve">Jean skinny </v>
      </c>
    </row>
    <row r="787" spans="1:3" s="71" customFormat="1" ht="55" customHeight="1" x14ac:dyDescent="0.15">
      <c r="A787" s="69" t="s">
        <v>1393</v>
      </c>
      <c r="B787" s="70"/>
      <c r="C787" s="72" t="str">
        <f>IFERROR(VLOOKUP(VENTAS4[[#This Row],[Code]],STOCK[],5,FALSE),"-")</f>
        <v>Leggins bikers</v>
      </c>
    </row>
    <row r="788" spans="1:3" s="71" customFormat="1" ht="55" customHeight="1" x14ac:dyDescent="0.15">
      <c r="A788" s="69" t="s">
        <v>1394</v>
      </c>
      <c r="B788" s="70"/>
      <c r="C788" s="72" t="str">
        <f>IFERROR(VLOOKUP(VENTAS4[[#This Row],[Code]],STOCK[],5,FALSE),"-")</f>
        <v>Blazer azul Rey</v>
      </c>
    </row>
    <row r="789" spans="1:3" s="71" customFormat="1" ht="55" customHeight="1" x14ac:dyDescent="0.15">
      <c r="A789" s="69" t="s">
        <v>1395</v>
      </c>
      <c r="B789" s="70"/>
      <c r="C789" s="72" t="str">
        <f>IFERROR(VLOOKUP(VENTAS4[[#This Row],[Code]],STOCK[],5,FALSE),"-")</f>
        <v>Sandalias de tiras</v>
      </c>
    </row>
    <row r="790" spans="1:3" s="71" customFormat="1" ht="55" customHeight="1" x14ac:dyDescent="0.15">
      <c r="A790" s="69" t="s">
        <v>1396</v>
      </c>
      <c r="B790" s="70"/>
      <c r="C790" s="72" t="str">
        <f>IFERROR(VLOOKUP(VENTAS4[[#This Row],[Code]],STOCK[],5,FALSE),"-")</f>
        <v>Sandalias de tiras</v>
      </c>
    </row>
    <row r="791" spans="1:3" s="71" customFormat="1" ht="55" customHeight="1" x14ac:dyDescent="0.15">
      <c r="A791" s="69" t="s">
        <v>1397</v>
      </c>
      <c r="B791" s="70"/>
      <c r="C791" s="72" t="str">
        <f>IFERROR(VLOOKUP(VENTAS4[[#This Row],[Code]],STOCK[],5,FALSE),"-")</f>
        <v>Sandalias de nudos</v>
      </c>
    </row>
    <row r="792" spans="1:3" s="71" customFormat="1" ht="55" customHeight="1" x14ac:dyDescent="0.15">
      <c r="A792" s="69" t="s">
        <v>1398</v>
      </c>
      <c r="B792" s="70"/>
      <c r="C792" s="72" t="str">
        <f>IFERROR(VLOOKUP(VENTAS4[[#This Row],[Code]],STOCK[],5,FALSE),"-")</f>
        <v>Sandalias de nudos</v>
      </c>
    </row>
    <row r="793" spans="1:3" s="71" customFormat="1" ht="55" customHeight="1" x14ac:dyDescent="0.15">
      <c r="A793" s="69" t="s">
        <v>1399</v>
      </c>
      <c r="B793" s="70"/>
      <c r="C793" s="72" t="str">
        <f>IFERROR(VLOOKUP(VENTAS4[[#This Row],[Code]],STOCK[],5,FALSE),"-")</f>
        <v xml:space="preserve">Sandalias Pop </v>
      </c>
    </row>
    <row r="794" spans="1:3" s="71" customFormat="1" ht="55" customHeight="1" x14ac:dyDescent="0.15">
      <c r="A794" s="69" t="s">
        <v>1400</v>
      </c>
      <c r="B794" s="70"/>
      <c r="C794" s="72" t="str">
        <f>IFERROR(VLOOKUP(VENTAS4[[#This Row],[Code]],STOCK[],5,FALSE),"-")</f>
        <v>Sandalias Pop</v>
      </c>
    </row>
    <row r="795" spans="1:3" s="71" customFormat="1" ht="55" customHeight="1" x14ac:dyDescent="0.15">
      <c r="A795" s="69" t="s">
        <v>1401</v>
      </c>
      <c r="B795" s="70"/>
      <c r="C795" s="72" t="str">
        <f>IFERROR(VLOOKUP(VENTAS4[[#This Row],[Code]],STOCK[],5,FALSE),"-")</f>
        <v>Sandalias de hebilla</v>
      </c>
    </row>
    <row r="796" spans="1:3" s="71" customFormat="1" ht="55" customHeight="1" x14ac:dyDescent="0.15">
      <c r="A796" s="69" t="s">
        <v>1405</v>
      </c>
      <c r="B796" s="70"/>
      <c r="C796" s="72" t="str">
        <f>IFERROR(VLOOKUP(VENTAS4[[#This Row],[Code]],STOCK[],5,FALSE),"-")</f>
        <v>Sandalias de hebilla</v>
      </c>
    </row>
    <row r="797" spans="1:3" s="71" customFormat="1" ht="55" customHeight="1" x14ac:dyDescent="0.15">
      <c r="A797" s="69" t="s">
        <v>1406</v>
      </c>
      <c r="B797" s="70"/>
      <c r="C797" s="72" t="str">
        <f>IFERROR(VLOOKUP(VENTAS4[[#This Row],[Code]],STOCK[],5,FALSE),"-")</f>
        <v>Sandalias flip de plataforma Rosadas Marca F21</v>
      </c>
    </row>
    <row r="798" spans="1:3" s="71" customFormat="1" ht="55" customHeight="1" x14ac:dyDescent="0.15">
      <c r="A798" s="69" t="s">
        <v>1407</v>
      </c>
      <c r="B798" s="70"/>
      <c r="C798" s="72" t="str">
        <f>IFERROR(VLOOKUP(VENTAS4[[#This Row],[Code]],STOCK[],5,FALSE),"-")</f>
        <v>Sandalias flip de plataforma Naranja Marca F21</v>
      </c>
    </row>
    <row r="799" spans="1:3" s="71" customFormat="1" ht="55" customHeight="1" x14ac:dyDescent="0.15">
      <c r="A799" s="69" t="s">
        <v>1408</v>
      </c>
      <c r="B799" s="70"/>
      <c r="C799" s="72" t="str">
        <f>IFERROR(VLOOKUP(VENTAS4[[#This Row],[Code]],STOCK[],5,FALSE),"-")</f>
        <v>Sandalias flip de plataforma Naranja Marca F21</v>
      </c>
    </row>
    <row r="800" spans="1:3" s="71" customFormat="1" ht="55" customHeight="1" x14ac:dyDescent="0.15">
      <c r="A800" s="69" t="s">
        <v>1409</v>
      </c>
      <c r="B800" s="70"/>
      <c r="C800" s="72" t="str">
        <f>IFERROR(VLOOKUP(VENTAS4[[#This Row],[Code]],STOCK[],5,FALSE),"-")</f>
        <v>Sandalias flip de plataforma Negro</v>
      </c>
    </row>
    <row r="801" spans="1:3" s="71" customFormat="1" ht="55" customHeight="1" x14ac:dyDescent="0.15">
      <c r="A801" s="69" t="s">
        <v>1410</v>
      </c>
      <c r="B801" s="70"/>
      <c r="C801" s="72" t="str">
        <f>IFERROR(VLOOKUP(VENTAS4[[#This Row],[Code]],STOCK[],5,FALSE),"-")</f>
        <v>Sandalias flip de plataforma</v>
      </c>
    </row>
    <row r="802" spans="1:3" s="71" customFormat="1" ht="55" customHeight="1" x14ac:dyDescent="0.15">
      <c r="A802" s="69" t="s">
        <v>1411</v>
      </c>
      <c r="B802" s="70"/>
      <c r="C802" s="72" t="str">
        <f>IFERROR(VLOOKUP(VENTAS4[[#This Row],[Code]],STOCK[],5,FALSE),"-")</f>
        <v>Cardigan classy</v>
      </c>
    </row>
    <row r="803" spans="1:3" s="71" customFormat="1" ht="55" customHeight="1" x14ac:dyDescent="0.15">
      <c r="A803" s="69" t="s">
        <v>1708</v>
      </c>
      <c r="B803" s="70"/>
      <c r="C803" s="72" t="str">
        <f>IFERROR(VLOOKUP(VENTAS4[[#This Row],[Code]],STOCK[],5,FALSE),"-")</f>
        <v>Sandalias minimalistas de tacón</v>
      </c>
    </row>
    <row r="804" spans="1:3" s="71" customFormat="1" ht="55" customHeight="1" x14ac:dyDescent="0.15">
      <c r="A804" s="69" t="s">
        <v>1412</v>
      </c>
      <c r="B804" s="70"/>
      <c r="C804" s="72" t="str">
        <f>IFERROR(VLOOKUP(VENTAS4[[#This Row],[Code]],STOCK[],5,FALSE),"-")</f>
        <v>Sandalias minimalistas de tacón</v>
      </c>
    </row>
    <row r="805" spans="1:3" s="71" customFormat="1" ht="55" customHeight="1" x14ac:dyDescent="0.15">
      <c r="A805" s="69" t="s">
        <v>1413</v>
      </c>
      <c r="B805" s="70"/>
      <c r="C805" s="72" t="str">
        <f>IFERROR(VLOOKUP(VENTAS4[[#This Row],[Code]],STOCK[],5,FALSE),"-")</f>
        <v>Vestido camisa modely</v>
      </c>
    </row>
    <row r="806" spans="1:3" s="71" customFormat="1" ht="55" customHeight="1" x14ac:dyDescent="0.15">
      <c r="A806" s="69" t="s">
        <v>1414</v>
      </c>
      <c r="B806" s="70"/>
      <c r="C806" s="72" t="str">
        <f>IFERROR(VLOOKUP(VENTAS4[[#This Row],[Code]],STOCK[],5,FALSE),"-")</f>
        <v>Vestido camisa modely</v>
      </c>
    </row>
    <row r="807" spans="1:3" s="71" customFormat="1" ht="55" customHeight="1" x14ac:dyDescent="0.15">
      <c r="A807" s="69" t="s">
        <v>1415</v>
      </c>
      <c r="B807" s="70"/>
      <c r="C807" s="72" t="str">
        <f>IFERROR(VLOOKUP(VENTAS4[[#This Row],[Code]],STOCK[],5,FALSE),"-")</f>
        <v xml:space="preserve">Vestido camisero con estampado floral </v>
      </c>
    </row>
    <row r="808" spans="1:3" s="71" customFormat="1" ht="55" customHeight="1" x14ac:dyDescent="0.15">
      <c r="A808" s="69" t="s">
        <v>1416</v>
      </c>
      <c r="B808" s="70"/>
      <c r="C808" s="72" t="str">
        <f>IFERROR(VLOOKUP(VENTAS4[[#This Row],[Code]],STOCK[],5,FALSE),"-")</f>
        <v>Camisa Modely</v>
      </c>
    </row>
    <row r="809" spans="1:3" s="71" customFormat="1" ht="55" customHeight="1" x14ac:dyDescent="0.15">
      <c r="A809" s="69" t="s">
        <v>1417</v>
      </c>
      <c r="B809" s="70"/>
      <c r="C809" s="72" t="str">
        <f>IFERROR(VLOOKUP(VENTAS4[[#This Row],[Code]],STOCK[],5,FALSE),"-")</f>
        <v>Camisa Modely</v>
      </c>
    </row>
    <row r="810" spans="1:3" s="71" customFormat="1" ht="55" customHeight="1" x14ac:dyDescent="0.15">
      <c r="A810" s="69" t="s">
        <v>1418</v>
      </c>
      <c r="B810" s="70"/>
      <c r="C810" s="72" t="str">
        <f>IFERROR(VLOOKUP(VENTAS4[[#This Row],[Code]],STOCK[],5,FALSE),"-")</f>
        <v>Camisa Modely</v>
      </c>
    </row>
    <row r="811" spans="1:3" s="71" customFormat="1" ht="55" customHeight="1" x14ac:dyDescent="0.15">
      <c r="A811" s="69" t="s">
        <v>1419</v>
      </c>
      <c r="B811" s="70"/>
      <c r="C811" s="72" t="str">
        <f>IFERROR(VLOOKUP(VENTAS4[[#This Row],[Code]],STOCK[],5,FALSE),"-")</f>
        <v>Vestido largo estampado</v>
      </c>
    </row>
    <row r="812" spans="1:3" s="71" customFormat="1" ht="55" customHeight="1" x14ac:dyDescent="0.15">
      <c r="A812" s="69" t="s">
        <v>1420</v>
      </c>
      <c r="B812" s="70"/>
      <c r="C812" s="72" t="str">
        <f>IFERROR(VLOOKUP(VENTAS4[[#This Row],[Code]],STOCK[],5,FALSE),"-")</f>
        <v>Vestido largo estampado</v>
      </c>
    </row>
    <row r="813" spans="1:3" s="71" customFormat="1" ht="55" customHeight="1" x14ac:dyDescent="0.15">
      <c r="A813" s="69" t="s">
        <v>1421</v>
      </c>
      <c r="B813" s="70"/>
      <c r="C813" s="72" t="str">
        <f>IFERROR(VLOOKUP(VENTAS4[[#This Row],[Code]],STOCK[],5,FALSE),"-")</f>
        <v>Vestido Becka</v>
      </c>
    </row>
    <row r="814" spans="1:3" s="71" customFormat="1" ht="55" customHeight="1" x14ac:dyDescent="0.15">
      <c r="A814" s="69" t="s">
        <v>1422</v>
      </c>
      <c r="B814" s="70"/>
      <c r="C814" s="72" t="str">
        <f>IFERROR(VLOOKUP(VENTAS4[[#This Row],[Code]],STOCK[],5,FALSE),"-")</f>
        <v>Vestido Becka</v>
      </c>
    </row>
    <row r="815" spans="1:3" s="71" customFormat="1" ht="55" customHeight="1" x14ac:dyDescent="0.15">
      <c r="A815" s="69" t="s">
        <v>1423</v>
      </c>
      <c r="B815" s="70"/>
      <c r="C815" s="72" t="str">
        <f>IFERROR(VLOOKUP(VENTAS4[[#This Row],[Code]],STOCK[],5,FALSE),"-")</f>
        <v>Vestido Becka</v>
      </c>
    </row>
    <row r="816" spans="1:3" s="71" customFormat="1" ht="55" customHeight="1" x14ac:dyDescent="0.15">
      <c r="A816" s="69" t="s">
        <v>1424</v>
      </c>
      <c r="B816" s="70"/>
      <c r="C816" s="72" t="str">
        <f>IFERROR(VLOOKUP(VENTAS4[[#This Row],[Code]],STOCK[],5,FALSE),"-")</f>
        <v>Sandalias minimalistas de tacón</v>
      </c>
    </row>
    <row r="817" spans="1:3" s="71" customFormat="1" ht="55" customHeight="1" x14ac:dyDescent="0.15">
      <c r="A817" s="69" t="s">
        <v>1425</v>
      </c>
      <c r="B817" s="70"/>
      <c r="C817" s="72" t="str">
        <f>IFERROR(VLOOKUP(VENTAS4[[#This Row],[Code]],STOCK[],5,FALSE),"-")</f>
        <v>Vestido Tarsha</v>
      </c>
    </row>
    <row r="818" spans="1:3" s="71" customFormat="1" ht="55" customHeight="1" x14ac:dyDescent="0.15">
      <c r="A818" s="69" t="s">
        <v>1426</v>
      </c>
      <c r="B818" s="70"/>
      <c r="C818" s="72" t="str">
        <f>IFERROR(VLOOKUP(VENTAS4[[#This Row],[Code]],STOCK[],5,FALSE),"-")</f>
        <v>Vestido Tarsha</v>
      </c>
    </row>
    <row r="819" spans="1:3" s="71" customFormat="1" ht="55" customHeight="1" x14ac:dyDescent="0.15">
      <c r="A819" s="69" t="s">
        <v>1427</v>
      </c>
      <c r="B819" s="70"/>
      <c r="C819" s="72" t="str">
        <f>IFERROR(VLOOKUP(VENTAS4[[#This Row],[Code]],STOCK[],5,FALSE),"-")</f>
        <v>Vestido Tarsha</v>
      </c>
    </row>
    <row r="820" spans="1:3" s="71" customFormat="1" ht="55" customHeight="1" x14ac:dyDescent="0.15">
      <c r="A820" s="69" t="s">
        <v>1428</v>
      </c>
      <c r="B820" s="70"/>
      <c r="C820" s="72" t="str">
        <f>IFERROR(VLOOKUP(VENTAS4[[#This Row],[Code]],STOCK[],5,FALSE),"-")</f>
        <v xml:space="preserve">Vestido Burdeos </v>
      </c>
    </row>
    <row r="821" spans="1:3" s="71" customFormat="1" ht="55" customHeight="1" x14ac:dyDescent="0.15">
      <c r="A821" s="69" t="s">
        <v>1429</v>
      </c>
      <c r="B821" s="70"/>
      <c r="C821" s="72" t="str">
        <f>IFERROR(VLOOKUP(VENTAS4[[#This Row],[Code]],STOCK[],5,FALSE),"-")</f>
        <v>Vestidos Burdeos</v>
      </c>
    </row>
    <row r="822" spans="1:3" s="71" customFormat="1" ht="55" customHeight="1" x14ac:dyDescent="0.15">
      <c r="A822" s="69" t="s">
        <v>1430</v>
      </c>
      <c r="B822" s="70"/>
      <c r="C822" s="72" t="str">
        <f>IFERROR(VLOOKUP(VENTAS4[[#This Row],[Code]],STOCK[],5,FALSE),"-")</f>
        <v xml:space="preserve">Vestido Privé </v>
      </c>
    </row>
    <row r="823" spans="1:3" s="71" customFormat="1" ht="55" customHeight="1" x14ac:dyDescent="0.15">
      <c r="A823" s="69" t="s">
        <v>1431</v>
      </c>
      <c r="B823" s="70"/>
      <c r="C823" s="72" t="str">
        <f>IFERROR(VLOOKUP(VENTAS4[[#This Row],[Code]],STOCK[],5,FALSE),"-")</f>
        <v xml:space="preserve">Vestido Privé  </v>
      </c>
    </row>
    <row r="824" spans="1:3" s="71" customFormat="1" ht="55" customHeight="1" x14ac:dyDescent="0.15">
      <c r="A824" s="69" t="s">
        <v>1432</v>
      </c>
      <c r="B824" s="70"/>
      <c r="C824" s="72" t="str">
        <f>IFERROR(VLOOKUP(VENTAS4[[#This Row],[Code]],STOCK[],5,FALSE),"-")</f>
        <v xml:space="preserve">Vestido Privé </v>
      </c>
    </row>
    <row r="825" spans="1:3" s="71" customFormat="1" ht="55" customHeight="1" x14ac:dyDescent="0.15">
      <c r="A825" s="69" t="s">
        <v>1433</v>
      </c>
      <c r="B825" s="70"/>
      <c r="C825" s="72" t="str">
        <f>IFERROR(VLOOKUP(VENTAS4[[#This Row],[Code]],STOCK[],5,FALSE),"-")</f>
        <v>Vestido Privé</v>
      </c>
    </row>
    <row r="826" spans="1:3" s="71" customFormat="1" ht="55" customHeight="1" x14ac:dyDescent="0.15">
      <c r="A826" s="69" t="s">
        <v>1434</v>
      </c>
      <c r="B826" s="70"/>
      <c r="C826" s="72" t="str">
        <f>IFERROR(VLOOKUP(VENTAS4[[#This Row],[Code]],STOCK[],5,FALSE),"-")</f>
        <v>Top Asimétrico Acanalado</v>
      </c>
    </row>
    <row r="827" spans="1:3" s="71" customFormat="1" ht="55" customHeight="1" x14ac:dyDescent="0.15">
      <c r="A827" s="69" t="s">
        <v>1435</v>
      </c>
      <c r="B827" s="70"/>
      <c r="C827" s="72" t="str">
        <f>IFERROR(VLOOKUP(VENTAS4[[#This Row],[Code]],STOCK[],5,FALSE),"-")</f>
        <v>Top Asimétrico Acanalado</v>
      </c>
    </row>
    <row r="828" spans="1:3" s="71" customFormat="1" ht="55" customHeight="1" x14ac:dyDescent="0.15">
      <c r="A828" s="69" t="s">
        <v>1436</v>
      </c>
      <c r="B828" s="70"/>
      <c r="C828" s="72" t="str">
        <f>IFERROR(VLOOKUP(VENTAS4[[#This Row],[Code]],STOCK[],5,FALSE),"-")</f>
        <v>Kimono floral</v>
      </c>
    </row>
    <row r="829" spans="1:3" s="71" customFormat="1" ht="55" customHeight="1" x14ac:dyDescent="0.15">
      <c r="A829" s="69" t="s">
        <v>1437</v>
      </c>
      <c r="B829" s="70"/>
      <c r="C829" s="72" t="str">
        <f>IFERROR(VLOOKUP(VENTAS4[[#This Row],[Code]],STOCK[],5,FALSE),"-")</f>
        <v>Kimono fLoral</v>
      </c>
    </row>
    <row r="830" spans="1:3" s="71" customFormat="1" ht="55" customHeight="1" x14ac:dyDescent="0.15">
      <c r="A830" s="69" t="s">
        <v>1438</v>
      </c>
      <c r="B830" s="70"/>
      <c r="C830" s="72" t="str">
        <f>IFERROR(VLOOKUP(VENTAS4[[#This Row],[Code]],STOCK[],5,FALSE),"-")</f>
        <v>Mono palazzo</v>
      </c>
    </row>
    <row r="831" spans="1:3" s="71" customFormat="1" ht="55" customHeight="1" x14ac:dyDescent="0.15">
      <c r="A831" s="69" t="s">
        <v>1439</v>
      </c>
      <c r="B831" s="70"/>
      <c r="C831" s="72" t="str">
        <f>IFERROR(VLOOKUP(VENTAS4[[#This Row],[Code]],STOCK[],5,FALSE),"-")</f>
        <v>Mono palazzo</v>
      </c>
    </row>
    <row r="832" spans="1:3" s="71" customFormat="1" ht="55" customHeight="1" x14ac:dyDescent="0.15">
      <c r="A832" s="69" t="s">
        <v>1440</v>
      </c>
      <c r="B832" s="70"/>
      <c r="C832" s="72" t="str">
        <f>IFERROR(VLOOKUP(VENTAS4[[#This Row],[Code]],STOCK[],5,FALSE),"-")</f>
        <v>Vestido Frenchy Azul</v>
      </c>
    </row>
    <row r="833" spans="1:3" s="71" customFormat="1" ht="55" customHeight="1" x14ac:dyDescent="0.15">
      <c r="A833" s="69" t="s">
        <v>1441</v>
      </c>
      <c r="B833" s="70"/>
      <c r="C833" s="72" t="str">
        <f>IFERROR(VLOOKUP(VENTAS4[[#This Row],[Code]],STOCK[],5,FALSE),"-")</f>
        <v>Vestido Frenchy Rojo</v>
      </c>
    </row>
    <row r="834" spans="1:3" s="71" customFormat="1" ht="55" customHeight="1" x14ac:dyDescent="0.15">
      <c r="A834" s="69" t="s">
        <v>1442</v>
      </c>
      <c r="B834" s="70"/>
      <c r="C834" s="72" t="str">
        <f>IFERROR(VLOOKUP(VENTAS4[[#This Row],[Code]],STOCK[],5,FALSE),"-")</f>
        <v>Vestido Margarita</v>
      </c>
    </row>
    <row r="835" spans="1:3" s="71" customFormat="1" ht="55" customHeight="1" x14ac:dyDescent="0.15">
      <c r="A835" s="69" t="s">
        <v>1443</v>
      </c>
      <c r="B835" s="70"/>
      <c r="C835" s="72" t="str">
        <f>IFERROR(VLOOKUP(VENTAS4[[#This Row],[Code]],STOCK[],5,FALSE),"-")</f>
        <v>Vestido margarita</v>
      </c>
    </row>
    <row r="836" spans="1:3" s="71" customFormat="1" ht="55" customHeight="1" x14ac:dyDescent="0.15">
      <c r="A836" s="69" t="s">
        <v>1444</v>
      </c>
      <c r="B836" s="70"/>
      <c r="C836" s="72" t="str">
        <f>IFERROR(VLOOKUP(VENTAS4[[#This Row],[Code]],STOCK[],5,FALSE),"-")</f>
        <v>Suéter cuello de Cisne</v>
      </c>
    </row>
    <row r="837" spans="1:3" s="71" customFormat="1" ht="55" customHeight="1" x14ac:dyDescent="0.15">
      <c r="A837" s="69" t="s">
        <v>1445</v>
      </c>
      <c r="B837" s="70"/>
      <c r="C837" s="72" t="str">
        <f>IFERROR(VLOOKUP(VENTAS4[[#This Row],[Code]],STOCK[],5,FALSE),"-")</f>
        <v>Suéter cuello de Cisne</v>
      </c>
    </row>
    <row r="838" spans="1:3" s="71" customFormat="1" ht="55" customHeight="1" x14ac:dyDescent="0.15">
      <c r="A838" s="69" t="s">
        <v>1446</v>
      </c>
      <c r="B838" s="70"/>
      <c r="C838" s="72" t="str">
        <f>IFERROR(VLOOKUP(VENTAS4[[#This Row],[Code]],STOCK[],5,FALSE),"-")</f>
        <v>Suéter cuello de Cisne</v>
      </c>
    </row>
    <row r="839" spans="1:3" s="71" customFormat="1" ht="55" customHeight="1" x14ac:dyDescent="0.15">
      <c r="A839" s="69" t="s">
        <v>1447</v>
      </c>
      <c r="B839" s="70"/>
      <c r="C839" s="72" t="str">
        <f>IFERROR(VLOOKUP(VENTAS4[[#This Row],[Code]],STOCK[],5,FALSE),"-")</f>
        <v>Top healter negro</v>
      </c>
    </row>
    <row r="840" spans="1:3" s="71" customFormat="1" ht="55" customHeight="1" x14ac:dyDescent="0.15">
      <c r="A840" s="69" t="s">
        <v>1448</v>
      </c>
      <c r="B840" s="70"/>
      <c r="C840" s="72" t="str">
        <f>IFERROR(VLOOKUP(VENTAS4[[#This Row],[Code]],STOCK[],5,FALSE),"-")</f>
        <v>Top Healter negro</v>
      </c>
    </row>
    <row r="841" spans="1:3" s="71" customFormat="1" ht="55" customHeight="1" x14ac:dyDescent="0.15">
      <c r="A841" s="69" t="s">
        <v>1449</v>
      </c>
      <c r="B841" s="70"/>
      <c r="C841" s="72" t="str">
        <f>IFERROR(VLOOKUP(VENTAS4[[#This Row],[Code]],STOCK[],5,FALSE),"-")</f>
        <v>Mono Con Botón Delantero</v>
      </c>
    </row>
    <row r="842" spans="1:3" s="71" customFormat="1" ht="55" customHeight="1" x14ac:dyDescent="0.15">
      <c r="A842" s="69" t="s">
        <v>1450</v>
      </c>
      <c r="B842" s="70"/>
      <c r="C842" s="72" t="str">
        <f>IFERROR(VLOOKUP(VENTAS4[[#This Row],[Code]],STOCK[],5,FALSE),"-")</f>
        <v xml:space="preserve">Vestido cruzado </v>
      </c>
    </row>
    <row r="843" spans="1:3" s="71" customFormat="1" ht="55" customHeight="1" x14ac:dyDescent="0.15">
      <c r="A843" s="69" t="s">
        <v>1451</v>
      </c>
      <c r="B843" s="70"/>
      <c r="C843" s="72" t="str">
        <f>IFERROR(VLOOKUP(VENTAS4[[#This Row],[Code]],STOCK[],5,FALSE),"-")</f>
        <v>Conjunto Albaricoque</v>
      </c>
    </row>
    <row r="844" spans="1:3" s="71" customFormat="1" ht="55" customHeight="1" x14ac:dyDescent="0.15">
      <c r="A844" s="69" t="s">
        <v>1452</v>
      </c>
      <c r="B844" s="70"/>
      <c r="C844" s="72" t="str">
        <f>IFERROR(VLOOKUP(VENTAS4[[#This Row],[Code]],STOCK[],5,FALSE),"-")</f>
        <v>Conjunto Albaricoque</v>
      </c>
    </row>
    <row r="845" spans="1:3" s="71" customFormat="1" ht="55" customHeight="1" x14ac:dyDescent="0.15">
      <c r="A845" s="69" t="s">
        <v>1453</v>
      </c>
      <c r="B845" s="70"/>
      <c r="C845" s="72" t="str">
        <f>IFERROR(VLOOKUP(VENTAS4[[#This Row],[Code]],STOCK[],5,FALSE),"-")</f>
        <v>Conjunto Beis satinado</v>
      </c>
    </row>
    <row r="846" spans="1:3" s="71" customFormat="1" ht="55" customHeight="1" x14ac:dyDescent="0.15">
      <c r="A846" s="69" t="s">
        <v>1454</v>
      </c>
      <c r="B846" s="70"/>
      <c r="C846" s="72" t="str">
        <f>IFERROR(VLOOKUP(VENTAS4[[#This Row],[Code]],STOCK[],5,FALSE),"-")</f>
        <v>Conjunto Beis</v>
      </c>
    </row>
    <row r="847" spans="1:3" s="71" customFormat="1" ht="55" customHeight="1" x14ac:dyDescent="0.15">
      <c r="A847" s="69" t="s">
        <v>1455</v>
      </c>
      <c r="B847" s="70"/>
      <c r="C847" s="72" t="str">
        <f>IFERROR(VLOOKUP(VENTAS4[[#This Row],[Code]],STOCK[],5,FALSE),"-")</f>
        <v>Botas negras de zíper</v>
      </c>
    </row>
    <row r="848" spans="1:3" s="71" customFormat="1" ht="55" customHeight="1" x14ac:dyDescent="0.15">
      <c r="A848" s="69" t="s">
        <v>1456</v>
      </c>
      <c r="B848" s="70"/>
      <c r="C848" s="72" t="str">
        <f>IFERROR(VLOOKUP(VENTAS4[[#This Row],[Code]],STOCK[],5,FALSE),"-")</f>
        <v>Botas negras de zíper</v>
      </c>
    </row>
    <row r="849" spans="1:3" s="71" customFormat="1" ht="55" customHeight="1" x14ac:dyDescent="0.15">
      <c r="A849" s="69" t="s">
        <v>1688</v>
      </c>
      <c r="B849" s="70"/>
      <c r="C849" s="72" t="str">
        <f>IFERROR(VLOOKUP(VENTAS4[[#This Row],[Code]],STOCK[],5,FALSE),"-")</f>
        <v>Vestido Frenchy</v>
      </c>
    </row>
    <row r="850" spans="1:3" s="71" customFormat="1" ht="55" customHeight="1" x14ac:dyDescent="0.15">
      <c r="A850" s="69" t="s">
        <v>1457</v>
      </c>
      <c r="B850" s="70"/>
      <c r="C850" s="72" t="str">
        <f>IFERROR(VLOOKUP(VENTAS4[[#This Row],[Code]],STOCK[],5,FALSE),"-")</f>
        <v>Vestido de mangas en contraste</v>
      </c>
    </row>
    <row r="851" spans="1:3" s="71" customFormat="1" ht="55" customHeight="1" x14ac:dyDescent="0.15">
      <c r="A851" s="69" t="s">
        <v>1458</v>
      </c>
      <c r="B851" s="70"/>
      <c r="C851" s="72" t="str">
        <f>IFERROR(VLOOKUP(VENTAS4[[#This Row],[Code]],STOCK[],5,FALSE),"-")</f>
        <v>Mono con cinturón</v>
      </c>
    </row>
    <row r="852" spans="1:3" s="71" customFormat="1" ht="55" customHeight="1" x14ac:dyDescent="0.15">
      <c r="A852" s="69" t="s">
        <v>1459</v>
      </c>
      <c r="B852" s="70"/>
      <c r="C852" s="72" t="str">
        <f>IFERROR(VLOOKUP(VENTAS4[[#This Row],[Code]],STOCK[],5,FALSE),"-")</f>
        <v>Mono elegante con mangas de vuelo</v>
      </c>
    </row>
    <row r="853" spans="1:3" s="71" customFormat="1" ht="55" customHeight="1" x14ac:dyDescent="0.15">
      <c r="A853" s="69" t="s">
        <v>1460</v>
      </c>
      <c r="B853" s="70"/>
      <c r="C853" s="72" t="str">
        <f>IFERROR(VLOOKUP(VENTAS4[[#This Row],[Code]],STOCK[],5,FALSE),"-")</f>
        <v>Blusa Lettuche</v>
      </c>
    </row>
    <row r="854" spans="1:3" s="71" customFormat="1" ht="55" customHeight="1" x14ac:dyDescent="0.15">
      <c r="A854" s="69" t="s">
        <v>1461</v>
      </c>
      <c r="B854" s="70"/>
      <c r="C854" s="72" t="str">
        <f>IFERROR(VLOOKUP(VENTAS4[[#This Row],[Code]],STOCK[],5,FALSE),"-")</f>
        <v>Chaleco corto de traje cuadros</v>
      </c>
    </row>
    <row r="855" spans="1:3" s="71" customFormat="1" ht="55" customHeight="1" x14ac:dyDescent="0.15">
      <c r="A855" s="69" t="s">
        <v>1462</v>
      </c>
      <c r="B855" s="70"/>
      <c r="C855" s="72" t="str">
        <f>IFERROR(VLOOKUP(VENTAS4[[#This Row],[Code]],STOCK[],5,FALSE),"-")</f>
        <v>Jean Mom con bajo descosido</v>
      </c>
    </row>
    <row r="856" spans="1:3" s="71" customFormat="1" ht="55" customHeight="1" x14ac:dyDescent="0.15">
      <c r="A856" s="69" t="s">
        <v>1463</v>
      </c>
      <c r="B856" s="70"/>
      <c r="C856" s="72" t="str">
        <f>IFERROR(VLOOKUP(VENTAS4[[#This Row],[Code]],STOCK[],5,FALSE),"-")</f>
        <v>Jean Mom con bajo descosido</v>
      </c>
    </row>
    <row r="857" spans="1:3" s="71" customFormat="1" ht="55" customHeight="1" x14ac:dyDescent="0.15">
      <c r="A857" s="69" t="s">
        <v>1464</v>
      </c>
      <c r="B857" s="70"/>
      <c r="C857" s="72" t="str">
        <f>IFERROR(VLOOKUP(VENTAS4[[#This Row],[Code]],STOCK[],5,FALSE),"-")</f>
        <v>Shorts con rotos y detalle de encajes</v>
      </c>
    </row>
    <row r="858" spans="1:3" s="71" customFormat="1" ht="55" customHeight="1" x14ac:dyDescent="0.15">
      <c r="A858" s="69" t="s">
        <v>1465</v>
      </c>
      <c r="B858" s="70"/>
      <c r="C858" s="72" t="str">
        <f>IFERROR(VLOOKUP(VENTAS4[[#This Row],[Code]],STOCK[],5,FALSE),"-")</f>
        <v>Vestido Frente Drapeado Negro y Blanco</v>
      </c>
    </row>
    <row r="859" spans="1:3" s="71" customFormat="1" ht="55" customHeight="1" x14ac:dyDescent="0.15">
      <c r="A859" s="69" t="s">
        <v>1466</v>
      </c>
      <c r="B859" s="70"/>
      <c r="C859" s="72" t="str">
        <f>IFERROR(VLOOKUP(VENTAS4[[#This Row],[Code]],STOCK[],5,FALSE),"-")</f>
        <v>Vestido Frente Drapeado Negro y Blanco</v>
      </c>
    </row>
    <row r="860" spans="1:3" s="71" customFormat="1" ht="55" customHeight="1" x14ac:dyDescent="0.15">
      <c r="A860" s="69" t="s">
        <v>1467</v>
      </c>
      <c r="B860" s="70"/>
      <c r="C860" s="72" t="str">
        <f>IFERROR(VLOOKUP(VENTAS4[[#This Row],[Code]],STOCK[],5,FALSE),"-")</f>
        <v>Vestido Frente Drapeado Negro y Blanco</v>
      </c>
    </row>
    <row r="861" spans="1:3" s="71" customFormat="1" ht="55" customHeight="1" x14ac:dyDescent="0.15">
      <c r="A861" s="69" t="s">
        <v>1468</v>
      </c>
      <c r="B861" s="70"/>
      <c r="C861" s="72" t="str">
        <f>IFERROR(VLOOKUP(VENTAS4[[#This Row],[Code]],STOCK[],5,FALSE),"-")</f>
        <v>Vestido ajustado con abertura de manga larga</v>
      </c>
    </row>
    <row r="862" spans="1:3" s="71" customFormat="1" ht="55" customHeight="1" x14ac:dyDescent="0.15">
      <c r="A862" s="69" t="s">
        <v>1469</v>
      </c>
      <c r="B862" s="70"/>
      <c r="C862" s="72" t="str">
        <f>IFERROR(VLOOKUP(VENTAS4[[#This Row],[Code]],STOCK[],5,FALSE),"-")</f>
        <v>Vestido ajustado con abertura de manga larga</v>
      </c>
    </row>
    <row r="863" spans="1:3" s="71" customFormat="1" ht="55" customHeight="1" x14ac:dyDescent="0.15">
      <c r="A863" s="69" t="s">
        <v>1470</v>
      </c>
      <c r="B863" s="70"/>
      <c r="C863" s="72" t="str">
        <f>IFERROR(VLOOKUP(VENTAS4[[#This Row],[Code]],STOCK[],5,FALSE),"-")</f>
        <v>Vestido acanalado de manga larga</v>
      </c>
    </row>
    <row r="864" spans="1:3" s="71" customFormat="1" ht="55" customHeight="1" x14ac:dyDescent="0.15">
      <c r="A864" s="69" t="s">
        <v>1471</v>
      </c>
      <c r="B864" s="70"/>
      <c r="C864" s="72" t="str">
        <f>IFERROR(VLOOKUP(VENTAS4[[#This Row],[Code]],STOCK[],5,FALSE),"-")</f>
        <v>Vestido Asimétrico con cuerdas</v>
      </c>
    </row>
    <row r="865" spans="1:3" s="71" customFormat="1" ht="55" customHeight="1" x14ac:dyDescent="0.15">
      <c r="A865" s="69" t="s">
        <v>1472</v>
      </c>
      <c r="B865" s="70"/>
      <c r="C865" s="72" t="str">
        <f>IFERROR(VLOOKUP(VENTAS4[[#This Row],[Code]],STOCK[],5,FALSE),"-")</f>
        <v>Vestido Asimétrico con cuerdas</v>
      </c>
    </row>
    <row r="866" spans="1:3" s="71" customFormat="1" ht="55" customHeight="1" x14ac:dyDescent="0.15">
      <c r="A866" s="69" t="s">
        <v>1473</v>
      </c>
      <c r="B866" s="70"/>
      <c r="C866" s="72" t="str">
        <f>IFERROR(VLOOKUP(VENTAS4[[#This Row],[Code]],STOCK[],5,FALSE),"-")</f>
        <v>Vestido Denim</v>
      </c>
    </row>
    <row r="867" spans="1:3" s="71" customFormat="1" ht="55" customHeight="1" x14ac:dyDescent="0.15">
      <c r="A867" s="69" t="s">
        <v>1474</v>
      </c>
      <c r="B867" s="70"/>
      <c r="C867" s="72" t="str">
        <f>IFERROR(VLOOKUP(VENTAS4[[#This Row],[Code]],STOCK[],5,FALSE),"-")</f>
        <v xml:space="preserve">Vestido ajustado de puntos </v>
      </c>
    </row>
    <row r="868" spans="1:3" s="71" customFormat="1" ht="55" customHeight="1" x14ac:dyDescent="0.15">
      <c r="A868" s="69" t="s">
        <v>1475</v>
      </c>
      <c r="B868" s="70"/>
      <c r="C868" s="72" t="str">
        <f>IFERROR(VLOOKUP(VENTAS4[[#This Row],[Code]],STOCK[],5,FALSE),"-")</f>
        <v>Vestido de botones y manga abullonada</v>
      </c>
    </row>
    <row r="869" spans="1:3" s="71" customFormat="1" ht="55" customHeight="1" x14ac:dyDescent="0.15">
      <c r="A869" s="69" t="s">
        <v>1476</v>
      </c>
      <c r="B869" s="70"/>
      <c r="C869" s="72" t="str">
        <f>IFERROR(VLOOKUP(VENTAS4[[#This Row],[Code]],STOCK[],5,FALSE),"-")</f>
        <v>Vestido ajustado en rosas</v>
      </c>
    </row>
    <row r="870" spans="1:3" s="71" customFormat="1" ht="55" customHeight="1" x14ac:dyDescent="0.15">
      <c r="A870" s="69" t="s">
        <v>1535</v>
      </c>
      <c r="B870" s="70"/>
      <c r="C870" s="72" t="str">
        <f>IFERROR(VLOOKUP(VENTAS4[[#This Row],[Code]],STOCK[],5,FALSE),"-")</f>
        <v>Vestido negro corte A</v>
      </c>
    </row>
    <row r="871" spans="1:3" s="71" customFormat="1" ht="55" customHeight="1" x14ac:dyDescent="0.15">
      <c r="A871" s="69" t="s">
        <v>1536</v>
      </c>
      <c r="B871" s="70"/>
      <c r="C871" s="72" t="str">
        <f>IFERROR(VLOOKUP(VENTAS4[[#This Row],[Code]],STOCK[],5,FALSE),"-")</f>
        <v>Vestido Terciopelo</v>
      </c>
    </row>
    <row r="872" spans="1:3" s="71" customFormat="1" ht="55" customHeight="1" x14ac:dyDescent="0.15">
      <c r="A872" s="69" t="s">
        <v>1566</v>
      </c>
      <c r="B872" s="70"/>
      <c r="C872" s="72" t="str">
        <f>IFERROR(VLOOKUP(VENTAS4[[#This Row],[Code]],STOCK[],5,FALSE),"-")</f>
        <v>Zapato de punta fina y Tacón Cuadrado</v>
      </c>
    </row>
    <row r="873" spans="1:3" s="71" customFormat="1" ht="55" customHeight="1" x14ac:dyDescent="0.15">
      <c r="A873" s="69" t="s">
        <v>1740</v>
      </c>
      <c r="B873" s="70"/>
      <c r="C873" s="72" t="str">
        <f>IFERROR(VLOOKUP(VENTAS4[[#This Row],[Code]],STOCK[],5,FALSE),"-")</f>
        <v>Chaleco de traje Crema</v>
      </c>
    </row>
    <row r="874" spans="1:3" s="71" customFormat="1" ht="55" customHeight="1" x14ac:dyDescent="0.15">
      <c r="A874" s="69" t="s">
        <v>1739</v>
      </c>
      <c r="B874" s="70"/>
      <c r="C874" s="72" t="str">
        <f>IFERROR(VLOOKUP(VENTAS4[[#This Row],[Code]],STOCK[],5,FALSE),"-")</f>
        <v>Chaleco de traje Crema</v>
      </c>
    </row>
    <row r="875" spans="1:3" s="71" customFormat="1" ht="55" customHeight="1" x14ac:dyDescent="0.15">
      <c r="A875" s="69" t="s">
        <v>1738</v>
      </c>
      <c r="B875" s="70"/>
      <c r="C875" s="72" t="str">
        <f>IFERROR(VLOOKUP(VENTAS4[[#This Row],[Code]],STOCK[],5,FALSE),"-")</f>
        <v>Chaleco de traje Negro</v>
      </c>
    </row>
    <row r="876" spans="1:3" s="71" customFormat="1" ht="55" customHeight="1" x14ac:dyDescent="0.15">
      <c r="A876" s="69" t="s">
        <v>1737</v>
      </c>
      <c r="B876" s="70"/>
      <c r="C876" s="72" t="str">
        <f>IFERROR(VLOOKUP(VENTAS4[[#This Row],[Code]],STOCK[],5,FALSE),"-")</f>
        <v>Chaleco de traje Negro</v>
      </c>
    </row>
    <row r="877" spans="1:3" s="71" customFormat="1" ht="55" customHeight="1" x14ac:dyDescent="0.15">
      <c r="A877" s="69" t="s">
        <v>1735</v>
      </c>
      <c r="B877" s="70"/>
      <c r="C877" s="72" t="str">
        <f>IFERROR(VLOOKUP(VENTAS4[[#This Row],[Code]],STOCK[],5,FALSE),"-")</f>
        <v>Chaleco de traje Blanco</v>
      </c>
    </row>
    <row r="878" spans="1:3" s="71" customFormat="1" ht="55" customHeight="1" x14ac:dyDescent="0.15">
      <c r="A878" s="69" t="s">
        <v>1736</v>
      </c>
      <c r="B878" s="70"/>
      <c r="C878" s="72" t="str">
        <f>IFERROR(VLOOKUP(VENTAS4[[#This Row],[Code]],STOCK[],5,FALSE),"-")</f>
        <v>Chaleco de traje Blanco</v>
      </c>
    </row>
    <row r="879" spans="1:3" s="71" customFormat="1" ht="55" customHeight="1" x14ac:dyDescent="0.15">
      <c r="A879" s="69" t="s">
        <v>1734</v>
      </c>
      <c r="B879" s="70"/>
      <c r="C879" s="72" t="str">
        <f>IFERROR(VLOOKUP(VENTAS4[[#This Row],[Code]],STOCK[],5,FALSE),"-")</f>
        <v>Kimono Dazy Elegante</v>
      </c>
    </row>
    <row r="880" spans="1:3" s="71" customFormat="1" ht="55" customHeight="1" x14ac:dyDescent="0.15">
      <c r="A880" s="69" t="s">
        <v>1733</v>
      </c>
      <c r="B880" s="70"/>
      <c r="C880" s="72" t="str">
        <f>IFERROR(VLOOKUP(VENTAS4[[#This Row],[Code]],STOCK[],5,FALSE),"-")</f>
        <v>Kimono Dazy Elegante</v>
      </c>
    </row>
    <row r="881" spans="1:3" s="71" customFormat="1" ht="55" customHeight="1" x14ac:dyDescent="0.15">
      <c r="A881" s="69" t="s">
        <v>1732</v>
      </c>
      <c r="B881" s="70"/>
      <c r="C881" s="72" t="str">
        <f>IFERROR(VLOOKUP(VENTAS4[[#This Row],[Code]],STOCK[],5,FALSE),"-")</f>
        <v xml:space="preserve">Traje de baño blanco sexy </v>
      </c>
    </row>
    <row r="882" spans="1:3" s="71" customFormat="1" ht="55" customHeight="1" x14ac:dyDescent="0.15">
      <c r="A882" s="69" t="s">
        <v>1731</v>
      </c>
      <c r="B882" s="70"/>
      <c r="C882" s="72" t="str">
        <f>IFERROR(VLOOKUP(VENTAS4[[#This Row],[Code]],STOCK[],5,FALSE),"-")</f>
        <v>Traje de baño Oliva</v>
      </c>
    </row>
    <row r="883" spans="1:3" s="71" customFormat="1" ht="55" customHeight="1" x14ac:dyDescent="0.15">
      <c r="A883" s="69" t="s">
        <v>1730</v>
      </c>
      <c r="B883" s="70"/>
      <c r="C883" s="72" t="str">
        <f>IFERROR(VLOOKUP(VENTAS4[[#This Row],[Code]],STOCK[],5,FALSE),"-")</f>
        <v>Traje de baño de mangas estampadas</v>
      </c>
    </row>
    <row r="884" spans="1:3" s="71" customFormat="1" ht="55" customHeight="1" x14ac:dyDescent="0.15">
      <c r="A884" s="69" t="s">
        <v>2045</v>
      </c>
      <c r="B884" s="70"/>
      <c r="C884" s="72" t="str">
        <f>IFERROR(VLOOKUP(VENTAS4[[#This Row],[Code]],STOCK[],5,FALSE),"-")</f>
        <v>Kimono Dazy Elegante</v>
      </c>
    </row>
    <row r="885" spans="1:3" s="71" customFormat="1" ht="55" customHeight="1" x14ac:dyDescent="0.15">
      <c r="A885" s="69" t="s">
        <v>1729</v>
      </c>
      <c r="B885" s="70"/>
      <c r="C885" s="72" t="str">
        <f>IFERROR(VLOOKUP(VENTAS4[[#This Row],[Code]],STOCK[],5,FALSE),"-")</f>
        <v>Zapatillas blanco casual</v>
      </c>
    </row>
    <row r="886" spans="1:3" s="71" customFormat="1" ht="55" customHeight="1" x14ac:dyDescent="0.15">
      <c r="A886" s="69" t="s">
        <v>1728</v>
      </c>
      <c r="B886" s="70"/>
      <c r="C886" s="72" t="str">
        <f>IFERROR(VLOOKUP(VENTAS4[[#This Row],[Code]],STOCK[],5,FALSE),"-")</f>
        <v>Zapatillas blanco casual</v>
      </c>
    </row>
    <row r="887" spans="1:3" s="71" customFormat="1" ht="55" customHeight="1" x14ac:dyDescent="0.15">
      <c r="A887" s="69" t="s">
        <v>1727</v>
      </c>
      <c r="B887" s="70"/>
      <c r="C887" s="72" t="str">
        <f>IFERROR(VLOOKUP(VENTAS4[[#This Row],[Code]],STOCK[],5,FALSE),"-")</f>
        <v>Zapatillas blanco casual</v>
      </c>
    </row>
    <row r="888" spans="1:3" s="71" customFormat="1" ht="55" customHeight="1" x14ac:dyDescent="0.15">
      <c r="A888" s="69" t="s">
        <v>1726</v>
      </c>
      <c r="B888" s="70"/>
      <c r="C888" s="72" t="str">
        <f>IFERROR(VLOOKUP(VENTAS4[[#This Row],[Code]],STOCK[],5,FALSE),"-")</f>
        <v>Zapatillas blanco casual</v>
      </c>
    </row>
    <row r="889" spans="1:3" s="71" customFormat="1" ht="55" customHeight="1" x14ac:dyDescent="0.15">
      <c r="A889" s="69" t="s">
        <v>1725</v>
      </c>
      <c r="B889" s="70"/>
      <c r="C889" s="72" t="str">
        <f>IFERROR(VLOOKUP(VENTAS4[[#This Row],[Code]],STOCK[],5,FALSE),"-")</f>
        <v>Calcetines al tobillo</v>
      </c>
    </row>
    <row r="890" spans="1:3" s="71" customFormat="1" ht="55" customHeight="1" x14ac:dyDescent="0.15">
      <c r="A890" s="69" t="s">
        <v>1724</v>
      </c>
      <c r="B890" s="70"/>
      <c r="C890" s="72" t="str">
        <f>IFERROR(VLOOKUP(VENTAS4[[#This Row],[Code]],STOCK[],5,FALSE),"-")</f>
        <v>Calcetines al tobillo</v>
      </c>
    </row>
    <row r="891" spans="1:3" s="71" customFormat="1" ht="55" customHeight="1" x14ac:dyDescent="0.15">
      <c r="A891" s="69" t="s">
        <v>1723</v>
      </c>
      <c r="B891" s="70"/>
      <c r="C891" s="72" t="str">
        <f>IFERROR(VLOOKUP(VENTAS4[[#This Row],[Code]],STOCK[],5,FALSE),"-")</f>
        <v>Calcetines bajos</v>
      </c>
    </row>
    <row r="892" spans="1:3" s="71" customFormat="1" ht="55" customHeight="1" x14ac:dyDescent="0.15">
      <c r="A892" s="69" t="s">
        <v>1722</v>
      </c>
      <c r="B892" s="70"/>
      <c r="C892" s="72" t="str">
        <f>IFERROR(VLOOKUP(VENTAS4[[#This Row],[Code]],STOCK[],5,FALSE),"-")</f>
        <v>Kimono Dazy Elegante</v>
      </c>
    </row>
    <row r="893" spans="1:3" s="71" customFormat="1" ht="55" customHeight="1" x14ac:dyDescent="0.15">
      <c r="A893" s="69" t="s">
        <v>1721</v>
      </c>
      <c r="B893" s="70"/>
      <c r="C893" s="72" t="str">
        <f>IFERROR(VLOOKUP(VENTAS4[[#This Row],[Code]],STOCK[],5,FALSE),"-")</f>
        <v>Bikini negro sexy pequeño</v>
      </c>
    </row>
    <row r="894" spans="1:3" s="71" customFormat="1" ht="55" customHeight="1" x14ac:dyDescent="0.15">
      <c r="A894" s="69" t="s">
        <v>1720</v>
      </c>
      <c r="B894" s="70"/>
      <c r="C894" s="72" t="str">
        <f>IFERROR(VLOOKUP(VENTAS4[[#This Row],[Code]],STOCK[],5,FALSE),"-")</f>
        <v>Bikini negro sexy pequeño</v>
      </c>
    </row>
    <row r="895" spans="1:3" s="71" customFormat="1" ht="55" customHeight="1" x14ac:dyDescent="0.15">
      <c r="A895" s="69" t="s">
        <v>1719</v>
      </c>
      <c r="B895" s="70"/>
      <c r="C895" s="72" t="str">
        <f>IFERROR(VLOOKUP(VENTAS4[[#This Row],[Code]],STOCK[],5,FALSE),"-")</f>
        <v>Bikini negro sexy pequeño</v>
      </c>
    </row>
    <row r="896" spans="1:3" s="71" customFormat="1" ht="55" customHeight="1" x14ac:dyDescent="0.15">
      <c r="A896" s="69" t="s">
        <v>1718</v>
      </c>
      <c r="B896" s="70"/>
      <c r="C896" s="72" t="str">
        <f>IFERROR(VLOOKUP(VENTAS4[[#This Row],[Code]],STOCK[],5,FALSE),"-")</f>
        <v>Conjunto de bikini</v>
      </c>
    </row>
    <row r="897" spans="1:3" s="71" customFormat="1" ht="55" customHeight="1" x14ac:dyDescent="0.15">
      <c r="A897" s="69" t="s">
        <v>1717</v>
      </c>
      <c r="B897" s="70"/>
      <c r="C897" s="72" t="str">
        <f>IFERROR(VLOOKUP(VENTAS4[[#This Row],[Code]],STOCK[],5,FALSE),"-")</f>
        <v>Conjunto de bikini moca</v>
      </c>
    </row>
    <row r="898" spans="1:3" s="71" customFormat="1" ht="55" customHeight="1" x14ac:dyDescent="0.15">
      <c r="A898" s="69" t="s">
        <v>1716</v>
      </c>
      <c r="B898" s="70"/>
      <c r="C898" s="72" t="str">
        <f>IFERROR(VLOOKUP(VENTAS4[[#This Row],[Code]],STOCK[],5,FALSE),"-")</f>
        <v>Conjunto de bikini moca</v>
      </c>
    </row>
    <row r="899" spans="1:3" s="71" customFormat="1" ht="55" customHeight="1" x14ac:dyDescent="0.15">
      <c r="A899" s="69" t="s">
        <v>1715</v>
      </c>
      <c r="B899" s="70"/>
      <c r="C899" s="72" t="str">
        <f>IFERROR(VLOOKUP(VENTAS4[[#This Row],[Code]],STOCK[],5,FALSE),"-")</f>
        <v>Cinturón de hebilla redonda</v>
      </c>
    </row>
    <row r="900" spans="1:3" s="71" customFormat="1" ht="55" customHeight="1" x14ac:dyDescent="0.15">
      <c r="A900" s="69" t="s">
        <v>1713</v>
      </c>
      <c r="B900" s="70"/>
      <c r="C900" s="72" t="str">
        <f>IFERROR(VLOOKUP(VENTAS4[[#This Row],[Code]],STOCK[],5,FALSE),"-")</f>
        <v xml:space="preserve">Traje de baño blanco sexy </v>
      </c>
    </row>
    <row r="901" spans="1:3" s="71" customFormat="1" ht="55" customHeight="1" x14ac:dyDescent="0.15">
      <c r="A901" s="69" t="s">
        <v>1714</v>
      </c>
      <c r="B901" s="70"/>
      <c r="C901" s="72" t="str">
        <f>IFERROR(VLOOKUP(VENTAS4[[#This Row],[Code]],STOCK[],5,FALSE),"-")</f>
        <v>Traje de baño blanco sexy</v>
      </c>
    </row>
    <row r="902" spans="1:3" s="71" customFormat="1" ht="55" customHeight="1" x14ac:dyDescent="0.15">
      <c r="A902" s="69" t="s">
        <v>1749</v>
      </c>
      <c r="B902" s="70"/>
      <c r="C902" s="72" t="str">
        <f>IFERROR(VLOOKUP(VENTAS4[[#This Row],[Code]],STOCK[],5,FALSE),"-")</f>
        <v>Cinturón básico grueso Negro</v>
      </c>
    </row>
    <row r="903" spans="1:3" s="71" customFormat="1" ht="55" customHeight="1" x14ac:dyDescent="0.15">
      <c r="A903" s="69" t="s">
        <v>2501</v>
      </c>
      <c r="B903" s="70"/>
      <c r="C903" s="72" t="str">
        <f>IFERROR(VLOOKUP(VENTAS4[[#This Row],[Code]],STOCK[],5,FALSE),"-")</f>
        <v>Cinturón básico grueso Camel</v>
      </c>
    </row>
    <row r="904" spans="1:3" s="71" customFormat="1" ht="55" customHeight="1" x14ac:dyDescent="0.15">
      <c r="A904" s="68" t="s">
        <v>1704</v>
      </c>
      <c r="B904" s="76"/>
      <c r="C904" s="72" t="str">
        <f>IFERROR(VLOOKUP(VENTAS4[[#This Row],[Code]],STOCK[],5,FALSE),"-")</f>
        <v>Horquillas en forma de lazo</v>
      </c>
    </row>
    <row r="905" spans="1:3" s="71" customFormat="1" ht="55" customHeight="1" x14ac:dyDescent="0.15">
      <c r="A905" s="69" t="s">
        <v>1705</v>
      </c>
      <c r="B905" s="70"/>
      <c r="C905" s="72" t="str">
        <f>IFERROR(VLOOKUP(VENTAS4[[#This Row],[Code]],STOCK[],5,FALSE),"-")</f>
        <v>Horquillas en forma de lazo</v>
      </c>
    </row>
    <row r="906" spans="1:3" s="71" customFormat="1" ht="55" customHeight="1" x14ac:dyDescent="0.15">
      <c r="A906" s="69" t="s">
        <v>1706</v>
      </c>
      <c r="B906" s="70"/>
      <c r="C906" s="72" t="str">
        <f>IFERROR(VLOOKUP(VENTAS4[[#This Row],[Code]],STOCK[],5,FALSE),"-")</f>
        <v>Horquillas en forma de lazo</v>
      </c>
    </row>
    <row r="907" spans="1:3" s="71" customFormat="1" ht="55" customHeight="1" x14ac:dyDescent="0.15">
      <c r="A907" s="69" t="s">
        <v>1707</v>
      </c>
      <c r="B907" s="70"/>
      <c r="C907" s="72" t="str">
        <f>IFERROR(VLOOKUP(VENTAS4[[#This Row],[Code]],STOCK[],5,FALSE),"-")</f>
        <v>Camisa blanca estampado de ave</v>
      </c>
    </row>
    <row r="908" spans="1:3" s="71" customFormat="1" ht="55" customHeight="1" x14ac:dyDescent="0.15">
      <c r="A908" s="69" t="s">
        <v>1708</v>
      </c>
      <c r="B908" s="70"/>
      <c r="C908" s="72" t="str">
        <f>IFERROR(VLOOKUP(VENTAS4[[#This Row],[Code]],STOCK[],5,FALSE),"-")</f>
        <v>Sandalias minimalistas de tacón</v>
      </c>
    </row>
    <row r="909" spans="1:3" s="71" customFormat="1" ht="55" customHeight="1" x14ac:dyDescent="0.15">
      <c r="A909" s="68" t="s">
        <v>1711</v>
      </c>
      <c r="B909" s="77"/>
      <c r="C909" s="72" t="str">
        <f>IFERROR(VLOOKUP(VENTAS4[[#This Row],[Code]],STOCK[],5,FALSE),"-")</f>
        <v>Pasador de cabello en forma de lazo</v>
      </c>
    </row>
    <row r="910" spans="1:3" s="71" customFormat="1" ht="55" customHeight="1" x14ac:dyDescent="0.15">
      <c r="A910" s="69" t="s">
        <v>1712</v>
      </c>
      <c r="B910" s="70"/>
      <c r="C910" s="72" t="str">
        <f>IFERROR(VLOOKUP(VENTAS4[[#This Row],[Code]],STOCK[],5,FALSE),"-")</f>
        <v>Lazo para coletas</v>
      </c>
    </row>
    <row r="911" spans="1:3" s="71" customFormat="1" ht="55" customHeight="1" x14ac:dyDescent="0.15">
      <c r="A911" s="69" t="s">
        <v>1709</v>
      </c>
      <c r="B911" s="70"/>
      <c r="C911" s="72" t="str">
        <f>IFERROR(VLOOKUP(VENTAS4[[#This Row],[Code]],STOCK[],5,FALSE),"-")</f>
        <v xml:space="preserve">Vestido chaleco blazer </v>
      </c>
    </row>
    <row r="912" spans="1:3" s="71" customFormat="1" ht="55" customHeight="1" x14ac:dyDescent="0.15">
      <c r="A912" s="69" t="s">
        <v>1710</v>
      </c>
      <c r="B912" s="70"/>
      <c r="C912" s="72" t="str">
        <f>IFERROR(VLOOKUP(VENTAS4[[#This Row],[Code]],STOCK[],5,FALSE),"-")</f>
        <v>Cinto ancho de hebilla dorada</v>
      </c>
    </row>
    <row r="913" spans="1:3" s="71" customFormat="1" ht="55" customHeight="1" x14ac:dyDescent="0.15">
      <c r="A913" s="69" t="s">
        <v>1767</v>
      </c>
      <c r="B913" s="70"/>
      <c r="C913" s="72" t="str">
        <f>IFERROR(VLOOKUP(VENTAS4[[#This Row],[Code]],STOCK[],5,FALSE),"-")</f>
        <v>Vestido Midi Elegante</v>
      </c>
    </row>
    <row r="914" spans="1:3" s="71" customFormat="1" ht="55" customHeight="1" x14ac:dyDescent="0.15">
      <c r="A914" s="69" t="s">
        <v>1768</v>
      </c>
      <c r="B914" s="70"/>
      <c r="C914" s="72" t="str">
        <f>IFERROR(VLOOKUP(VENTAS4[[#This Row],[Code]],STOCK[],5,FALSE),"-")</f>
        <v>Vestido Midi Elegante</v>
      </c>
    </row>
    <row r="915" spans="1:3" s="71" customFormat="1" ht="55" customHeight="1" x14ac:dyDescent="0.15">
      <c r="A915" s="69" t="s">
        <v>1769</v>
      </c>
      <c r="B915" s="70"/>
      <c r="C915" s="72" t="str">
        <f>IFERROR(VLOOKUP(VENTAS4[[#This Row],[Code]],STOCK[],5,FALSE),"-")</f>
        <v>Vestido Midi Elegante</v>
      </c>
    </row>
    <row r="916" spans="1:3" s="71" customFormat="1" ht="55" customHeight="1" x14ac:dyDescent="0.15">
      <c r="A916" s="69" t="s">
        <v>1770</v>
      </c>
      <c r="B916" s="70"/>
      <c r="C916" s="72" t="str">
        <f>IFERROR(VLOOKUP(VENTAS4[[#This Row],[Code]],STOCK[],5,FALSE),"-")</f>
        <v>Bolso Crossbody en detalle de cocodrilo</v>
      </c>
    </row>
    <row r="917" spans="1:3" s="71" customFormat="1" ht="55" customHeight="1" x14ac:dyDescent="0.15">
      <c r="A917" s="69" t="s">
        <v>1771</v>
      </c>
      <c r="B917" s="70"/>
      <c r="C917" s="72" t="str">
        <f>IFERROR(VLOOKUP(VENTAS4[[#This Row],[Code]],STOCK[],5,FALSE),"-")</f>
        <v xml:space="preserve">Pantalón Palazzo </v>
      </c>
    </row>
    <row r="918" spans="1:3" s="71" customFormat="1" ht="55" customHeight="1" x14ac:dyDescent="0.15">
      <c r="A918" s="69" t="s">
        <v>1805</v>
      </c>
      <c r="B918" s="70"/>
      <c r="C918" s="72" t="str">
        <f>IFERROR(VLOOKUP(VENTAS4[[#This Row],[Code]],STOCK[],5,FALSE),"-")</f>
        <v xml:space="preserve">Pantalón en piel </v>
      </c>
    </row>
    <row r="919" spans="1:3" s="71" customFormat="1" ht="55" customHeight="1" x14ac:dyDescent="0.15">
      <c r="A919" s="69" t="s">
        <v>1806</v>
      </c>
      <c r="B919" s="70"/>
      <c r="C919" s="72" t="str">
        <f>IFERROR(VLOOKUP(VENTAS4[[#This Row],[Code]],STOCK[],5,FALSE),"-")</f>
        <v xml:space="preserve">Pantalón en piel </v>
      </c>
    </row>
    <row r="920" spans="1:3" s="71" customFormat="1" ht="55" customHeight="1" x14ac:dyDescent="0.15">
      <c r="A920" s="69" t="s">
        <v>1807</v>
      </c>
      <c r="B920" s="70"/>
      <c r="C920" s="72" t="str">
        <f>IFERROR(VLOOKUP(VENTAS4[[#This Row],[Code]],STOCK[],5,FALSE),"-")</f>
        <v>Curvy Skinny Jeans</v>
      </c>
    </row>
    <row r="921" spans="1:3" s="71" customFormat="1" ht="55" customHeight="1" x14ac:dyDescent="0.15">
      <c r="A921" s="69" t="s">
        <v>1808</v>
      </c>
      <c r="B921" s="70"/>
      <c r="C921" s="72" t="str">
        <f>IFERROR(VLOOKUP(VENTAS4[[#This Row],[Code]],STOCK[],5,FALSE),"-")</f>
        <v xml:space="preserve">Maxi Vestido Bodycon </v>
      </c>
    </row>
    <row r="922" spans="1:3" s="71" customFormat="1" ht="55" customHeight="1" x14ac:dyDescent="0.15">
      <c r="A922" s="69" t="s">
        <v>1811</v>
      </c>
      <c r="B922" s="70"/>
      <c r="C922" s="72" t="str">
        <f>IFERROR(VLOOKUP(VENTAS4[[#This Row],[Code]],STOCK[],5,FALSE),"-")</f>
        <v xml:space="preserve">Maxi Vestido Bodycon </v>
      </c>
    </row>
    <row r="923" spans="1:3" s="71" customFormat="1" ht="55" customHeight="1" x14ac:dyDescent="0.15">
      <c r="A923" s="69" t="s">
        <v>1852</v>
      </c>
      <c r="B923" s="70"/>
      <c r="C923" s="72" t="str">
        <f>IFERROR(VLOOKUP(VENTAS4[[#This Row],[Code]],STOCK[],5,FALSE),"-")</f>
        <v xml:space="preserve">Maxi Vestido Bodycon </v>
      </c>
    </row>
    <row r="924" spans="1:3" s="71" customFormat="1" ht="55" customHeight="1" x14ac:dyDescent="0.15">
      <c r="A924" s="69" t="s">
        <v>1812</v>
      </c>
      <c r="B924" s="70"/>
      <c r="C924" s="72" t="str">
        <f>IFERROR(VLOOKUP(VENTAS4[[#This Row],[Code]],STOCK[],5,FALSE),"-")</f>
        <v>Vestido Midi de espalda oblicua</v>
      </c>
    </row>
    <row r="925" spans="1:3" s="71" customFormat="1" ht="55" customHeight="1" x14ac:dyDescent="0.15">
      <c r="A925" s="69" t="s">
        <v>1813</v>
      </c>
      <c r="B925" s="70"/>
      <c r="C925" s="72" t="str">
        <f>IFERROR(VLOOKUP(VENTAS4[[#This Row],[Code]],STOCK[],5,FALSE),"-")</f>
        <v>Crossbody Bag con hebilla</v>
      </c>
    </row>
    <row r="926" spans="1:3" s="71" customFormat="1" ht="55" customHeight="1" x14ac:dyDescent="0.15">
      <c r="A926" s="69" t="s">
        <v>1814</v>
      </c>
      <c r="B926" s="70"/>
      <c r="C926" s="72" t="str">
        <f>IFERROR(VLOOKUP(VENTAS4[[#This Row],[Code]],STOCK[],5,FALSE),"-")</f>
        <v xml:space="preserve">Crossbody Bag </v>
      </c>
    </row>
    <row r="927" spans="1:3" s="71" customFormat="1" ht="55" customHeight="1" x14ac:dyDescent="0.15">
      <c r="A927" s="69" t="s">
        <v>1815</v>
      </c>
      <c r="B927" s="70"/>
      <c r="C927" s="72" t="str">
        <f>IFERROR(VLOOKUP(VENTAS4[[#This Row],[Code]],STOCK[],5,FALSE),"-")</f>
        <v>Mochila de lana sintética</v>
      </c>
    </row>
    <row r="928" spans="1:3" s="71" customFormat="1" ht="55" customHeight="1" x14ac:dyDescent="0.15">
      <c r="A928" s="69" t="s">
        <v>1816</v>
      </c>
      <c r="B928" s="70"/>
      <c r="C928" s="72" t="str">
        <f>IFERROR(VLOOKUP(VENTAS4[[#This Row],[Code]],STOCK[],5,FALSE),"-")</f>
        <v>Crossbody Bag Negro Lacado</v>
      </c>
    </row>
    <row r="929" spans="1:3" s="71" customFormat="1" ht="55" customHeight="1" x14ac:dyDescent="0.15">
      <c r="A929" s="69" t="s">
        <v>1817</v>
      </c>
      <c r="B929" s="70"/>
      <c r="C929" s="72" t="str">
        <f>IFERROR(VLOOKUP(VENTAS4[[#This Row],[Code]],STOCK[],5,FALSE),"-")</f>
        <v>Crossbody Bag Blanco Lacado</v>
      </c>
    </row>
    <row r="930" spans="1:3" s="71" customFormat="1" ht="55" customHeight="1" x14ac:dyDescent="0.15">
      <c r="A930" s="69" t="s">
        <v>1818</v>
      </c>
      <c r="B930" s="70"/>
      <c r="C930" s="72" t="str">
        <f>IFERROR(VLOOKUP(VENTAS4[[#This Row],[Code]],STOCK[],5,FALSE),"-")</f>
        <v>Crossbody Bag Guateado</v>
      </c>
    </row>
    <row r="931" spans="1:3" s="71" customFormat="1" ht="55" customHeight="1" x14ac:dyDescent="0.15">
      <c r="A931" s="69" t="s">
        <v>1819</v>
      </c>
      <c r="B931" s="70"/>
      <c r="C931" s="72" t="str">
        <f>IFERROR(VLOOKUP(VENTAS4[[#This Row],[Code]],STOCK[],5,FALSE),"-")</f>
        <v>Bolso Baguette Rojo</v>
      </c>
    </row>
    <row r="932" spans="1:3" s="71" customFormat="1" ht="55" customHeight="1" x14ac:dyDescent="0.15">
      <c r="A932" s="69" t="s">
        <v>1820</v>
      </c>
      <c r="B932" s="70"/>
      <c r="C932" s="72" t="str">
        <f>IFERROR(VLOOKUP(VENTAS4[[#This Row],[Code]],STOCK[],5,FALSE),"-")</f>
        <v>Bolso Baguette Negro</v>
      </c>
    </row>
    <row r="933" spans="1:3" s="71" customFormat="1" ht="55" customHeight="1" x14ac:dyDescent="0.15">
      <c r="A933" s="69" t="s">
        <v>1821</v>
      </c>
      <c r="B933" s="70"/>
      <c r="C933" s="72" t="str">
        <f>IFERROR(VLOOKUP(VENTAS4[[#This Row],[Code]],STOCK[],5,FALSE),"-")</f>
        <v>Crossbody bag Denim</v>
      </c>
    </row>
    <row r="934" spans="1:3" s="71" customFormat="1" ht="55" customHeight="1" x14ac:dyDescent="0.15">
      <c r="A934" s="69" t="s">
        <v>1822</v>
      </c>
      <c r="B934" s="70"/>
      <c r="C934" s="72" t="str">
        <f>IFERROR(VLOOKUP(VENTAS4[[#This Row],[Code]],STOCK[],5,FALSE),"-")</f>
        <v>Blazer entallado</v>
      </c>
    </row>
    <row r="935" spans="1:3" s="71" customFormat="1" ht="55" customHeight="1" x14ac:dyDescent="0.15">
      <c r="A935" s="69" t="s">
        <v>1823</v>
      </c>
      <c r="B935" s="70"/>
      <c r="C935" s="72" t="str">
        <f>IFERROR(VLOOKUP(VENTAS4[[#This Row],[Code]],STOCK[],5,FALSE),"-")</f>
        <v>Blazer entallado</v>
      </c>
    </row>
    <row r="936" spans="1:3" s="71" customFormat="1" ht="55" customHeight="1" x14ac:dyDescent="0.15">
      <c r="A936" s="69" t="s">
        <v>1824</v>
      </c>
      <c r="B936" s="70"/>
      <c r="C936" s="72" t="str">
        <f>IFERROR(VLOOKUP(VENTAS4[[#This Row],[Code]],STOCK[],5,FALSE),"-")</f>
        <v>Blazer entallado</v>
      </c>
    </row>
    <row r="937" spans="1:3" s="71" customFormat="1" ht="55" customHeight="1" x14ac:dyDescent="0.15">
      <c r="A937" s="69" t="s">
        <v>1825</v>
      </c>
      <c r="B937" s="70"/>
      <c r="C937" s="72" t="str">
        <f>IFERROR(VLOOKUP(VENTAS4[[#This Row],[Code]],STOCK[],5,FALSE),"-")</f>
        <v>Blazer entallado</v>
      </c>
    </row>
    <row r="938" spans="1:3" s="71" customFormat="1" ht="55" customHeight="1" x14ac:dyDescent="0.15">
      <c r="A938" s="69" t="s">
        <v>1826</v>
      </c>
      <c r="B938" s="70"/>
      <c r="C938" s="72" t="str">
        <f>IFERROR(VLOOKUP(VENTAS4[[#This Row],[Code]],STOCK[],5,FALSE),"-")</f>
        <v>Vestido Chic Primavera</v>
      </c>
    </row>
    <row r="939" spans="1:3" s="71" customFormat="1" ht="55" customHeight="1" x14ac:dyDescent="0.15">
      <c r="A939" s="69" t="s">
        <v>1827</v>
      </c>
      <c r="B939" s="70"/>
      <c r="C939" s="72" t="str">
        <f>IFERROR(VLOOKUP(VENTAS4[[#This Row],[Code]],STOCK[],5,FALSE),"-")</f>
        <v>Vestido Chic Primavera</v>
      </c>
    </row>
    <row r="940" spans="1:3" s="71" customFormat="1" ht="55" customHeight="1" x14ac:dyDescent="0.15">
      <c r="A940" s="69" t="s">
        <v>1828</v>
      </c>
      <c r="B940" s="70"/>
      <c r="C940" s="72" t="str">
        <f>IFERROR(VLOOKUP(VENTAS4[[#This Row],[Code]],STOCK[],5,FALSE),"-")</f>
        <v>Vestido Chic Primavera</v>
      </c>
    </row>
    <row r="941" spans="1:3" s="71" customFormat="1" ht="55" customHeight="1" x14ac:dyDescent="0.15">
      <c r="A941" s="69" t="s">
        <v>1829</v>
      </c>
      <c r="B941" s="70"/>
      <c r="C941" s="72" t="str">
        <f>IFERROR(VLOOKUP(VENTAS4[[#This Row],[Code]],STOCK[],5,FALSE),"-")</f>
        <v>Bolso Vintage Marrón</v>
      </c>
    </row>
    <row r="942" spans="1:3" s="71" customFormat="1" ht="55" customHeight="1" x14ac:dyDescent="0.15">
      <c r="A942" s="69" t="s">
        <v>1830</v>
      </c>
      <c r="B942" s="70"/>
      <c r="C942" s="72" t="str">
        <f>IFERROR(VLOOKUP(VENTAS4[[#This Row],[Code]],STOCK[],5,FALSE),"-")</f>
        <v>Bolso Vintage Negro</v>
      </c>
    </row>
    <row r="943" spans="1:3" s="71" customFormat="1" ht="55" customHeight="1" x14ac:dyDescent="0.15">
      <c r="A943" s="69" t="s">
        <v>1890</v>
      </c>
      <c r="B943" s="70"/>
      <c r="C943" s="72" t="str">
        <f>IFERROR(VLOOKUP(VENTAS4[[#This Row],[Code]],STOCK[],5,FALSE),"-")</f>
        <v>Vestido Camisero de Rayas</v>
      </c>
    </row>
    <row r="944" spans="1:3" s="71" customFormat="1" ht="55" customHeight="1" x14ac:dyDescent="0.15">
      <c r="A944" s="69" t="s">
        <v>1891</v>
      </c>
      <c r="B944" s="70"/>
      <c r="C944" s="72" t="str">
        <f>IFERROR(VLOOKUP(VENTAS4[[#This Row],[Code]],STOCK[],5,FALSE),"-")</f>
        <v>Vestido Camisero de Bolas</v>
      </c>
    </row>
    <row r="945" spans="1:3" s="71" customFormat="1" ht="55" customHeight="1" x14ac:dyDescent="0.15">
      <c r="A945" s="69" t="s">
        <v>1831</v>
      </c>
      <c r="B945" s="70"/>
      <c r="C945" s="72" t="str">
        <f>IFERROR(VLOOKUP(VENTAS4[[#This Row],[Code]],STOCK[],5,FALSE),"-")</f>
        <v>Bolso estampado de Lona</v>
      </c>
    </row>
    <row r="946" spans="1:3" s="71" customFormat="1" ht="55" customHeight="1" x14ac:dyDescent="0.15">
      <c r="A946" s="69" t="s">
        <v>1832</v>
      </c>
      <c r="B946" s="70"/>
      <c r="C946" s="72" t="str">
        <f>IFERROR(VLOOKUP(VENTAS4[[#This Row],[Code]],STOCK[],5,FALSE),"-")</f>
        <v>Set de bolso minimalista negro</v>
      </c>
    </row>
    <row r="947" spans="1:3" s="71" customFormat="1" ht="55" customHeight="1" x14ac:dyDescent="0.15">
      <c r="A947" s="69" t="s">
        <v>1833</v>
      </c>
      <c r="B947" s="70"/>
      <c r="C947" s="72" t="str">
        <f>IFERROR(VLOOKUP(VENTAS4[[#This Row],[Code]],STOCK[],5,FALSE),"-")</f>
        <v>Set de bolso minimalista amarillo</v>
      </c>
    </row>
    <row r="948" spans="1:3" s="71" customFormat="1" ht="55" customHeight="1" x14ac:dyDescent="0.15">
      <c r="A948" s="69" t="s">
        <v>1834</v>
      </c>
      <c r="B948" s="70"/>
      <c r="C948" s="72" t="str">
        <f>IFERROR(VLOOKUP(VENTAS4[[#This Row],[Code]],STOCK[],5,FALSE),"-")</f>
        <v>Bolso mochila estampado</v>
      </c>
    </row>
    <row r="949" spans="1:3" s="71" customFormat="1" ht="55" customHeight="1" x14ac:dyDescent="0.15">
      <c r="A949" s="69" t="s">
        <v>1835</v>
      </c>
      <c r="B949" s="70"/>
      <c r="C949" s="72" t="str">
        <f>IFERROR(VLOOKUP(VENTAS4[[#This Row],[Code]],STOCK[],5,FALSE),"-")</f>
        <v>Bolso mochila Rojo</v>
      </c>
    </row>
    <row r="950" spans="1:3" s="71" customFormat="1" ht="55" customHeight="1" x14ac:dyDescent="0.15">
      <c r="A950" s="69" t="s">
        <v>1836</v>
      </c>
      <c r="B950" s="70"/>
      <c r="C950" s="72" t="str">
        <f>IFERROR(VLOOKUP(VENTAS4[[#This Row],[Code]],STOCK[],5,FALSE),"-")</f>
        <v>Blusa estampada de Lunares</v>
      </c>
    </row>
    <row r="951" spans="1:3" s="71" customFormat="1" ht="55" customHeight="1" x14ac:dyDescent="0.15">
      <c r="A951" s="69" t="s">
        <v>1837</v>
      </c>
      <c r="B951" s="70"/>
      <c r="C951" s="72" t="str">
        <f>IFERROR(VLOOKUP(VENTAS4[[#This Row],[Code]],STOCK[],5,FALSE),"-")</f>
        <v>Blusa estampada de Lunares</v>
      </c>
    </row>
    <row r="952" spans="1:3" s="71" customFormat="1" ht="55" customHeight="1" x14ac:dyDescent="0.15">
      <c r="A952" s="69" t="s">
        <v>1838</v>
      </c>
      <c r="B952" s="70"/>
      <c r="C952" s="72" t="str">
        <f>IFERROR(VLOOKUP(VENTAS4[[#This Row],[Code]],STOCK[],5,FALSE),"-")</f>
        <v>Blusa estampada de Lunares</v>
      </c>
    </row>
    <row r="953" spans="1:3" s="71" customFormat="1" ht="55" customHeight="1" x14ac:dyDescent="0.15">
      <c r="A953" s="69" t="s">
        <v>1839</v>
      </c>
      <c r="B953" s="70"/>
      <c r="C953" s="72" t="str">
        <f>IFERROR(VLOOKUP(VENTAS4[[#This Row],[Code]],STOCK[],5,FALSE),"-")</f>
        <v>Crossbody Cromado</v>
      </c>
    </row>
    <row r="954" spans="1:3" s="71" customFormat="1" ht="55" customHeight="1" x14ac:dyDescent="0.15">
      <c r="A954" s="69" t="s">
        <v>1840</v>
      </c>
      <c r="B954" s="70"/>
      <c r="C954" s="72" t="str">
        <f>IFERROR(VLOOKUP(VENTAS4[[#This Row],[Code]],STOCK[],5,FALSE),"-")</f>
        <v>Gafas de Sol Retro Blanco</v>
      </c>
    </row>
    <row r="955" spans="1:3" s="71" customFormat="1" ht="55" customHeight="1" x14ac:dyDescent="0.15">
      <c r="A955" s="69" t="s">
        <v>1841</v>
      </c>
      <c r="B955" s="70"/>
      <c r="C955" s="72" t="str">
        <f>IFERROR(VLOOKUP(VENTAS4[[#This Row],[Code]],STOCK[],5,FALSE),"-")</f>
        <v>Gafas de Sol Retro Carey</v>
      </c>
    </row>
    <row r="956" spans="1:3" s="71" customFormat="1" ht="55" customHeight="1" x14ac:dyDescent="0.15">
      <c r="A956" s="69" t="s">
        <v>1842</v>
      </c>
      <c r="B956" s="70"/>
      <c r="C956" s="72" t="str">
        <f>IFERROR(VLOOKUP(VENTAS4[[#This Row],[Code]],STOCK[],5,FALSE),"-")</f>
        <v>Gafas de Sol Retro Negro</v>
      </c>
    </row>
    <row r="957" spans="1:3" s="71" customFormat="1" ht="55" customHeight="1" x14ac:dyDescent="0.15">
      <c r="A957" s="69" t="s">
        <v>1843</v>
      </c>
      <c r="B957" s="70"/>
      <c r="C957" s="72" t="str">
        <f>IFERROR(VLOOKUP(VENTAS4[[#This Row],[Code]],STOCK[],5,FALSE),"-")</f>
        <v>Vestido Fresco Verano</v>
      </c>
    </row>
    <row r="958" spans="1:3" s="71" customFormat="1" ht="55" customHeight="1" x14ac:dyDescent="0.15">
      <c r="A958" s="69" t="s">
        <v>1873</v>
      </c>
      <c r="B958" s="70"/>
      <c r="C958" s="72" t="str">
        <f>IFERROR(VLOOKUP(VENTAS4[[#This Row],[Code]],STOCK[],5,FALSE),"-")</f>
        <v>Vestido Fresco Verano</v>
      </c>
    </row>
    <row r="959" spans="1:3" s="71" customFormat="1" ht="55" customHeight="1" x14ac:dyDescent="0.15">
      <c r="A959" s="69" t="s">
        <v>1885</v>
      </c>
      <c r="B959" s="70"/>
      <c r="C959" s="72" t="str">
        <f>IFERROR(VLOOKUP(VENTAS4[[#This Row],[Code]],STOCK[],5,FALSE),"-")</f>
        <v>Vestido Fresco Verano en Bloque de Color</v>
      </c>
    </row>
    <row r="960" spans="1:3" s="71" customFormat="1" ht="55" customHeight="1" x14ac:dyDescent="0.15">
      <c r="A960" s="69" t="s">
        <v>1878</v>
      </c>
      <c r="B960" s="70"/>
      <c r="C960" s="72" t="str">
        <f>IFERROR(VLOOKUP(VENTAS4[[#This Row],[Code]],STOCK[],5,FALSE),"-")</f>
        <v>Sujetador Invisible Suave sin tirantes</v>
      </c>
    </row>
    <row r="961" spans="1:3" s="71" customFormat="1" ht="55" customHeight="1" x14ac:dyDescent="0.15">
      <c r="A961" s="69" t="s">
        <v>1879</v>
      </c>
      <c r="B961" s="70"/>
      <c r="C961" s="72" t="str">
        <f>IFERROR(VLOOKUP(VENTAS4[[#This Row],[Code]],STOCK[],5,FALSE),"-")</f>
        <v>Sujetador Invisible Suave sin tirantes</v>
      </c>
    </row>
    <row r="962" spans="1:3" s="71" customFormat="1" ht="55" customHeight="1" x14ac:dyDescent="0.15">
      <c r="A962" s="69" t="s">
        <v>1844</v>
      </c>
      <c r="B962" s="70"/>
      <c r="C962" s="72" t="str">
        <f>IFERROR(VLOOKUP(VENTAS4[[#This Row],[Code]],STOCK[],5,FALSE),"-")</f>
        <v>Sujetador Invisible Suave sin tirantes</v>
      </c>
    </row>
    <row r="963" spans="1:3" s="71" customFormat="1" ht="55" customHeight="1" x14ac:dyDescent="0.15">
      <c r="A963" s="69" t="s">
        <v>1845</v>
      </c>
      <c r="B963" s="70"/>
      <c r="C963" s="72" t="str">
        <f>IFERROR(VLOOKUP(VENTAS4[[#This Row],[Code]],STOCK[],5,FALSE),"-")</f>
        <v>Sujetador Invisible Suave sin tirantes</v>
      </c>
    </row>
    <row r="964" spans="1:3" s="71" customFormat="1" ht="55" customHeight="1" x14ac:dyDescent="0.15">
      <c r="A964" s="69" t="s">
        <v>1846</v>
      </c>
      <c r="B964" s="70"/>
      <c r="C964" s="72" t="str">
        <f>IFERROR(VLOOKUP(VENTAS4[[#This Row],[Code]],STOCK[],5,FALSE),"-")</f>
        <v>Sujetador suave de encaje y satén</v>
      </c>
    </row>
    <row r="965" spans="1:3" s="71" customFormat="1" ht="55" customHeight="1" x14ac:dyDescent="0.15">
      <c r="A965" s="69" t="s">
        <v>1847</v>
      </c>
      <c r="B965" s="70"/>
      <c r="C965" s="72" t="str">
        <f>IFERROR(VLOOKUP(VENTAS4[[#This Row],[Code]],STOCK[],5,FALSE),"-")</f>
        <v xml:space="preserve">Sujetador suave de encaje y satén </v>
      </c>
    </row>
    <row r="966" spans="1:3" s="71" customFormat="1" ht="55" customHeight="1" x14ac:dyDescent="0.15">
      <c r="A966" s="69" t="s">
        <v>1848</v>
      </c>
      <c r="B966" s="70"/>
      <c r="C966" s="72" t="str">
        <f>IFERROR(VLOOKUP(VENTAS4[[#This Row],[Code]],STOCK[],5,FALSE),"-")</f>
        <v>Sujetador suave de encaje y satén</v>
      </c>
    </row>
    <row r="967" spans="1:3" s="71" customFormat="1" ht="55" customHeight="1" x14ac:dyDescent="0.15">
      <c r="A967" s="69" t="s">
        <v>1849</v>
      </c>
      <c r="B967" s="70"/>
      <c r="C967" s="72" t="str">
        <f>IFERROR(VLOOKUP(VENTAS4[[#This Row],[Code]],STOCK[],5,FALSE),"-")</f>
        <v>Zapatillas blanco casual</v>
      </c>
    </row>
    <row r="968" spans="1:3" s="71" customFormat="1" ht="55" customHeight="1" x14ac:dyDescent="0.15">
      <c r="A968" s="69" t="s">
        <v>1850</v>
      </c>
      <c r="B968" s="70"/>
      <c r="C968" s="72" t="str">
        <f>IFERROR(VLOOKUP(VENTAS4[[#This Row],[Code]],STOCK[],5,FALSE),"-")</f>
        <v>Vestido a Media Pierna Elegante y Versátil</v>
      </c>
    </row>
    <row r="969" spans="1:3" s="71" customFormat="1" ht="55" customHeight="1" x14ac:dyDescent="0.15">
      <c r="A969" s="69" t="s">
        <v>1948</v>
      </c>
      <c r="B969" s="70"/>
      <c r="C969" s="72" t="str">
        <f>IFERROR(VLOOKUP(VENTAS4[[#This Row],[Code]],STOCK[],5,FALSE),"-")</f>
        <v>Pantalón corto blanco de rayas</v>
      </c>
    </row>
    <row r="970" spans="1:3" s="71" customFormat="1" ht="55" customHeight="1" x14ac:dyDescent="0.15">
      <c r="A970" s="69" t="s">
        <v>1949</v>
      </c>
      <c r="B970" s="70"/>
      <c r="C970" s="72" t="str">
        <f>IFERROR(VLOOKUP(VENTAS4[[#This Row],[Code]],STOCK[],5,FALSE),"-")</f>
        <v>Vestido Chaleco con botones</v>
      </c>
    </row>
    <row r="971" spans="1:3" s="71" customFormat="1" ht="55" customHeight="1" x14ac:dyDescent="0.15">
      <c r="A971" s="69" t="s">
        <v>1950</v>
      </c>
      <c r="B971" s="70"/>
      <c r="C971" s="72" t="str">
        <f>IFERROR(VLOOKUP(VENTAS4[[#This Row],[Code]],STOCK[],5,FALSE),"-")</f>
        <v>Vestido verde Overall (Nuevo)</v>
      </c>
    </row>
    <row r="972" spans="1:3" s="71" customFormat="1" ht="55" customHeight="1" x14ac:dyDescent="0.15">
      <c r="A972" s="69" t="s">
        <v>1951</v>
      </c>
      <c r="B972" s="70"/>
      <c r="C972" s="72" t="str">
        <f>IFERROR(VLOOKUP(VENTAS4[[#This Row],[Code]],STOCK[],5,FALSE),"-")</f>
        <v xml:space="preserve">Falda con fajín </v>
      </c>
    </row>
    <row r="973" spans="1:3" s="71" customFormat="1" ht="55" customHeight="1" x14ac:dyDescent="0.15">
      <c r="A973" s="69" t="s">
        <v>1952</v>
      </c>
      <c r="B973" s="70"/>
      <c r="C973" s="72" t="str">
        <f>IFERROR(VLOOKUP(VENTAS4[[#This Row],[Code]],STOCK[],5,FALSE),"-")</f>
        <v>Blusa de puntos</v>
      </c>
    </row>
    <row r="974" spans="1:3" s="71" customFormat="1" ht="55" customHeight="1" x14ac:dyDescent="0.15">
      <c r="A974" s="69" t="s">
        <v>1953</v>
      </c>
      <c r="B974" s="70"/>
      <c r="C974" s="72" t="str">
        <f>IFERROR(VLOOKUP(VENTAS4[[#This Row],[Code]],STOCK[],5,FALSE),"-")</f>
        <v>Vestido de una manga en vuelo (Nuevo)</v>
      </c>
    </row>
    <row r="975" spans="1:3" s="71" customFormat="1" ht="55" customHeight="1" x14ac:dyDescent="0.15">
      <c r="A975" s="69" t="s">
        <v>1954</v>
      </c>
      <c r="B975" s="70"/>
      <c r="C975" s="72" t="str">
        <f>IFERROR(VLOOKUP(VENTAS4[[#This Row],[Code]],STOCK[],5,FALSE),"-")</f>
        <v xml:space="preserve">Vestido chino de satín </v>
      </c>
    </row>
    <row r="976" spans="1:3" s="71" customFormat="1" ht="55" customHeight="1" x14ac:dyDescent="0.15">
      <c r="A976" s="69" t="s">
        <v>1955</v>
      </c>
      <c r="B976" s="70"/>
      <c r="C976" s="72" t="str">
        <f>IFERROR(VLOOKUP(VENTAS4[[#This Row],[Code]],STOCK[],5,FALSE),"-")</f>
        <v>Body strapless (Nuevo)</v>
      </c>
    </row>
    <row r="977" spans="1:3" s="71" customFormat="1" ht="55" customHeight="1" x14ac:dyDescent="0.15">
      <c r="A977" s="69" t="s">
        <v>1956</v>
      </c>
      <c r="B977" s="70"/>
      <c r="C977" s="72" t="str">
        <f>IFERROR(VLOOKUP(VENTAS4[[#This Row],[Code]],STOCK[],5,FALSE),"-")</f>
        <v>Short de talle bajo</v>
      </c>
    </row>
    <row r="978" spans="1:3" s="71" customFormat="1" ht="55" customHeight="1" x14ac:dyDescent="0.15">
      <c r="A978" s="69" t="s">
        <v>1957</v>
      </c>
      <c r="B978" s="70"/>
      <c r="C978" s="72" t="str">
        <f>IFERROR(VLOOKUP(VENTAS4[[#This Row],[Code]],STOCK[],5,FALSE),"-")</f>
        <v>Vestido rojo a media pierna con cinturón</v>
      </c>
    </row>
    <row r="979" spans="1:3" s="71" customFormat="1" ht="55" customHeight="1" x14ac:dyDescent="0.15">
      <c r="A979" s="69" t="s">
        <v>1958</v>
      </c>
      <c r="B979" s="70"/>
      <c r="C979" s="72" t="str">
        <f>IFERROR(VLOOKUP(VENTAS4[[#This Row],[Code]],STOCK[],5,FALSE),"-")</f>
        <v>Bermuda denim curvy</v>
      </c>
    </row>
    <row r="980" spans="1:3" s="71" customFormat="1" ht="55" customHeight="1" x14ac:dyDescent="0.15">
      <c r="A980" s="69" t="s">
        <v>1959</v>
      </c>
      <c r="B980" s="70"/>
      <c r="C980" s="72" t="str">
        <f>IFERROR(VLOOKUP(VENTAS4[[#This Row],[Code]],STOCK[],5,FALSE),"-")</f>
        <v>Solera de manga corta</v>
      </c>
    </row>
    <row r="981" spans="1:3" s="71" customFormat="1" ht="55" customHeight="1" x14ac:dyDescent="0.15">
      <c r="A981" s="69" t="s">
        <v>1960</v>
      </c>
      <c r="B981" s="70"/>
      <c r="C981" s="72" t="str">
        <f>IFERROR(VLOOKUP(VENTAS4[[#This Row],[Code]],STOCK[],5,FALSE),"-")</f>
        <v>Vestido mangas de vuelo</v>
      </c>
    </row>
    <row r="982" spans="1:3" s="71" customFormat="1" ht="55" customHeight="1" x14ac:dyDescent="0.15">
      <c r="A982" s="69" t="s">
        <v>1961</v>
      </c>
      <c r="B982" s="70"/>
      <c r="C982" s="72" t="str">
        <f>IFERROR(VLOOKUP(VENTAS4[[#This Row],[Code]],STOCK[],5,FALSE),"-")</f>
        <v>Mono Camisero de rayas (Nuevo)</v>
      </c>
    </row>
    <row r="983" spans="1:3" s="71" customFormat="1" ht="55" customHeight="1" x14ac:dyDescent="0.15">
      <c r="A983" s="69" t="s">
        <v>1962</v>
      </c>
      <c r="B983" s="70"/>
      <c r="C983" s="72" t="str">
        <f>IFERROR(VLOOKUP(VENTAS4[[#This Row],[Code]],STOCK[],5,FALSE),"-")</f>
        <v>Falda Lentejuelas (Nuevo)</v>
      </c>
    </row>
    <row r="984" spans="1:3" s="71" customFormat="1" ht="55" customHeight="1" x14ac:dyDescent="0.15">
      <c r="A984" s="69" t="s">
        <v>1963</v>
      </c>
      <c r="B984" s="70"/>
      <c r="C984" s="72" t="str">
        <f>IFERROR(VLOOKUP(VENTAS4[[#This Row],[Code]],STOCK[],5,FALSE),"-")</f>
        <v>Bermuda denim SHEIN</v>
      </c>
    </row>
    <row r="985" spans="1:3" s="71" customFormat="1" ht="55" customHeight="1" x14ac:dyDescent="0.15">
      <c r="A985" s="69" t="s">
        <v>1964</v>
      </c>
      <c r="B985" s="70"/>
      <c r="C985" s="72" t="str">
        <f>IFERROR(VLOOKUP(VENTAS4[[#This Row],[Code]],STOCK[],5,FALSE),"-")</f>
        <v>Bermuda denim H&amp;M</v>
      </c>
    </row>
    <row r="986" spans="1:3" s="71" customFormat="1" ht="55" customHeight="1" x14ac:dyDescent="0.15">
      <c r="A986" s="69" t="s">
        <v>1965</v>
      </c>
      <c r="B986" s="70"/>
      <c r="C986" s="72" t="str">
        <f>IFERROR(VLOOKUP(VENTAS4[[#This Row],[Code]],STOCK[],5,FALSE),"-")</f>
        <v>Short estampado</v>
      </c>
    </row>
    <row r="987" spans="1:3" s="71" customFormat="1" ht="55" customHeight="1" x14ac:dyDescent="0.15">
      <c r="A987" s="69" t="s">
        <v>1966</v>
      </c>
      <c r="B987" s="70"/>
      <c r="C987" s="72" t="str">
        <f>IFERROR(VLOOKUP(VENTAS4[[#This Row],[Code]],STOCK[],5,FALSE),"-")</f>
        <v>Blusa de picos (Nuevo)</v>
      </c>
    </row>
    <row r="988" spans="1:3" s="71" customFormat="1" ht="55" customHeight="1" x14ac:dyDescent="0.15">
      <c r="A988" s="69" t="s">
        <v>1967</v>
      </c>
      <c r="B988" s="70"/>
      <c r="C988" s="72" t="str">
        <f>IFERROR(VLOOKUP(VENTAS4[[#This Row],[Code]],STOCK[],5,FALSE),"-")</f>
        <v>Blusa manga 3/4</v>
      </c>
    </row>
    <row r="989" spans="1:3" s="71" customFormat="1" ht="55" customHeight="1" x14ac:dyDescent="0.15">
      <c r="A989" s="69" t="s">
        <v>1968</v>
      </c>
      <c r="B989" s="70"/>
      <c r="C989" s="72" t="str">
        <f>IFERROR(VLOOKUP(VENTAS4[[#This Row],[Code]],STOCK[],5,FALSE),"-")</f>
        <v>Pantalón corto estampado (Nuevo)</v>
      </c>
    </row>
    <row r="990" spans="1:3" s="71" customFormat="1" ht="55" customHeight="1" x14ac:dyDescent="0.15">
      <c r="A990" s="69" t="s">
        <v>1969</v>
      </c>
      <c r="B990" s="70"/>
      <c r="C990" s="72" t="str">
        <f>IFERROR(VLOOKUP(VENTAS4[[#This Row],[Code]],STOCK[],5,FALSE),"-")</f>
        <v>Blusa corta de espalda escotada</v>
      </c>
    </row>
    <row r="991" spans="1:3" s="71" customFormat="1" ht="55" customHeight="1" x14ac:dyDescent="0.15">
      <c r="A991" s="69" t="s">
        <v>1970</v>
      </c>
      <c r="B991" s="70"/>
      <c r="C991" s="72" t="str">
        <f>IFERROR(VLOOKUP(VENTAS4[[#This Row],[Code]],STOCK[],5,FALSE),"-")</f>
        <v>Falda ajustada de zíper</v>
      </c>
    </row>
    <row r="992" spans="1:3" s="71" customFormat="1" ht="55" customHeight="1" x14ac:dyDescent="0.15">
      <c r="A992" s="69" t="s">
        <v>1975</v>
      </c>
      <c r="B992" s="70"/>
      <c r="C992" s="72" t="str">
        <f>IFERROR(VLOOKUP(VENTAS4[[#This Row],[Code]],STOCK[],5,FALSE),"-")</f>
        <v>Jogger afelpado de talle alto (Nuevo)</v>
      </c>
    </row>
    <row r="993" spans="1:3" s="71" customFormat="1" ht="55" customHeight="1" x14ac:dyDescent="0.15">
      <c r="A993" s="69" t="s">
        <v>1976</v>
      </c>
      <c r="B993" s="70"/>
      <c r="C993" s="72" t="str">
        <f>IFERROR(VLOOKUP(VENTAS4[[#This Row],[Code]],STOCK[],5,FALSE),"-")</f>
        <v xml:space="preserve">Jogger afelpado de talle alto </v>
      </c>
    </row>
    <row r="994" spans="1:3" s="71" customFormat="1" ht="55" customHeight="1" x14ac:dyDescent="0.15">
      <c r="A994" s="69" t="s">
        <v>1977</v>
      </c>
      <c r="B994" s="70"/>
      <c r="C994" s="72" t="str">
        <f>IFERROR(VLOOKUP(VENTAS4[[#This Row],[Code]],STOCK[],5,FALSE),"-")</f>
        <v>Jogger afelpado de talle alto (Nuevo)</v>
      </c>
    </row>
    <row r="995" spans="1:3" s="71" customFormat="1" ht="55" customHeight="1" x14ac:dyDescent="0.15">
      <c r="A995" s="69" t="s">
        <v>1981</v>
      </c>
      <c r="B995" s="70"/>
      <c r="C995" s="72" t="str">
        <f>IFERROR(VLOOKUP(VENTAS4[[#This Row],[Code]],STOCK[],5,FALSE),"-")</f>
        <v>Blusa bajo con bordados</v>
      </c>
    </row>
    <row r="996" spans="1:3" s="71" customFormat="1" ht="55" customHeight="1" x14ac:dyDescent="0.15">
      <c r="A996" s="69" t="s">
        <v>1982</v>
      </c>
      <c r="B996" s="70"/>
      <c r="C996" s="72" t="str">
        <f>IFERROR(VLOOKUP(VENTAS4[[#This Row],[Code]],STOCK[],5,FALSE),"-")</f>
        <v>Blusa de bolas cuello con lazo</v>
      </c>
    </row>
    <row r="997" spans="1:3" s="71" customFormat="1" ht="55" customHeight="1" x14ac:dyDescent="0.15">
      <c r="A997" s="69" t="s">
        <v>1983</v>
      </c>
      <c r="B997" s="70"/>
      <c r="C997" s="72" t="str">
        <f>IFERROR(VLOOKUP(VENTAS4[[#This Row],[Code]],STOCK[],5,FALSE),"-")</f>
        <v>Blusa corta de manga 3/4</v>
      </c>
    </row>
    <row r="998" spans="1:3" s="71" customFormat="1" ht="55" customHeight="1" x14ac:dyDescent="0.15">
      <c r="A998" s="69" t="s">
        <v>1984</v>
      </c>
      <c r="B998" s="70"/>
      <c r="C998" s="72" t="str">
        <f>IFERROR(VLOOKUP(VENTAS4[[#This Row],[Code]],STOCK[],5,FALSE),"-")</f>
        <v>Blusa bordada de cuello healter</v>
      </c>
    </row>
    <row r="999" spans="1:3" s="71" customFormat="1" ht="55" customHeight="1" x14ac:dyDescent="0.15">
      <c r="A999" s="69" t="s">
        <v>1985</v>
      </c>
      <c r="B999" s="70"/>
      <c r="C999" s="72" t="str">
        <f>IFERROR(VLOOKUP(VENTAS4[[#This Row],[Code]],STOCK[],5,FALSE),"-")</f>
        <v xml:space="preserve">Blusa de manga corta </v>
      </c>
    </row>
    <row r="1000" spans="1:3" s="71" customFormat="1" ht="55" customHeight="1" x14ac:dyDescent="0.15">
      <c r="A1000" s="69" t="s">
        <v>1986</v>
      </c>
      <c r="B1000" s="70"/>
      <c r="C1000" s="72" t="str">
        <f>IFERROR(VLOOKUP(VENTAS4[[#This Row],[Code]],STOCK[],5,FALSE),"-")</f>
        <v>Blusa estampada geométrica</v>
      </c>
    </row>
    <row r="1001" spans="1:3" s="71" customFormat="1" ht="55" customHeight="1" x14ac:dyDescent="0.15">
      <c r="A1001" s="69" t="s">
        <v>1987</v>
      </c>
      <c r="B1001" s="70"/>
      <c r="C1001" s="72" t="str">
        <f>IFERROR(VLOOKUP(VENTAS4[[#This Row],[Code]],STOCK[],5,FALSE),"-")</f>
        <v>Blusa floreada con bajo bordado</v>
      </c>
    </row>
    <row r="1002" spans="1:3" s="71" customFormat="1" ht="55" customHeight="1" x14ac:dyDescent="0.15">
      <c r="A1002" s="69" t="s">
        <v>1999</v>
      </c>
      <c r="B1002" s="70"/>
      <c r="C1002" s="72" t="str">
        <f>IFERROR(VLOOKUP(VENTAS4[[#This Row],[Code]],STOCK[],5,FALSE),"-")</f>
        <v>Blusa naranja abombada</v>
      </c>
    </row>
    <row r="1003" spans="1:3" s="71" customFormat="1" ht="55" customHeight="1" x14ac:dyDescent="0.15">
      <c r="A1003" s="69" t="s">
        <v>2000</v>
      </c>
      <c r="B1003" s="70"/>
      <c r="C1003" s="72" t="str">
        <f>IFERROR(VLOOKUP(VENTAS4[[#This Row],[Code]],STOCK[],5,FALSE),"-")</f>
        <v>Blusa blanca mangas en contraste</v>
      </c>
    </row>
    <row r="1004" spans="1:3" s="71" customFormat="1" ht="55" customHeight="1" x14ac:dyDescent="0.15">
      <c r="A1004" s="69" t="s">
        <v>2001</v>
      </c>
      <c r="B1004" s="70"/>
      <c r="C1004" s="72" t="str">
        <f>IFERROR(VLOOKUP(VENTAS4[[#This Row],[Code]],STOCK[],5,FALSE),"-")</f>
        <v>Blusa negra mangas de vuelo</v>
      </c>
    </row>
    <row r="1005" spans="1:3" s="71" customFormat="1" ht="55" customHeight="1" x14ac:dyDescent="0.15">
      <c r="A1005" s="69" t="s">
        <v>2005</v>
      </c>
      <c r="B1005" s="70"/>
      <c r="C1005" s="72" t="str">
        <f>IFERROR(VLOOKUP(VENTAS4[[#This Row],[Code]],STOCK[],5,FALSE),"-")</f>
        <v>Conjunto Playera y short bikers (devolución)</v>
      </c>
    </row>
    <row r="1006" spans="1:3" s="71" customFormat="1" ht="55" customHeight="1" x14ac:dyDescent="0.15">
      <c r="A1006" s="69" t="s">
        <v>2007</v>
      </c>
      <c r="B1006" s="70"/>
      <c r="C1006" s="72" t="str">
        <f>IFERROR(VLOOKUP(VENTAS4[[#This Row],[Code]],STOCK[],5,FALSE),"-")</f>
        <v>Pantalón Blanco de pierna ancha</v>
      </c>
    </row>
    <row r="1007" spans="1:3" s="71" customFormat="1" ht="55" customHeight="1" x14ac:dyDescent="0.15">
      <c r="A1007" s="69" t="s">
        <v>2010</v>
      </c>
      <c r="B1007" s="70"/>
      <c r="C1007" s="72" t="str">
        <f>IFERROR(VLOOKUP(VENTAS4[[#This Row],[Code]],STOCK[],5,FALSE),"-")</f>
        <v xml:space="preserve"> Short de media pierna</v>
      </c>
    </row>
    <row r="1008" spans="1:3" s="71" customFormat="1" ht="55" customHeight="1" x14ac:dyDescent="0.15">
      <c r="A1008" s="69" t="s">
        <v>2020</v>
      </c>
      <c r="B1008" s="70"/>
      <c r="C1008" s="72" t="str">
        <f>IFERROR(VLOOKUP(VENTAS4[[#This Row],[Code]],STOCK[],5,FALSE),"-")</f>
        <v>Jean Skinny costura en contraste</v>
      </c>
    </row>
    <row r="1009" spans="1:3" s="71" customFormat="1" ht="55" customHeight="1" x14ac:dyDescent="0.15">
      <c r="A1009" s="69" t="s">
        <v>2021</v>
      </c>
      <c r="B1009" s="70"/>
      <c r="C1009" s="72" t="str">
        <f>IFERROR(VLOOKUP(VENTAS4[[#This Row],[Code]],STOCK[],5,FALSE),"-")</f>
        <v>Jean Skinny floreado</v>
      </c>
    </row>
    <row r="1010" spans="1:3" s="71" customFormat="1" ht="55" customHeight="1" x14ac:dyDescent="0.15">
      <c r="A1010" s="69" t="s">
        <v>2022</v>
      </c>
      <c r="B1010" s="70"/>
      <c r="C1010" s="72" t="str">
        <f>IFERROR(VLOOKUP(VENTAS4[[#This Row],[Code]],STOCK[],5,FALSE),"-")</f>
        <v>Jean corte mom de remaches finos</v>
      </c>
    </row>
    <row r="1011" spans="1:3" s="71" customFormat="1" ht="55" customHeight="1" x14ac:dyDescent="0.15">
      <c r="A1011" s="69" t="s">
        <v>2023</v>
      </c>
      <c r="B1011" s="70"/>
      <c r="C1011" s="72" t="str">
        <f>IFERROR(VLOOKUP(VENTAS4[[#This Row],[Code]],STOCK[],5,FALSE),"-")</f>
        <v xml:space="preserve">Jean con doblez estampado </v>
      </c>
    </row>
    <row r="1012" spans="1:3" s="71" customFormat="1" ht="55" customHeight="1" x14ac:dyDescent="0.15">
      <c r="A1012" s="69" t="s">
        <v>2024</v>
      </c>
      <c r="B1012" s="70"/>
      <c r="C1012" s="72" t="str">
        <f>IFERROR(VLOOKUP(VENTAS4[[#This Row],[Code]],STOCK[],5,FALSE),"-")</f>
        <v xml:space="preserve">Jean skinny de corte bajo </v>
      </c>
    </row>
    <row r="1013" spans="1:3" s="71" customFormat="1" ht="55" customHeight="1" x14ac:dyDescent="0.15">
      <c r="A1013" s="69" t="s">
        <v>2025</v>
      </c>
      <c r="B1013" s="70"/>
      <c r="C1013" s="72" t="str">
        <f>IFERROR(VLOOKUP(VENTAS4[[#This Row],[Code]],STOCK[],5,FALSE),"-")</f>
        <v>Jean Oscuro desteñido</v>
      </c>
    </row>
    <row r="1014" spans="1:3" s="71" customFormat="1" ht="55" customHeight="1" x14ac:dyDescent="0.15">
      <c r="A1014" s="69" t="s">
        <v>1971</v>
      </c>
      <c r="B1014" s="70"/>
      <c r="C1014" s="72" t="str">
        <f>IFERROR(VLOOKUP(VENTAS4[[#This Row],[Code]],STOCK[],5,FALSE),"-")</f>
        <v>Jean corte ancho de bajo descosido</v>
      </c>
    </row>
    <row r="1015" spans="1:3" s="71" customFormat="1" ht="55" customHeight="1" x14ac:dyDescent="0.15">
      <c r="A1015" s="69" t="s">
        <v>1972</v>
      </c>
      <c r="B1015" s="70"/>
      <c r="C1015" s="72" t="str">
        <f>IFERROR(VLOOKUP(VENTAS4[[#This Row],[Code]],STOCK[],5,FALSE),"-")</f>
        <v xml:space="preserve">Jean skinny corto </v>
      </c>
    </row>
    <row r="1016" spans="1:3" s="71" customFormat="1" ht="55" customHeight="1" x14ac:dyDescent="0.15">
      <c r="A1016" s="69" t="s">
        <v>1973</v>
      </c>
      <c r="B1016" s="70"/>
      <c r="C1016" s="72" t="str">
        <f>IFERROR(VLOOKUP(VENTAS4[[#This Row],[Code]],STOCK[],5,FALSE),"-")</f>
        <v>Falda de vuelos con zíper</v>
      </c>
    </row>
    <row r="1017" spans="1:3" s="71" customFormat="1" ht="55" customHeight="1" x14ac:dyDescent="0.15">
      <c r="A1017" s="69" t="s">
        <v>2037</v>
      </c>
      <c r="B1017" s="70"/>
      <c r="C1017" s="72" t="str">
        <f>IFERROR(VLOOKUP(VENTAS4[[#This Row],[Code]],STOCK[],5,FALSE),"-")</f>
        <v>Botín de punta cuadrada y zíper</v>
      </c>
    </row>
    <row r="1018" spans="1:3" s="71" customFormat="1" ht="55" customHeight="1" x14ac:dyDescent="0.15">
      <c r="A1018" s="69" t="s">
        <v>2039</v>
      </c>
      <c r="B1018" s="70"/>
      <c r="C1018" s="72" t="str">
        <f>IFERROR(VLOOKUP(VENTAS4[[#This Row],[Code]],STOCK[],5,FALSE),"-")</f>
        <v>Blusa estampada de Lunares</v>
      </c>
    </row>
    <row r="1019" spans="1:3" s="71" customFormat="1" ht="55" customHeight="1" x14ac:dyDescent="0.15">
      <c r="A1019" s="69" t="s">
        <v>2050</v>
      </c>
      <c r="B1019" s="70"/>
      <c r="C1019" s="72" t="str">
        <f>IFERROR(VLOOKUP(VENTAS4[[#This Row],[Code]],STOCK[],5,FALSE),"-")</f>
        <v>Top rosa acanalado</v>
      </c>
    </row>
    <row r="1020" spans="1:3" s="71" customFormat="1" ht="55" customHeight="1" x14ac:dyDescent="0.15">
      <c r="A1020" s="69" t="s">
        <v>2053</v>
      </c>
      <c r="B1020" s="70" t="s">
        <v>2116</v>
      </c>
      <c r="C1020" s="72" t="str">
        <f>IFERROR(VLOOKUP(VENTAS4[[#This Row],[Code]],STOCK[],5,FALSE),"-")</f>
        <v>Body traslúcido floreado</v>
      </c>
    </row>
    <row r="1021" spans="1:3" s="71" customFormat="1" ht="55" customHeight="1" x14ac:dyDescent="0.15">
      <c r="A1021" s="69" t="s">
        <v>2054</v>
      </c>
      <c r="B1021" s="70"/>
      <c r="C1021" s="72" t="str">
        <f>IFERROR(VLOOKUP(VENTAS4[[#This Row],[Code]],STOCK[],5,FALSE),"-")</f>
        <v>Corset de Encaje negro</v>
      </c>
    </row>
    <row r="1022" spans="1:3" s="71" customFormat="1" ht="55" customHeight="1" x14ac:dyDescent="0.15">
      <c r="A1022" s="69" t="s">
        <v>2055</v>
      </c>
      <c r="B1022" s="70"/>
      <c r="C1022" s="72" t="str">
        <f>IFERROR(VLOOKUP(VENTAS4[[#This Row],[Code]],STOCK[],5,FALSE),"-")</f>
        <v>Corset de Encaje negro</v>
      </c>
    </row>
    <row r="1023" spans="1:3" s="71" customFormat="1" ht="55" customHeight="1" x14ac:dyDescent="0.15">
      <c r="A1023" s="69" t="s">
        <v>2073</v>
      </c>
      <c r="B1023" s="70"/>
      <c r="C1023" s="72" t="str">
        <f>IFERROR(VLOOKUP(VENTAS4[[#This Row],[Code]],STOCK[],5,FALSE),"-")</f>
        <v>Vestido acanalado de manga larga</v>
      </c>
    </row>
    <row r="1024" spans="1:3" s="71" customFormat="1" ht="55" customHeight="1" x14ac:dyDescent="0.15">
      <c r="A1024" s="69" t="s">
        <v>2114</v>
      </c>
      <c r="B1024" s="70" t="s">
        <v>2116</v>
      </c>
      <c r="C1024" s="72" t="str">
        <f>IFERROR(VLOOKUP(VENTAS4[[#This Row],[Code]],STOCK[],5,FALSE),"-")</f>
        <v>Vestido Ajustado estilo pullover</v>
      </c>
    </row>
    <row r="1025" spans="1:3" s="71" customFormat="1" ht="55" customHeight="1" x14ac:dyDescent="0.15">
      <c r="A1025" s="69" t="s">
        <v>1974</v>
      </c>
      <c r="B1025" s="70"/>
      <c r="C1025" s="72" t="str">
        <f>IFERROR(VLOOKUP(VENTAS4[[#This Row],[Code]],STOCK[],5,FALSE),"-")</f>
        <v>-</v>
      </c>
    </row>
    <row r="1026" spans="1:3" s="71" customFormat="1" ht="55" customHeight="1" x14ac:dyDescent="0.15">
      <c r="A1026" s="69" t="s">
        <v>2185</v>
      </c>
      <c r="B1026" s="70"/>
      <c r="C1026" s="72" t="str">
        <f>IFERROR(VLOOKUP(VENTAS4[[#This Row],[Code]],STOCK[],5,FALSE),"-")</f>
        <v>Sandalias de velcro</v>
      </c>
    </row>
    <row r="1027" spans="1:3" s="71" customFormat="1" ht="55" customHeight="1" x14ac:dyDescent="0.15">
      <c r="A1027" s="69" t="s">
        <v>1748</v>
      </c>
      <c r="B1027" s="70"/>
      <c r="C1027" s="72" t="str">
        <f>IFERROR(VLOOKUP(VENTAS4[[#This Row],[Code]],STOCK[],5,FALSE),"-")</f>
        <v>Sandalias flip de plataforma Rosadas Marca F21</v>
      </c>
    </row>
    <row r="1028" spans="1:3" s="71" customFormat="1" ht="55" customHeight="1" x14ac:dyDescent="0.15">
      <c r="A1028" s="69" t="s">
        <v>2296</v>
      </c>
      <c r="B1028" s="70"/>
      <c r="C1028" s="72" t="str">
        <f>IFERROR(VLOOKUP(VENTAS4[[#This Row],[Code]],STOCK[],5,FALSE),"-")</f>
        <v>Fashion TOTE bag tamaño de gran capacidad</v>
      </c>
    </row>
    <row r="1029" spans="1:3" s="71" customFormat="1" ht="55" customHeight="1" x14ac:dyDescent="0.15">
      <c r="A1029" s="69" t="s">
        <v>2297</v>
      </c>
      <c r="B1029" s="70"/>
      <c r="C1029" s="72" t="str">
        <f>IFERROR(VLOOKUP(VENTAS4[[#This Row],[Code]],STOCK[],5,FALSE),"-")</f>
        <v xml:space="preserve">The Cat TOTE bag tamaño de Gran Capacidad </v>
      </c>
    </row>
    <row r="1030" spans="1:3" s="71" customFormat="1" ht="55" customHeight="1" x14ac:dyDescent="0.15">
      <c r="A1030" s="69" t="s">
        <v>2298</v>
      </c>
      <c r="B1030" s="70"/>
      <c r="C1030" s="72" t="str">
        <f>IFERROR(VLOOKUP(VENTAS4[[#This Row],[Code]],STOCK[],5,FALSE),"-")</f>
        <v>Flor TOTE fashion bag</v>
      </c>
    </row>
    <row r="1031" spans="1:3" s="71" customFormat="1" ht="55" customHeight="1" x14ac:dyDescent="0.15">
      <c r="A1031" s="69" t="s">
        <v>2299</v>
      </c>
      <c r="B1031" s="70"/>
      <c r="C1031" s="72" t="str">
        <f>IFERROR(VLOOKUP(VENTAS4[[#This Row],[Code]],STOCK[],5,FALSE),"-")</f>
        <v>Vestido Estampado floral de moda</v>
      </c>
    </row>
    <row r="1032" spans="1:3" s="71" customFormat="1" ht="55" customHeight="1" x14ac:dyDescent="0.15">
      <c r="A1032" s="69" t="s">
        <v>2300</v>
      </c>
      <c r="B1032" s="70"/>
      <c r="C1032" s="72" t="str">
        <f>IFERROR(VLOOKUP(VENTAS4[[#This Row],[Code]],STOCK[],5,FALSE),"-")</f>
        <v>Vestido Estampado floral de moda</v>
      </c>
    </row>
    <row r="1033" spans="1:3" s="71" customFormat="1" ht="55" customHeight="1" x14ac:dyDescent="0.15">
      <c r="A1033" s="69" t="s">
        <v>2301</v>
      </c>
      <c r="B1033" s="70"/>
      <c r="C1033" s="72" t="str">
        <f>IFERROR(VLOOKUP(VENTAS4[[#This Row],[Code]],STOCK[],5,FALSE),"-")</f>
        <v>Set de traje de baño elegante 2 piezas con adorno en forma de V</v>
      </c>
    </row>
    <row r="1034" spans="1:3" s="71" customFormat="1" ht="55" customHeight="1" x14ac:dyDescent="0.15">
      <c r="A1034" s="69" t="s">
        <v>2302</v>
      </c>
      <c r="B1034" s="70"/>
      <c r="C1034" s="72" t="str">
        <f>IFERROR(VLOOKUP(VENTAS4[[#This Row],[Code]],STOCK[],5,FALSE),"-")</f>
        <v>Set de traje de baño elegante 2 piezas con adorno en forma de V</v>
      </c>
    </row>
    <row r="1035" spans="1:3" s="71" customFormat="1" ht="55" customHeight="1" x14ac:dyDescent="0.15">
      <c r="A1035" s="69" t="s">
        <v>2303</v>
      </c>
      <c r="B1035" s="70"/>
      <c r="C1035" s="72" t="str">
        <f>IFERROR(VLOOKUP(VENTAS4[[#This Row],[Code]],STOCK[],5,FALSE),"-")</f>
        <v>Set de traje de baño 3 piezas Azul metalizado</v>
      </c>
    </row>
    <row r="1036" spans="1:3" s="71" customFormat="1" ht="55" customHeight="1" x14ac:dyDescent="0.15">
      <c r="A1036" s="69" t="s">
        <v>2304</v>
      </c>
      <c r="B1036" s="70"/>
      <c r="C1036" s="72" t="str">
        <f>IFERROR(VLOOKUP(VENTAS4[[#This Row],[Code]],STOCK[],5,FALSE),"-")</f>
        <v xml:space="preserve">Set Chic de conjunto de 2 piezas </v>
      </c>
    </row>
    <row r="1037" spans="1:3" s="71" customFormat="1" ht="55" customHeight="1" x14ac:dyDescent="0.15">
      <c r="A1037" s="69" t="s">
        <v>2493</v>
      </c>
      <c r="B1037" s="70"/>
      <c r="C1037" s="72" t="str">
        <f>IFERROR(VLOOKUP(VENTAS4[[#This Row],[Code]],STOCK[],5,FALSE),"-")</f>
        <v>Falda Bohemia de mezclilla de cintura alta con detalles de botón</v>
      </c>
    </row>
    <row r="1038" spans="1:3" s="71" customFormat="1" ht="55" customHeight="1" x14ac:dyDescent="0.15">
      <c r="A1038" s="69" t="s">
        <v>2305</v>
      </c>
      <c r="B1038" s="70"/>
      <c r="C1038" s="72" t="str">
        <f>IFERROR(VLOOKUP(VENTAS4[[#This Row],[Code]],STOCK[],5,FALSE),"-")</f>
        <v>Falda Bohemia de mezclilla de cintura alta con detalles de botón</v>
      </c>
    </row>
    <row r="1039" spans="1:3" s="71" customFormat="1" ht="55" customHeight="1" x14ac:dyDescent="0.15">
      <c r="A1039" s="69" t="s">
        <v>2306</v>
      </c>
      <c r="B1039" s="70"/>
      <c r="C1039" s="72" t="str">
        <f>IFERROR(VLOOKUP(VENTAS4[[#This Row],[Code]],STOCK[],5,FALSE),"-")</f>
        <v>Falda Bohemia de mezclilla de cintura alta con detalles de botón</v>
      </c>
    </row>
    <row r="1040" spans="1:3" s="71" customFormat="1" ht="55" customHeight="1" x14ac:dyDescent="0.15">
      <c r="A1040" s="69" t="s">
        <v>2307</v>
      </c>
      <c r="B1040" s="70"/>
      <c r="C1040" s="72" t="str">
        <f>IFERROR(VLOOKUP(VENTAS4[[#This Row],[Code]],STOCK[],5,FALSE),"-")</f>
        <v>Set de 3 piezas de bikini con estampado floral</v>
      </c>
    </row>
    <row r="1041" spans="1:3" s="71" customFormat="1" ht="55" customHeight="1" x14ac:dyDescent="0.15">
      <c r="A1041" s="69" t="s">
        <v>2308</v>
      </c>
      <c r="B1041" s="70"/>
      <c r="C1041" s="72" t="str">
        <f>IFERROR(VLOOKUP(VENTAS4[[#This Row],[Code]],STOCK[],5,FALSE),"-")</f>
        <v>Set de 3 piezas de bikini con estampado floral</v>
      </c>
    </row>
    <row r="1042" spans="1:3" s="71" customFormat="1" ht="55" customHeight="1" x14ac:dyDescent="0.15">
      <c r="A1042" s="69" t="s">
        <v>2309</v>
      </c>
      <c r="B1042" s="70"/>
      <c r="C1042" s="72" t="str">
        <f>IFERROR(VLOOKUP(VENTAS4[[#This Row],[Code]],STOCK[],5,FALSE),"-")</f>
        <v>Set de 3 piezas de bikini con estampado floral</v>
      </c>
    </row>
    <row r="1043" spans="1:3" s="71" customFormat="1" ht="55" customHeight="1" x14ac:dyDescent="0.15">
      <c r="A1043" s="69" t="s">
        <v>2310</v>
      </c>
      <c r="B1043" s="70"/>
      <c r="C1043" s="72" t="str">
        <f>IFERROR(VLOOKUP(VENTAS4[[#This Row],[Code]],STOCK[],5,FALSE),"-")</f>
        <v>Set de bikini 3 piezas estampado navy</v>
      </c>
    </row>
    <row r="1044" spans="1:3" s="71" customFormat="1" ht="55" customHeight="1" x14ac:dyDescent="0.15">
      <c r="A1044" s="69" t="s">
        <v>2311</v>
      </c>
      <c r="B1044" s="70"/>
      <c r="C1044" s="72" t="str">
        <f>IFERROR(VLOOKUP(VENTAS4[[#This Row],[Code]],STOCK[],5,FALSE),"-")</f>
        <v>Set de bikini estampado de flor de 3 piezas de cintura alta</v>
      </c>
    </row>
    <row r="1045" spans="1:3" s="71" customFormat="1" ht="55" customHeight="1" x14ac:dyDescent="0.15">
      <c r="A1045" s="69" t="s">
        <v>2312</v>
      </c>
      <c r="B1045" s="70"/>
      <c r="C1045" s="72" t="str">
        <f>IFERROR(VLOOKUP(VENTAS4[[#This Row],[Code]],STOCK[],5,FALSE),"-")</f>
        <v>Set de bikini estampado de flor de 3 piezas de cintura alta</v>
      </c>
    </row>
    <row r="1046" spans="1:3" s="71" customFormat="1" ht="55" customHeight="1" x14ac:dyDescent="0.15">
      <c r="A1046" s="69" t="s">
        <v>2313</v>
      </c>
      <c r="B1046" s="70"/>
      <c r="C1046" s="72" t="str">
        <f>IFERROR(VLOOKUP(VENTAS4[[#This Row],[Code]],STOCK[],5,FALSE),"-")</f>
        <v xml:space="preserve">Bañador en color sólido sexy-elegante </v>
      </c>
    </row>
    <row r="1047" spans="1:3" s="71" customFormat="1" ht="55" customHeight="1" x14ac:dyDescent="0.15">
      <c r="A1047" s="69" t="s">
        <v>2494</v>
      </c>
      <c r="B1047" s="70"/>
      <c r="C1047" s="72" t="str">
        <f>IFERROR(VLOOKUP(VENTAS4[[#This Row],[Code]],STOCK[],5,FALSE),"-")</f>
        <v xml:space="preserve">Bañador en color sólido sexy-elegante </v>
      </c>
    </row>
    <row r="1048" spans="1:3" s="71" customFormat="1" ht="55" customHeight="1" x14ac:dyDescent="0.15">
      <c r="A1048" s="69" t="s">
        <v>2314</v>
      </c>
      <c r="B1048" s="70"/>
      <c r="C1048" s="72" t="str">
        <f>IFERROR(VLOOKUP(VENTAS4[[#This Row],[Code]],STOCK[],5,FALSE),"-")</f>
        <v xml:space="preserve">Bañador en color sólido sexy-elegante </v>
      </c>
    </row>
    <row r="1049" spans="1:3" s="71" customFormat="1" ht="55" customHeight="1" x14ac:dyDescent="0.15">
      <c r="A1049" s="69" t="s">
        <v>2315</v>
      </c>
      <c r="B1049" s="70"/>
      <c r="C1049" s="72" t="str">
        <f>IFERROR(VLOOKUP(VENTAS4[[#This Row],[Code]],STOCK[],5,FALSE),"-")</f>
        <v>Bañador clásico cuello V</v>
      </c>
    </row>
    <row r="1050" spans="1:3" s="71" customFormat="1" ht="55" customHeight="1" x14ac:dyDescent="0.15">
      <c r="A1050" s="69" t="s">
        <v>2316</v>
      </c>
      <c r="B1050" s="70"/>
      <c r="C1050" s="72" t="str">
        <f>IFERROR(VLOOKUP(VENTAS4[[#This Row],[Code]],STOCK[],5,FALSE),"-")</f>
        <v>Bañador clásico cuello V</v>
      </c>
    </row>
    <row r="1051" spans="1:3" s="71" customFormat="1" ht="55" customHeight="1" x14ac:dyDescent="0.15">
      <c r="A1051" s="69" t="s">
        <v>2317</v>
      </c>
      <c r="B1051" s="70"/>
      <c r="C1051" s="72" t="str">
        <f>IFERROR(VLOOKUP(VENTAS4[[#This Row],[Code]],STOCK[],5,FALSE),"-")</f>
        <v>Bañador clásico cuello V</v>
      </c>
    </row>
    <row r="1052" spans="1:3" s="71" customFormat="1" ht="55" customHeight="1" x14ac:dyDescent="0.15">
      <c r="A1052" s="69" t="s">
        <v>2318</v>
      </c>
      <c r="B1052" s="70"/>
      <c r="C1052" s="72" t="str">
        <f>IFERROR(VLOOKUP(VENTAS4[[#This Row],[Code]],STOCK[],5,FALSE),"-")</f>
        <v>Set de bikini 2 piezas estampado de colores con adorno de aro</v>
      </c>
    </row>
    <row r="1053" spans="1:3" s="71" customFormat="1" ht="55" customHeight="1" x14ac:dyDescent="0.15">
      <c r="A1053" s="69" t="s">
        <v>2319</v>
      </c>
      <c r="B1053" s="70"/>
      <c r="C1053" s="72" t="str">
        <f>IFERROR(VLOOKUP(VENTAS4[[#This Row],[Code]],STOCK[],5,FALSE),"-")</f>
        <v>Bikini sexy de pierna alta en tendencia</v>
      </c>
    </row>
    <row r="1054" spans="1:3" s="71" customFormat="1" ht="55" customHeight="1" x14ac:dyDescent="0.15">
      <c r="A1054" s="69" t="s">
        <v>2320</v>
      </c>
      <c r="B1054" s="70"/>
      <c r="C1054" s="72" t="str">
        <f>IFERROR(VLOOKUP(VENTAS4[[#This Row],[Code]],STOCK[],5,FALSE),"-")</f>
        <v>Bikini sexy de pierna alta en tendencia</v>
      </c>
    </row>
    <row r="1055" spans="1:3" s="71" customFormat="1" ht="55" customHeight="1" x14ac:dyDescent="0.15">
      <c r="A1055" s="69" t="s">
        <v>2321</v>
      </c>
      <c r="B1055" s="70"/>
      <c r="C1055" s="72" t="str">
        <f>IFERROR(VLOOKUP(VENTAS4[[#This Row],[Code]],STOCK[],5,FALSE),"-")</f>
        <v>Bikini sexy de pierna alta en tendencia</v>
      </c>
    </row>
    <row r="1056" spans="1:3" s="71" customFormat="1" ht="55" customHeight="1" x14ac:dyDescent="0.15">
      <c r="A1056" s="69" t="s">
        <v>2322</v>
      </c>
      <c r="B1056" s="70"/>
      <c r="C1056" s="72" t="str">
        <f>IFERROR(VLOOKUP(VENTAS4[[#This Row],[Code]],STOCK[],5,FALSE),"-")</f>
        <v>Bikini sexy de pierna alta en tendencia</v>
      </c>
    </row>
    <row r="1057" spans="1:3" s="71" customFormat="1" ht="55" customHeight="1" x14ac:dyDescent="0.15">
      <c r="A1057" s="69" t="s">
        <v>2495</v>
      </c>
      <c r="B1057" s="70"/>
      <c r="C1057" s="72" t="str">
        <f>IFERROR(VLOOKUP(VENTAS4[[#This Row],[Code]],STOCK[],5,FALSE),"-")</f>
        <v>Conjunto Playero color verde 2 piezas</v>
      </c>
    </row>
    <row r="1058" spans="1:3" s="71" customFormat="1" ht="55" customHeight="1" x14ac:dyDescent="0.15">
      <c r="A1058" s="69" t="s">
        <v>2323</v>
      </c>
      <c r="B1058" s="70"/>
      <c r="C1058" s="72" t="str">
        <f>IFERROR(VLOOKUP(VENTAS4[[#This Row],[Code]],STOCK[],5,FALSE),"-")</f>
        <v>Conjunto Playero color verde 2 piezas</v>
      </c>
    </row>
    <row r="1059" spans="1:3" s="71" customFormat="1" ht="55" customHeight="1" x14ac:dyDescent="0.15">
      <c r="A1059" s="69" t="s">
        <v>2324</v>
      </c>
      <c r="B1059" s="70"/>
      <c r="C1059" s="72" t="str">
        <f>IFERROR(VLOOKUP(VENTAS4[[#This Row],[Code]],STOCK[],5,FALSE),"-")</f>
        <v>Set de traje de baño elegante 2 piezas con adorno en forma de V</v>
      </c>
    </row>
    <row r="1060" spans="1:3" s="71" customFormat="1" ht="55" customHeight="1" x14ac:dyDescent="0.15">
      <c r="A1060" s="69" t="s">
        <v>2325</v>
      </c>
      <c r="B1060" s="70"/>
      <c r="C1060" s="72" t="str">
        <f>IFERROR(VLOOKUP(VENTAS4[[#This Row],[Code]],STOCK[],5,FALSE),"-")</f>
        <v>Set de bikini floral con aro</v>
      </c>
    </row>
    <row r="1061" spans="1:3" s="71" customFormat="1" ht="55" customHeight="1" x14ac:dyDescent="0.15">
      <c r="A1061" s="69" t="s">
        <v>2326</v>
      </c>
      <c r="B1061" s="70"/>
      <c r="C1061" s="72" t="str">
        <f>IFERROR(VLOOKUP(VENTAS4[[#This Row],[Code]],STOCK[],5,FALSE),"-")</f>
        <v>Set de bikini floral con aro</v>
      </c>
    </row>
    <row r="1062" spans="1:3" s="71" customFormat="1" ht="55" customHeight="1" x14ac:dyDescent="0.15">
      <c r="A1062" s="69" t="s">
        <v>2327</v>
      </c>
      <c r="B1062" s="70"/>
      <c r="C1062" s="72" t="str">
        <f>IFERROR(VLOOKUP(VENTAS4[[#This Row],[Code]],STOCK[],5,FALSE),"-")</f>
        <v>Set de bikini floral con aro</v>
      </c>
    </row>
    <row r="1063" spans="1:3" s="71" customFormat="1" ht="55" customHeight="1" x14ac:dyDescent="0.15">
      <c r="A1063" s="69" t="s">
        <v>2328</v>
      </c>
      <c r="B1063" s="70"/>
      <c r="C1063" s="72" t="str">
        <f>IFERROR(VLOOKUP(VENTAS4[[#This Row],[Code]],STOCK[],5,FALSE),"-")</f>
        <v>Vestido Boho de cuello healter</v>
      </c>
    </row>
    <row r="1064" spans="1:3" s="71" customFormat="1" ht="55" customHeight="1" x14ac:dyDescent="0.15">
      <c r="A1064" s="69" t="s">
        <v>2329</v>
      </c>
      <c r="B1064" s="70"/>
      <c r="C1064" s="72" t="str">
        <f>IFERROR(VLOOKUP(VENTAS4[[#This Row],[Code]],STOCK[],5,FALSE),"-")</f>
        <v>Vestido floral verano con abertura</v>
      </c>
    </row>
    <row r="1065" spans="1:3" s="71" customFormat="1" ht="55" customHeight="1" x14ac:dyDescent="0.15">
      <c r="A1065" s="69" t="s">
        <v>2330</v>
      </c>
      <c r="B1065" s="70"/>
      <c r="C1065" s="72" t="str">
        <f>IFERROR(VLOOKUP(VENTAS4[[#This Row],[Code]],STOCK[],5,FALSE),"-")</f>
        <v xml:space="preserve">Bolso TOTE arcoíris trending </v>
      </c>
    </row>
    <row r="1066" spans="1:3" s="71" customFormat="1" ht="55" customHeight="1" x14ac:dyDescent="0.15">
      <c r="A1066" s="69" t="s">
        <v>2331</v>
      </c>
      <c r="B1066" s="70"/>
      <c r="C1066" s="72" t="str">
        <f>IFERROR(VLOOKUP(VENTAS4[[#This Row],[Code]],STOCK[],5,FALSE),"-")</f>
        <v>Vestido Resorte estampado bohemio</v>
      </c>
    </row>
    <row r="1067" spans="1:3" s="71" customFormat="1" ht="55" customHeight="1" x14ac:dyDescent="0.15">
      <c r="A1067" s="69" t="s">
        <v>2496</v>
      </c>
      <c r="B1067" s="70"/>
      <c r="C1067" s="72" t="str">
        <f>IFERROR(VLOOKUP(VENTAS4[[#This Row],[Code]],STOCK[],5,FALSE),"-")</f>
        <v>Bolso chic estilo verano</v>
      </c>
    </row>
    <row r="1068" spans="1:3" s="71" customFormat="1" ht="55" customHeight="1" x14ac:dyDescent="0.15">
      <c r="A1068" s="69" t="s">
        <v>2332</v>
      </c>
      <c r="B1068" s="70"/>
      <c r="C1068" s="78" t="s">
        <v>2610</v>
      </c>
    </row>
    <row r="1069" spans="1:3" s="71" customFormat="1" ht="55" customHeight="1" x14ac:dyDescent="0.15">
      <c r="A1069" s="69" t="s">
        <v>2333</v>
      </c>
      <c r="B1069" s="70"/>
      <c r="C1069" s="72" t="str">
        <f>IFERROR(VLOOKUP(VENTAS4[[#This Row],[Code]],STOCK[],5,FALSE),"-")</f>
        <v>Set de bikini con cobertor de playa</v>
      </c>
    </row>
    <row r="1070" spans="1:3" s="71" customFormat="1" ht="55" customHeight="1" x14ac:dyDescent="0.15">
      <c r="A1070" s="69" t="s">
        <v>2334</v>
      </c>
      <c r="B1070" s="70"/>
      <c r="C1070" s="72" t="str">
        <f>IFERROR(VLOOKUP(VENTAS4[[#This Row],[Code]],STOCK[],5,FALSE),"-")</f>
        <v>Vestido sexy cruzado de escote profundo</v>
      </c>
    </row>
    <row r="1071" spans="1:3" s="71" customFormat="1" ht="55" customHeight="1" x14ac:dyDescent="0.15">
      <c r="A1071" s="69" t="s">
        <v>2335</v>
      </c>
      <c r="B1071" s="70"/>
      <c r="C1071" s="72" t="str">
        <f>IFERROR(VLOOKUP(VENTAS4[[#This Row],[Code]],STOCK[],5,FALSE),"-")</f>
        <v>Estiloso sombrero de protección solar playero</v>
      </c>
    </row>
    <row r="1072" spans="1:3" s="71" customFormat="1" ht="55" customHeight="1" x14ac:dyDescent="0.15">
      <c r="A1072" s="69" t="s">
        <v>2336</v>
      </c>
      <c r="B1072" s="70"/>
      <c r="C1072" s="72" t="str">
        <f>IFERROR(VLOOKUP(VENTAS4[[#This Row],[Code]],STOCK[],5,FALSE),"-")</f>
        <v>Vestido negro espalda cruzada</v>
      </c>
    </row>
    <row r="1073" spans="1:3" s="71" customFormat="1" ht="55" customHeight="1" x14ac:dyDescent="0.15">
      <c r="A1073" s="69" t="s">
        <v>2337</v>
      </c>
      <c r="B1073" s="70"/>
      <c r="C1073" s="72" t="str">
        <f>IFERROR(VLOOKUP(VENTAS4[[#This Row],[Code]],STOCK[],5,FALSE),"-")</f>
        <v>Vestido blanco espalda cruzada</v>
      </c>
    </row>
    <row r="1074" spans="1:3" s="71" customFormat="1" ht="55" customHeight="1" x14ac:dyDescent="0.15">
      <c r="A1074" s="69" t="s">
        <v>2338</v>
      </c>
      <c r="B1074" s="70"/>
      <c r="C1074" s="72" t="str">
        <f>IFERROR(VLOOKUP(VENTAS4[[#This Row],[Code]],STOCK[],5,FALSE),"-")</f>
        <v>Set de bikini con cobertor de playa</v>
      </c>
    </row>
    <row r="1075" spans="1:3" s="71" customFormat="1" ht="55" customHeight="1" x14ac:dyDescent="0.15">
      <c r="A1075" s="69" t="s">
        <v>2339</v>
      </c>
      <c r="B1075" s="70"/>
      <c r="C1075" s="72" t="str">
        <f>IFERROR(VLOOKUP(VENTAS4[[#This Row],[Code]],STOCK[],5,FALSE),"-")</f>
        <v>Bolso bohemio redondo de gran capacidad</v>
      </c>
    </row>
    <row r="1076" spans="1:3" s="71" customFormat="1" ht="55" customHeight="1" x14ac:dyDescent="0.15">
      <c r="A1076" s="69" t="s">
        <v>2340</v>
      </c>
      <c r="B1076" s="70"/>
      <c r="C1076" s="72" t="str">
        <f>IFERROR(VLOOKUP(VENTAS4[[#This Row],[Code]],STOCK[],5,FALSE),"-")</f>
        <v>Set de traje de baño elegante 2 piezas con adorno en forma de V</v>
      </c>
    </row>
    <row r="1077" spans="1:3" s="71" customFormat="1" ht="55" customHeight="1" x14ac:dyDescent="0.15">
      <c r="A1077" s="69" t="s">
        <v>2497</v>
      </c>
      <c r="B1077" s="70"/>
      <c r="C1077" s="72" t="str">
        <f>IFERROR(VLOOKUP(VENTAS4[[#This Row],[Code]],STOCK[],5,FALSE),"-")</f>
        <v>Set de bikini bandeau color sólido</v>
      </c>
    </row>
    <row r="1078" spans="1:3" s="71" customFormat="1" ht="55" customHeight="1" x14ac:dyDescent="0.15">
      <c r="A1078" s="69" t="s">
        <v>2341</v>
      </c>
      <c r="B1078" s="70"/>
      <c r="C1078" s="72" t="str">
        <f>IFERROR(VLOOKUP(VENTAS4[[#This Row],[Code]],STOCK[],5,FALSE),"-")</f>
        <v>Bikini curvy en bloque de color</v>
      </c>
    </row>
    <row r="1079" spans="1:3" s="71" customFormat="1" ht="55" customHeight="1" x14ac:dyDescent="0.15">
      <c r="A1079" s="69" t="s">
        <v>2342</v>
      </c>
      <c r="B1079" s="70"/>
      <c r="C1079" s="72" t="str">
        <f>IFERROR(VLOOKUP(VENTAS4[[#This Row],[Code]],STOCK[],5,FALSE),"-")</f>
        <v>Bikini de cintura alta estampado clásico</v>
      </c>
    </row>
    <row r="1080" spans="1:3" s="71" customFormat="1" ht="55" customHeight="1" x14ac:dyDescent="0.15">
      <c r="A1080" s="69" t="s">
        <v>2343</v>
      </c>
      <c r="B1080" s="70"/>
      <c r="C1080" s="72" t="str">
        <f>IFERROR(VLOOKUP(VENTAS4[[#This Row],[Code]],STOCK[],5,FALSE),"-")</f>
        <v>Bikini de cintura alta estampado clásico</v>
      </c>
    </row>
    <row r="1081" spans="1:3" s="71" customFormat="1" ht="55" customHeight="1" x14ac:dyDescent="0.15">
      <c r="A1081" s="69" t="s">
        <v>2344</v>
      </c>
      <c r="B1081" s="70"/>
      <c r="C1081" s="72" t="str">
        <f>IFERROR(VLOOKUP(VENTAS4[[#This Row],[Code]],STOCK[],5,FALSE),"-")</f>
        <v>Vestido Resorte estampado bohemio</v>
      </c>
    </row>
    <row r="1082" spans="1:3" s="71" customFormat="1" ht="55" customHeight="1" x14ac:dyDescent="0.15">
      <c r="A1082" s="69" t="s">
        <v>2345</v>
      </c>
      <c r="B1082" s="70"/>
      <c r="C1082" s="72" t="str">
        <f>IFERROR(VLOOKUP(VENTAS4[[#This Row],[Code]],STOCK[],5,FALSE),"-")</f>
        <v>Vestido suelto en bordado inglés</v>
      </c>
    </row>
    <row r="1083" spans="1:3" s="71" customFormat="1" ht="55" customHeight="1" x14ac:dyDescent="0.15">
      <c r="A1083" s="69" t="s">
        <v>2346</v>
      </c>
      <c r="B1083" s="70"/>
      <c r="C1083" s="72" t="str">
        <f>IFERROR(VLOOKUP(VENTAS4[[#This Row],[Code]],STOCK[],5,FALSE),"-")</f>
        <v>Vestido suelto en bordado inglés</v>
      </c>
    </row>
    <row r="1084" spans="1:3" s="71" customFormat="1" ht="55" customHeight="1" x14ac:dyDescent="0.15">
      <c r="A1084" s="69" t="s">
        <v>2347</v>
      </c>
      <c r="B1084" s="70"/>
      <c r="C1084" s="72" t="str">
        <f>IFERROR(VLOOKUP(VENTAS4[[#This Row],[Code]],STOCK[],5,FALSE),"-")</f>
        <v>Pantalones playeros estampados</v>
      </c>
    </row>
    <row r="1085" spans="1:3" s="71" customFormat="1" ht="55" customHeight="1" x14ac:dyDescent="0.15">
      <c r="A1085" s="69" t="s">
        <v>2348</v>
      </c>
      <c r="B1085" s="70"/>
      <c r="C1085" s="72" t="str">
        <f>IFERROR(VLOOKUP(VENTAS4[[#This Row],[Code]],STOCK[],5,FALSE),"-")</f>
        <v>Pantalones playeros estampados</v>
      </c>
    </row>
    <row r="1086" spans="1:3" s="71" customFormat="1" ht="55" customHeight="1" x14ac:dyDescent="0.15">
      <c r="A1086" s="69" t="s">
        <v>2349</v>
      </c>
      <c r="B1086" s="70"/>
      <c r="C1086" s="72" t="str">
        <f>IFERROR(VLOOKUP(VENTAS4[[#This Row],[Code]],STOCK[],5,FALSE),"-")</f>
        <v>Pantalones playeros estampados</v>
      </c>
    </row>
    <row r="1087" spans="1:3" s="71" customFormat="1" ht="55" customHeight="1" x14ac:dyDescent="0.15">
      <c r="A1087" s="69" t="s">
        <v>2498</v>
      </c>
      <c r="B1087" s="70"/>
      <c r="C1087" s="72" t="str">
        <f>IFERROR(VLOOKUP(VENTAS4[[#This Row],[Code]],STOCK[],5,FALSE),"-")</f>
        <v>Pantalones playeros estampados</v>
      </c>
    </row>
    <row r="1088" spans="1:3" s="71" customFormat="1" ht="55" customHeight="1" x14ac:dyDescent="0.15">
      <c r="A1088" s="69" t="s">
        <v>2350</v>
      </c>
      <c r="B1088" s="70"/>
      <c r="C1088" s="72" t="str">
        <f>IFERROR(VLOOKUP(VENTAS4[[#This Row],[Code]],STOCK[],5,FALSE),"-")</f>
        <v>Bolso shopper flores pequeñas coloridas</v>
      </c>
    </row>
    <row r="1089" spans="1:3" s="71" customFormat="1" ht="55" customHeight="1" x14ac:dyDescent="0.15">
      <c r="A1089" s="69" t="s">
        <v>2351</v>
      </c>
      <c r="B1089" s="70"/>
      <c r="C1089" s="72" t="str">
        <f>IFERROR(VLOOKUP(VENTAS4[[#This Row],[Code]],STOCK[],5,FALSE),"-")</f>
        <v>Bolso shopper flores pequeñas rosadas</v>
      </c>
    </row>
    <row r="1090" spans="1:3" s="71" customFormat="1" ht="55" customHeight="1" x14ac:dyDescent="0.15">
      <c r="A1090" s="69" t="s">
        <v>2352</v>
      </c>
      <c r="B1090" s="70"/>
      <c r="C1090" s="72" t="str">
        <f>IFERROR(VLOOKUP(VENTAS4[[#This Row],[Code]],STOCK[],5,FALSE),"-")</f>
        <v>Bolso de mano multipropósito de lona unisex</v>
      </c>
    </row>
    <row r="1091" spans="1:3" s="71" customFormat="1" ht="55" customHeight="1" x14ac:dyDescent="0.15">
      <c r="A1091" s="69" t="s">
        <v>2353</v>
      </c>
      <c r="B1091" s="70"/>
      <c r="C1091" s="72" t="str">
        <f>IFERROR(VLOOKUP(VENTAS4[[#This Row],[Code]],STOCK[],5,FALSE),"-")</f>
        <v>Bolso pequeño estampado de mariposas</v>
      </c>
    </row>
    <row r="1092" spans="1:3" s="71" customFormat="1" ht="55" customHeight="1" x14ac:dyDescent="0.15">
      <c r="A1092" s="69" t="s">
        <v>2354</v>
      </c>
      <c r="B1092" s="70"/>
      <c r="C1092" s="72" t="str">
        <f>IFERROR(VLOOKUP(VENTAS4[[#This Row],[Code]],STOCK[],5,FALSE),"-")</f>
        <v>Bolso de lienzo estampado de corazón</v>
      </c>
    </row>
    <row r="1093" spans="1:3" s="71" customFormat="1" ht="55" customHeight="1" x14ac:dyDescent="0.15">
      <c r="A1093" s="69" t="s">
        <v>2355</v>
      </c>
      <c r="B1093" s="70"/>
      <c r="C1093" s="72" t="str">
        <f>IFERROR(VLOOKUP(VENTAS4[[#This Row],[Code]],STOCK[],5,FALSE),"-")</f>
        <v>Bolso de lona en bloque de color</v>
      </c>
    </row>
    <row r="1094" spans="1:3" s="71" customFormat="1" ht="55" customHeight="1" x14ac:dyDescent="0.15">
      <c r="A1094" s="69" t="s">
        <v>2356</v>
      </c>
      <c r="B1094" s="70"/>
      <c r="C1094" s="72" t="str">
        <f>IFERROR(VLOOKUP(VENTAS4[[#This Row],[Code]],STOCK[],5,FALSE),"-")</f>
        <v>Maxi vestido de cuello healter de Lunares</v>
      </c>
    </row>
    <row r="1095" spans="1:3" s="71" customFormat="1" ht="55" customHeight="1" x14ac:dyDescent="0.15">
      <c r="A1095" s="69" t="s">
        <v>2357</v>
      </c>
      <c r="B1095" s="70"/>
      <c r="C1095" s="72" t="str">
        <f>IFERROR(VLOOKUP(VENTAS4[[#This Row],[Code]],STOCK[],5,FALSE),"-")</f>
        <v>Set de bikini Vacaciones en bloque de color</v>
      </c>
    </row>
    <row r="1096" spans="1:3" s="71" customFormat="1" ht="55" customHeight="1" x14ac:dyDescent="0.15">
      <c r="A1096" s="69" t="s">
        <v>2358</v>
      </c>
      <c r="B1096" s="70"/>
      <c r="C1096" s="72" t="str">
        <f>IFERROR(VLOOKUP(VENTAS4[[#This Row],[Code]],STOCK[],5,FALSE),"-")</f>
        <v>Pantalones sueltos estampado de plantas</v>
      </c>
    </row>
    <row r="1097" spans="1:3" s="71" customFormat="1" ht="55" customHeight="1" x14ac:dyDescent="0.15">
      <c r="A1097" s="69" t="s">
        <v>2499</v>
      </c>
      <c r="B1097" s="70"/>
      <c r="C1097" s="72" t="str">
        <f>IFERROR(VLOOKUP(VENTAS4[[#This Row],[Code]],STOCK[],5,FALSE),"-")</f>
        <v>Vestido estampado con abertura y ajuste en cintura</v>
      </c>
    </row>
    <row r="1098" spans="1:3" s="71" customFormat="1" ht="55" customHeight="1" x14ac:dyDescent="0.15">
      <c r="A1098" s="69" t="s">
        <v>2359</v>
      </c>
      <c r="B1098" s="70"/>
      <c r="C1098" s="72" t="str">
        <f>IFERROR(VLOOKUP(VENTAS4[[#This Row],[Code]],STOCK[],5,FALSE),"-")</f>
        <v>Bikini atado a los lados con estampado de cerezas</v>
      </c>
    </row>
    <row r="1099" spans="1:3" s="71" customFormat="1" ht="55" customHeight="1" x14ac:dyDescent="0.15">
      <c r="A1099" s="69" t="s">
        <v>2360</v>
      </c>
      <c r="B1099" s="70"/>
      <c r="C1099" s="72" t="str">
        <f>IFERROR(VLOOKUP(VENTAS4[[#This Row],[Code]],STOCK[],5,FALSE),"-")</f>
        <v>Bikini atado a los lados con estampado de cerezas</v>
      </c>
    </row>
    <row r="1100" spans="1:3" s="71" customFormat="1" ht="55" customHeight="1" x14ac:dyDescent="0.15">
      <c r="A1100" s="69" t="s">
        <v>2361</v>
      </c>
      <c r="B1100" s="70"/>
      <c r="C1100" s="72" t="str">
        <f>IFERROR(VLOOKUP(VENTAS4[[#This Row],[Code]],STOCK[],5,FALSE),"-")</f>
        <v>Bikini atado a los lados con estampado de cerezas</v>
      </c>
    </row>
    <row r="1101" spans="1:3" s="71" customFormat="1" ht="55" customHeight="1" x14ac:dyDescent="0.15">
      <c r="A1101" s="69" t="s">
        <v>2362</v>
      </c>
      <c r="B1101" s="70"/>
      <c r="C1101" s="72" t="str">
        <f>IFERROR(VLOOKUP(VENTAS4[[#This Row],[Code]],STOCK[],5,FALSE),"-")</f>
        <v>Blusa Vacaciones con lazo delantero</v>
      </c>
    </row>
    <row r="1102" spans="1:3" s="71" customFormat="1" ht="55" customHeight="1" x14ac:dyDescent="0.15">
      <c r="A1102" s="69" t="s">
        <v>2363</v>
      </c>
      <c r="B1102" s="70"/>
      <c r="C1102" s="72" t="str">
        <f>IFERROR(VLOOKUP(VENTAS4[[#This Row],[Code]],STOCK[],5,FALSE),"-")</f>
        <v>Blusa Vacaciones con lazo delantero</v>
      </c>
    </row>
    <row r="1103" spans="1:3" s="71" customFormat="1" ht="55" customHeight="1" x14ac:dyDescent="0.15">
      <c r="A1103" s="69" t="s">
        <v>2364</v>
      </c>
      <c r="B1103" s="70"/>
      <c r="C1103" s="72" t="str">
        <f>IFERROR(VLOOKUP(VENTAS4[[#This Row],[Code]],STOCK[],5,FALSE),"-")</f>
        <v>Blusa Vacaciones con lazo delantero</v>
      </c>
    </row>
    <row r="1104" spans="1:3" s="71" customFormat="1" ht="55" customHeight="1" x14ac:dyDescent="0.15">
      <c r="A1104" s="69" t="s">
        <v>2365</v>
      </c>
      <c r="B1104" s="70"/>
      <c r="C1104" s="72" t="str">
        <f>IFERROR(VLOOKUP(VENTAS4[[#This Row],[Code]],STOCK[],5,FALSE),"-")</f>
        <v>Vestido color block  bohemio</v>
      </c>
    </row>
    <row r="1105" spans="1:3" s="71" customFormat="1" ht="55" customHeight="1" x14ac:dyDescent="0.15">
      <c r="A1105" s="69" t="s">
        <v>2366</v>
      </c>
      <c r="B1105" s="70"/>
      <c r="C1105" s="72" t="str">
        <f>IFERROR(VLOOKUP(VENTAS4[[#This Row],[Code]],STOCK[],5,FALSE),"-")</f>
        <v>Vestido color block de bajo asimétrico</v>
      </c>
    </row>
    <row r="1106" spans="1:3" s="71" customFormat="1" ht="55" customHeight="1" x14ac:dyDescent="0.15">
      <c r="A1106" s="69" t="s">
        <v>2367</v>
      </c>
      <c r="B1106" s="70"/>
      <c r="C1106" s="72" t="str">
        <f>IFERROR(VLOOKUP(VENTAS4[[#This Row],[Code]],STOCK[],5,FALSE),"-")</f>
        <v>Pantalón palazzo estiloso</v>
      </c>
    </row>
    <row r="1107" spans="1:3" s="71" customFormat="1" ht="55" customHeight="1" x14ac:dyDescent="0.15">
      <c r="A1107" s="69" t="s">
        <v>2377</v>
      </c>
      <c r="B1107" s="70"/>
      <c r="C1107" s="72" t="str">
        <f>IFERROR(VLOOKUP(VENTAS4[[#This Row],[Code]],STOCK[],5,FALSE),"-")</f>
        <v>Pantalón palazzo estiloso</v>
      </c>
    </row>
    <row r="1108" spans="1:3" s="71" customFormat="1" ht="55" customHeight="1" x14ac:dyDescent="0.15">
      <c r="A1108" s="69" t="s">
        <v>2368</v>
      </c>
      <c r="B1108" s="70"/>
      <c r="C1108" s="72" t="str">
        <f>IFERROR(VLOOKUP(VENTAS4[[#This Row],[Code]],STOCK[],5,FALSE),"-")</f>
        <v>Pantalón palazzo estiloso</v>
      </c>
    </row>
    <row r="1109" spans="1:3" s="71" customFormat="1" ht="55" customHeight="1" x14ac:dyDescent="0.15">
      <c r="A1109" s="69" t="s">
        <v>2369</v>
      </c>
      <c r="B1109" s="70"/>
      <c r="C1109" s="72" t="str">
        <f>IFERROR(VLOOKUP(VENTAS4[[#This Row],[Code]],STOCK[],5,FALSE),"-")</f>
        <v>Pantalón palazzo estiloso</v>
      </c>
    </row>
    <row r="1110" spans="1:3" s="71" customFormat="1" ht="55" customHeight="1" x14ac:dyDescent="0.15">
      <c r="A1110" s="69" t="s">
        <v>2370</v>
      </c>
      <c r="B1110" s="70"/>
      <c r="C1110" s="72" t="str">
        <f>IFERROR(VLOOKUP(VENTAS4[[#This Row],[Code]],STOCK[],5,FALSE),"-")</f>
        <v>Set de 3 piezas bikini con estampado floral</v>
      </c>
    </row>
    <row r="1111" spans="1:3" s="71" customFormat="1" ht="55" customHeight="1" x14ac:dyDescent="0.15">
      <c r="A1111" s="69" t="s">
        <v>2371</v>
      </c>
      <c r="B1111" s="70"/>
      <c r="C1111" s="72" t="str">
        <f>IFERROR(VLOOKUP(VENTAS4[[#This Row],[Code]],STOCK[],5,FALSE),"-")</f>
        <v>Bikini bandeau de estilo floral</v>
      </c>
    </row>
    <row r="1112" spans="1:3" s="71" customFormat="1" ht="55" customHeight="1" x14ac:dyDescent="0.15">
      <c r="A1112" s="69" t="s">
        <v>2372</v>
      </c>
      <c r="B1112" s="70"/>
      <c r="C1112" s="72" t="str">
        <f>IFERROR(VLOOKUP(VENTAS4[[#This Row],[Code]],STOCK[],5,FALSE),"-")</f>
        <v>Bikini bandeau de estilo floral</v>
      </c>
    </row>
    <row r="1113" spans="1:3" s="71" customFormat="1" ht="55" customHeight="1" x14ac:dyDescent="0.15">
      <c r="A1113" s="69" t="s">
        <v>2373</v>
      </c>
      <c r="B1113" s="70"/>
      <c r="C1113" s="72" t="str">
        <f>IFERROR(VLOOKUP(VENTAS4[[#This Row],[Code]],STOCK[],5,FALSE),"-")</f>
        <v>Bikini bandeau de estilo floral</v>
      </c>
    </row>
    <row r="1114" spans="1:3" s="71" customFormat="1" ht="55" customHeight="1" x14ac:dyDescent="0.15">
      <c r="A1114" s="69" t="s">
        <v>2374</v>
      </c>
      <c r="B1114" s="70"/>
      <c r="C1114" s="72" t="str">
        <f>IFERROR(VLOOKUP(VENTAS4[[#This Row],[Code]],STOCK[],5,FALSE),"-")</f>
        <v>Set de 3 piezas bikini de moda estampado de hoja</v>
      </c>
    </row>
    <row r="1115" spans="1:3" s="71" customFormat="1" ht="55" customHeight="1" x14ac:dyDescent="0.15">
      <c r="A1115" s="69" t="s">
        <v>2375</v>
      </c>
      <c r="B1115" s="70"/>
      <c r="C1115" s="72" t="str">
        <f>IFERROR(VLOOKUP(VENTAS4[[#This Row],[Code]],STOCK[],5,FALSE),"-")</f>
        <v>Set de 3 piezas bikini de moda estampado de hoja</v>
      </c>
    </row>
    <row r="1116" spans="1:3" s="71" customFormat="1" ht="55" customHeight="1" x14ac:dyDescent="0.15">
      <c r="A1116" s="69" t="s">
        <v>2376</v>
      </c>
      <c r="B1116" s="70"/>
      <c r="C1116" s="72" t="str">
        <f>IFERROR(VLOOKUP(VENTAS4[[#This Row],[Code]],STOCK[],5,FALSE),"-")</f>
        <v>Set de 3 piezas bikini de moda estampado de hoja</v>
      </c>
    </row>
    <row r="1117" spans="1:3" s="71" customFormat="1" ht="55" customHeight="1" x14ac:dyDescent="0.15">
      <c r="A1117" s="69" t="s">
        <v>2378</v>
      </c>
      <c r="B1117" s="70"/>
      <c r="C1117" s="72" t="str">
        <f>IFERROR(VLOOKUP(VENTAS4[[#This Row],[Code]],STOCK[],5,FALSE),"-")</f>
        <v>Set de 3 piezas bikini de moda estampado de hoja</v>
      </c>
    </row>
    <row r="1118" spans="1:3" s="71" customFormat="1" ht="55" customHeight="1" x14ac:dyDescent="0.15">
      <c r="A1118" s="69" t="s">
        <v>2379</v>
      </c>
      <c r="B1118" s="70"/>
      <c r="C1118" s="72" t="str">
        <f>IFERROR(VLOOKUP(VENTAS4[[#This Row],[Code]],STOCK[],5,FALSE),"-")</f>
        <v>Espejuelos rectangulares unisex adorno de carey</v>
      </c>
    </row>
    <row r="1119" spans="1:3" s="71" customFormat="1" ht="55" customHeight="1" x14ac:dyDescent="0.15">
      <c r="A1119" s="69" t="s">
        <v>2380</v>
      </c>
      <c r="B1119" s="70"/>
      <c r="C1119" s="72" t="str">
        <f>IFERROR(VLOOKUP(VENTAS4[[#This Row],[Code]],STOCK[],5,FALSE),"-")</f>
        <v>Espejuelos rectangulares unisex de color sólido</v>
      </c>
    </row>
    <row r="1120" spans="1:3" s="71" customFormat="1" ht="55" customHeight="1" x14ac:dyDescent="0.15">
      <c r="A1120" s="69" t="s">
        <v>2381</v>
      </c>
      <c r="B1120" s="70"/>
      <c r="C1120" s="72" t="str">
        <f>IFERROR(VLOOKUP(VENTAS4[[#This Row],[Code]],STOCK[],5,FALSE),"-")</f>
        <v>Espejuelos rectangulares unisex</v>
      </c>
    </row>
    <row r="1121" spans="1:3" s="71" customFormat="1" ht="55" customHeight="1" x14ac:dyDescent="0.15">
      <c r="A1121" s="69" t="s">
        <v>2382</v>
      </c>
      <c r="B1121" s="70"/>
      <c r="C1121" s="72" t="str">
        <f>IFERROR(VLOOKUP(VENTAS4[[#This Row],[Code]],STOCK[],5,FALSE),"-")</f>
        <v>Espejuelos estilo cat eye</v>
      </c>
    </row>
    <row r="1122" spans="1:3" s="71" customFormat="1" ht="55" customHeight="1" x14ac:dyDescent="0.15">
      <c r="A1122" s="69" t="s">
        <v>2383</v>
      </c>
      <c r="B1122" s="70"/>
      <c r="C1122" s="72" t="str">
        <f>IFERROR(VLOOKUP(VENTAS4[[#This Row],[Code]],STOCK[],5,FALSE),"-")</f>
        <v>2 piezas bikini push up accesorio</v>
      </c>
    </row>
    <row r="1123" spans="1:3" s="71" customFormat="1" ht="55" customHeight="1" x14ac:dyDescent="0.15">
      <c r="A1123" s="69" t="s">
        <v>2384</v>
      </c>
      <c r="B1123" s="70"/>
      <c r="C1123" s="72" t="str">
        <f>IFERROR(VLOOKUP(VENTAS4[[#This Row],[Code]],STOCK[],5,FALSE),"-")</f>
        <v>Sombrero de protección Verano fashionista</v>
      </c>
    </row>
    <row r="1124" spans="1:3" s="71" customFormat="1" ht="55" customHeight="1" x14ac:dyDescent="0.15">
      <c r="A1124" s="69" t="s">
        <v>2385</v>
      </c>
      <c r="B1124" s="70"/>
      <c r="C1124" s="72" t="str">
        <f>IFERROR(VLOOKUP(VENTAS4[[#This Row],[Code]],STOCK[],5,FALSE),"-")</f>
        <v>Blusa atada al frente de estilo casual</v>
      </c>
    </row>
    <row r="1125" spans="1:3" s="71" customFormat="1" ht="55" customHeight="1" x14ac:dyDescent="0.15">
      <c r="A1125" s="69" t="s">
        <v>2386</v>
      </c>
      <c r="B1125" s="70"/>
      <c r="C1125" s="72" t="str">
        <f>IFERROR(VLOOKUP(VENTAS4[[#This Row],[Code]],STOCK[],5,FALSE),"-")</f>
        <v>Blusa atada al frente de estilo casual</v>
      </c>
    </row>
    <row r="1126" spans="1:3" s="71" customFormat="1" ht="55" customHeight="1" x14ac:dyDescent="0.15">
      <c r="A1126" s="69" t="s">
        <v>2387</v>
      </c>
      <c r="B1126" s="70"/>
      <c r="C1126" s="72" t="str">
        <f>IFERROR(VLOOKUP(VENTAS4[[#This Row],[Code]],STOCK[],5,FALSE),"-")</f>
        <v>Vestido elegante de botones en color sólido</v>
      </c>
    </row>
    <row r="1127" spans="1:3" s="71" customFormat="1" ht="55" customHeight="1" x14ac:dyDescent="0.15">
      <c r="A1127" s="69" t="s">
        <v>2388</v>
      </c>
      <c r="B1127" s="70"/>
      <c r="C1127" s="72" t="str">
        <f>IFERROR(VLOOKUP(VENTAS4[[#This Row],[Code]],STOCK[],5,FALSE),"-")</f>
        <v>Vestido elegante de botones en color sólido</v>
      </c>
    </row>
    <row r="1128" spans="1:3" s="71" customFormat="1" ht="55" customHeight="1" x14ac:dyDescent="0.15">
      <c r="A1128" s="69" t="s">
        <v>2389</v>
      </c>
      <c r="B1128" s="70"/>
      <c r="C1128" s="72" t="str">
        <f>IFERROR(VLOOKUP(VENTAS4[[#This Row],[Code]],STOCK[],5,FALSE),"-")</f>
        <v>Vestido elegante de botones en color sólido</v>
      </c>
    </row>
    <row r="1129" spans="1:3" s="71" customFormat="1" ht="55" customHeight="1" x14ac:dyDescent="0.15">
      <c r="A1129" s="69" t="s">
        <v>2390</v>
      </c>
      <c r="B1129" s="70"/>
      <c r="C1129" s="72" t="str">
        <f>IFERROR(VLOOKUP(VENTAS4[[#This Row],[Code]],STOCK[],5,FALSE),"-")</f>
        <v>Espejuelos de sol vintage clásicas aviador</v>
      </c>
    </row>
    <row r="1130" spans="1:3" s="71" customFormat="1" ht="55" customHeight="1" x14ac:dyDescent="0.15">
      <c r="A1130" s="69" t="s">
        <v>2507</v>
      </c>
      <c r="B1130" s="70"/>
      <c r="C1130" s="72" t="str">
        <f>IFERROR(VLOOKUP(VENTAS4[[#This Row],[Code]],STOCK[],5,FALSE),"-")</f>
        <v>Sandalias cruzadas de plataforma F21</v>
      </c>
    </row>
    <row r="1131" spans="1:3" s="71" customFormat="1" ht="55" customHeight="1" x14ac:dyDescent="0.15">
      <c r="A1131" s="79" t="s">
        <v>2515</v>
      </c>
      <c r="B1131" s="77"/>
      <c r="C1131" s="72" t="str">
        <f>IFERROR(VLOOKUP(VENTAS4[[#This Row],[Code]],STOCK[],5,FALSE),"-")</f>
        <v>Pullover Dazy cuello redondo Blanco</v>
      </c>
    </row>
    <row r="1132" spans="1:3" s="71" customFormat="1" ht="55" customHeight="1" x14ac:dyDescent="0.15">
      <c r="A1132" s="79" t="s">
        <v>2516</v>
      </c>
      <c r="B1132" s="70"/>
      <c r="C1132" s="72" t="str">
        <f>IFERROR(VLOOKUP(VENTAS4[[#This Row],[Code]],STOCK[],5,FALSE),"-")</f>
        <v>Pullover Dazy cuello redondo Negro</v>
      </c>
    </row>
    <row r="1133" spans="1:3" s="71" customFormat="1" ht="55" customHeight="1" x14ac:dyDescent="0.15">
      <c r="A1133" s="79" t="s">
        <v>2552</v>
      </c>
      <c r="B1133" s="70"/>
      <c r="C1133" s="72" t="str">
        <f>IFERROR(VLOOKUP(VENTAS4[[#This Row],[Code]],STOCK[],5,FALSE),"-")</f>
        <v>Sandalias de tiras con tacón cuadrado Marca H&amp;M</v>
      </c>
    </row>
    <row r="1134" spans="1:3" s="71" customFormat="1" ht="55" customHeight="1" x14ac:dyDescent="0.15">
      <c r="A1134" s="79" t="s">
        <v>2554</v>
      </c>
      <c r="B1134" s="70"/>
      <c r="C1134" s="72" t="str">
        <f>IFERROR(VLOOKUP(VENTAS4[[#This Row],[Code]],STOCK[],5,FALSE),"-")</f>
        <v>Sandalias de tiras con tacón cuadrado</v>
      </c>
    </row>
    <row r="1135" spans="1:3" s="71" customFormat="1" ht="55" customHeight="1" x14ac:dyDescent="0.15">
      <c r="A1135" s="79" t="s">
        <v>2555</v>
      </c>
      <c r="B1135" s="70"/>
      <c r="C1135" s="72" t="str">
        <f>IFERROR(VLOOKUP(VENTAS4[[#This Row],[Code]],STOCK[],5,FALSE),"-")</f>
        <v>Sandalias de tiras con tacón cuadrado</v>
      </c>
    </row>
    <row r="1136" spans="1:3" s="71" customFormat="1" ht="55" customHeight="1" x14ac:dyDescent="0.15">
      <c r="A1136" s="79" t="s">
        <v>2556</v>
      </c>
      <c r="B1136" s="70"/>
      <c r="C1136" s="72" t="str">
        <f>IFERROR(VLOOKUP(VENTAS4[[#This Row],[Code]],STOCK[],5,FALSE),"-")</f>
        <v>Sandalias de tiras con tacón cuadrado</v>
      </c>
    </row>
    <row r="1137" spans="1:3" s="71" customFormat="1" ht="55" customHeight="1" x14ac:dyDescent="0.15">
      <c r="A1137" s="79" t="s">
        <v>2557</v>
      </c>
      <c r="B1137" s="70"/>
      <c r="C1137" s="72" t="str">
        <f>IFERROR(VLOOKUP(VENTAS4[[#This Row],[Code]],STOCK[],5,FALSE),"-")</f>
        <v>Sandalias de tiras con tacón cuadrado</v>
      </c>
    </row>
    <row r="1138" spans="1:3" s="71" customFormat="1" ht="55" customHeight="1" x14ac:dyDescent="0.15">
      <c r="A1138" s="79" t="s">
        <v>2558</v>
      </c>
      <c r="B1138" s="70"/>
      <c r="C1138" s="72" t="str">
        <f>IFERROR(VLOOKUP(VENTAS4[[#This Row],[Code]],STOCK[],5,FALSE),"-")</f>
        <v>Pantalón de vestir de viscosa y lino (beige claro)</v>
      </c>
    </row>
    <row r="1139" spans="1:3" s="71" customFormat="1" ht="55" customHeight="1" x14ac:dyDescent="0.15">
      <c r="A1139" s="79" t="s">
        <v>2559</v>
      </c>
      <c r="B1139" s="70"/>
      <c r="C1139" s="72" t="str">
        <f>IFERROR(VLOOKUP(VENTAS4[[#This Row],[Code]],STOCK[],5,FALSE),"-")</f>
        <v>Pantalón de vestir de viscosa y lino (beige claro)</v>
      </c>
    </row>
    <row r="1140" spans="1:3" s="71" customFormat="1" ht="55" customHeight="1" x14ac:dyDescent="0.15">
      <c r="A1140" s="79" t="s">
        <v>2560</v>
      </c>
      <c r="B1140" s="70"/>
      <c r="C1140" s="72" t="str">
        <f>IFERROR(VLOOKUP(VENTAS4[[#This Row],[Code]],STOCK[],5,FALSE),"-")</f>
        <v>Pantalón de vestir de viscosa y lino (beige claro)</v>
      </c>
    </row>
    <row r="1141" spans="1:3" s="71" customFormat="1" ht="55" customHeight="1" x14ac:dyDescent="0.15">
      <c r="A1141" s="79" t="s">
        <v>2561</v>
      </c>
      <c r="B1141" s="70"/>
      <c r="C1141" s="72" t="str">
        <f>IFERROR(VLOOKUP(VENTAS4[[#This Row],[Code]],STOCK[],5,FALSE),"-")</f>
        <v>Pantalón de vestir de viscosa y lino (beige claro)</v>
      </c>
    </row>
    <row r="1142" spans="1:3" s="71" customFormat="1" ht="55" customHeight="1" x14ac:dyDescent="0.15">
      <c r="A1142" s="79" t="s">
        <v>2562</v>
      </c>
      <c r="B1142" s="70"/>
      <c r="C1142" s="72" t="str">
        <f>IFERROR(VLOOKUP(VENTAS4[[#This Row],[Code]],STOCK[],5,FALSE),"-")</f>
        <v>Pantalón de vestir de viscosa y lino (beige claro)</v>
      </c>
    </row>
    <row r="1143" spans="1:3" s="71" customFormat="1" ht="55" customHeight="1" x14ac:dyDescent="0.15">
      <c r="A1143" s="79" t="s">
        <v>2567</v>
      </c>
      <c r="B1143" s="70"/>
      <c r="C1143" s="72" t="str">
        <f>IFERROR(VLOOKUP(VENTAS4[[#This Row],[Code]],STOCK[],5,FALSE),"-")</f>
        <v>Camisa blanca en mezcla de algodón</v>
      </c>
    </row>
    <row r="1144" spans="1:3" s="71" customFormat="1" ht="55" customHeight="1" x14ac:dyDescent="0.15">
      <c r="A1144" s="79" t="s">
        <v>2568</v>
      </c>
      <c r="B1144" s="70"/>
      <c r="C1144" s="72" t="str">
        <f>IFERROR(VLOOKUP(VENTAS4[[#This Row],[Code]],STOCK[],5,FALSE),"-")</f>
        <v>Camisa blanca en mezcla de algodón</v>
      </c>
    </row>
    <row r="1145" spans="1:3" s="71" customFormat="1" ht="55" customHeight="1" x14ac:dyDescent="0.15">
      <c r="A1145" s="79" t="s">
        <v>2569</v>
      </c>
      <c r="B1145" s="70"/>
      <c r="C1145" s="72" t="str">
        <f>IFERROR(VLOOKUP(VENTAS4[[#This Row],[Code]],STOCK[],5,FALSE),"-")</f>
        <v>Camisa blanca en mezcla de algodón</v>
      </c>
    </row>
    <row r="1146" spans="1:3" s="71" customFormat="1" ht="55" customHeight="1" x14ac:dyDescent="0.15">
      <c r="A1146" s="79" t="s">
        <v>2570</v>
      </c>
      <c r="B1146" s="70"/>
      <c r="C1146" s="72" t="str">
        <f>IFERROR(VLOOKUP(VENTAS4[[#This Row],[Code]],STOCK[],5,FALSE),"-")</f>
        <v>Pantalón ancho con cordón ajustable</v>
      </c>
    </row>
    <row r="1147" spans="1:3" s="71" customFormat="1" ht="55" customHeight="1" x14ac:dyDescent="0.15">
      <c r="A1147" s="79" t="s">
        <v>2572</v>
      </c>
      <c r="B1147" s="70"/>
      <c r="C1147" s="72" t="str">
        <f>IFERROR(VLOOKUP(VENTAS4[[#This Row],[Code]],STOCK[],5,FALSE),"-")</f>
        <v>Pantalón ancho con cordón ajustable</v>
      </c>
    </row>
    <row r="1148" spans="1:3" s="71" customFormat="1" ht="55" customHeight="1" x14ac:dyDescent="0.15">
      <c r="A1148" s="79" t="s">
        <v>2573</v>
      </c>
      <c r="B1148" s="70"/>
      <c r="C1148" s="72" t="str">
        <f>IFERROR(VLOOKUP(VENTAS4[[#This Row],[Code]],STOCK[],5,FALSE),"-")</f>
        <v>Pantalón ancho con cordón ajustable</v>
      </c>
    </row>
    <row r="1149" spans="1:3" s="71" customFormat="1" ht="55" customHeight="1" x14ac:dyDescent="0.15">
      <c r="A1149" s="79" t="s">
        <v>2574</v>
      </c>
      <c r="B1149" s="70"/>
      <c r="C1149" s="72" t="str">
        <f>IFERROR(VLOOKUP(VENTAS4[[#This Row],[Code]],STOCK[],5,FALSE),"-")</f>
        <v>Pantalón ancho con cordón ajustable</v>
      </c>
    </row>
    <row r="1150" spans="1:3" s="71" customFormat="1" ht="55" customHeight="1" x14ac:dyDescent="0.15">
      <c r="A1150" s="79" t="s">
        <v>2575</v>
      </c>
      <c r="B1150" s="70"/>
      <c r="C1150" s="72" t="str">
        <f>IFERROR(VLOOKUP(VENTAS4[[#This Row],[Code]],STOCK[],5,FALSE),"-")</f>
        <v>Pantalón ancho con cordón ajustable</v>
      </c>
    </row>
    <row r="1151" spans="1:3" s="71" customFormat="1" ht="55" customHeight="1" x14ac:dyDescent="0.15">
      <c r="A1151" s="79" t="s">
        <v>2577</v>
      </c>
      <c r="B1151" s="70"/>
      <c r="C1151" s="72" t="str">
        <f>IFERROR(VLOOKUP(VENTAS4[[#This Row],[Code]],STOCK[],5,FALSE),"-")</f>
        <v>Pantalón cigarrette ajustado elegante</v>
      </c>
    </row>
    <row r="1152" spans="1:3" s="71" customFormat="1" ht="55" customHeight="1" x14ac:dyDescent="0.15">
      <c r="A1152" s="79" t="s">
        <v>2578</v>
      </c>
      <c r="B1152" s="70"/>
      <c r="C1152" s="72" t="str">
        <f>IFERROR(VLOOKUP(VENTAS4[[#This Row],[Code]],STOCK[],5,FALSE),"-")</f>
        <v>Pantalón cigarrette ajustado elegante</v>
      </c>
    </row>
    <row r="1153" spans="1:3" s="71" customFormat="1" ht="55" customHeight="1" x14ac:dyDescent="0.15">
      <c r="A1153" s="79" t="s">
        <v>2601</v>
      </c>
      <c r="B1153" s="70"/>
      <c r="C1153" s="72" t="str">
        <f>IFERROR(VLOOKUP(VENTAS4[[#This Row],[Code]],STOCK[],5,FALSE),"-")</f>
        <v>Pantalón de vestir de viscosa y lino negro</v>
      </c>
    </row>
    <row r="1154" spans="1:3" s="71" customFormat="1" ht="55" customHeight="1" x14ac:dyDescent="0.15">
      <c r="A1154" s="79" t="s">
        <v>2602</v>
      </c>
      <c r="B1154" s="70"/>
      <c r="C1154" s="72" t="str">
        <f>IFERROR(VLOOKUP(VENTAS4[[#This Row],[Code]],STOCK[],5,FALSE),"-")</f>
        <v>Pantalón de vestir de viscosa y lino negro</v>
      </c>
    </row>
    <row r="1155" spans="1:3" s="71" customFormat="1" ht="55" customHeight="1" x14ac:dyDescent="0.15">
      <c r="A1155" s="79" t="s">
        <v>2603</v>
      </c>
      <c r="B1155" s="70"/>
      <c r="C1155" s="72" t="str">
        <f>IFERROR(VLOOKUP(VENTAS4[[#This Row],[Code]],STOCK[],5,FALSE),"-")</f>
        <v>Pantalón de vestir de viscosa y lino negro</v>
      </c>
    </row>
    <row r="1156" spans="1:3" s="71" customFormat="1" ht="55" customHeight="1" x14ac:dyDescent="0.15">
      <c r="A1156" s="79" t="s">
        <v>2624</v>
      </c>
      <c r="B1156" s="70"/>
      <c r="C1156" s="72" t="str">
        <f>IFERROR(VLOOKUP(VENTAS4[[#This Row],[Code]],STOCK[],5,FALSE),"-")</f>
        <v>-</v>
      </c>
    </row>
    <row r="1157" spans="1:3" s="71" customFormat="1" ht="55" customHeight="1" x14ac:dyDescent="0.15">
      <c r="A1157" s="79" t="s">
        <v>2625</v>
      </c>
      <c r="B1157" s="70"/>
      <c r="C1157" s="72" t="str">
        <f>IFERROR(VLOOKUP(VENTAS4[[#This Row],[Code]],STOCK[],5,FALSE),"-")</f>
        <v>Sandalias carmelitas de moda con correa de velcro</v>
      </c>
    </row>
    <row r="1158" spans="1:3" s="71" customFormat="1" ht="55" customHeight="1" x14ac:dyDescent="0.15">
      <c r="A1158" s="79" t="s">
        <v>2626</v>
      </c>
      <c r="B1158" s="70"/>
      <c r="C1158" s="72" t="str">
        <f>IFERROR(VLOOKUP(VENTAS4[[#This Row],[Code]],STOCK[],5,FALSE),"-")</f>
        <v>Sandalias prácticas Chunky Negras</v>
      </c>
    </row>
    <row r="1159" spans="1:3" s="71" customFormat="1" ht="55" customHeight="1" x14ac:dyDescent="0.15">
      <c r="A1159" s="79" t="s">
        <v>2627</v>
      </c>
      <c r="B1159" s="70"/>
      <c r="C1159" s="72" t="str">
        <f>IFERROR(VLOOKUP(VENTAS4[[#This Row],[Code]],STOCK[],5,FALSE),"-")</f>
        <v>Sandalias prácticas Chunky Negras</v>
      </c>
    </row>
    <row r="1160" spans="1:3" s="71" customFormat="1" ht="55" customHeight="1" x14ac:dyDescent="0.15">
      <c r="A1160" s="79" t="s">
        <v>2630</v>
      </c>
      <c r="B1160" s="70"/>
      <c r="C1160" s="72" t="str">
        <f>IFERROR(VLOOKUP(VENTAS4[[#This Row],[Code]],STOCK[],5,FALSE),"-")</f>
        <v>Sandalias prácticas Chunky Negras</v>
      </c>
    </row>
    <row r="1161" spans="1:3" s="71" customFormat="1" ht="55" customHeight="1" x14ac:dyDescent="0.15">
      <c r="A1161" s="79" t="s">
        <v>2631</v>
      </c>
      <c r="B1161" s="70"/>
      <c r="C1161" s="72" t="str">
        <f>IFERROR(VLOOKUP(VENTAS4[[#This Row],[Code]],STOCK[],5,FALSE),"-")</f>
        <v>Sandalias prácticas Chunky Negras</v>
      </c>
    </row>
    <row r="1162" spans="1:3" s="71" customFormat="1" ht="55" customHeight="1" x14ac:dyDescent="0.15">
      <c r="A1162" s="79" t="s">
        <v>2632</v>
      </c>
      <c r="B1162" s="70"/>
      <c r="C1162" s="72" t="str">
        <f>IFERROR(VLOOKUP(VENTAS4[[#This Row],[Code]],STOCK[],5,FALSE),"-")</f>
        <v>-</v>
      </c>
    </row>
    <row r="1163" spans="1:3" s="71" customFormat="1" ht="55" customHeight="1" x14ac:dyDescent="0.15">
      <c r="A1163" s="79" t="s">
        <v>2633</v>
      </c>
      <c r="B1163" s="70"/>
      <c r="C1163" s="72" t="str">
        <f>IFERROR(VLOOKUP(VENTAS4[[#This Row],[Code]],STOCK[],5,FALSE),"-")</f>
        <v>-</v>
      </c>
    </row>
    <row r="1164" spans="1:3" s="71" customFormat="1" ht="55" customHeight="1" x14ac:dyDescent="0.15">
      <c r="A1164" s="79" t="s">
        <v>2634</v>
      </c>
      <c r="B1164" s="70"/>
      <c r="C1164" s="72" t="str">
        <f>IFERROR(VLOOKUP(VENTAS4[[#This Row],[Code]],STOCK[],5,FALSE),"-")</f>
        <v>-</v>
      </c>
    </row>
    <row r="1165" spans="1:3" s="71" customFormat="1" ht="55" customHeight="1" x14ac:dyDescent="0.15">
      <c r="A1165" s="79" t="s">
        <v>2636</v>
      </c>
      <c r="B1165" s="70"/>
      <c r="C1165" s="72" t="str">
        <f>IFERROR(VLOOKUP(VENTAS4[[#This Row],[Code]],STOCK[],5,FALSE),"-")</f>
        <v>Sneakers chunky blancos</v>
      </c>
    </row>
    <row r="1166" spans="1:3" s="71" customFormat="1" ht="55" customHeight="1" x14ac:dyDescent="0.15">
      <c r="A1166" s="79" t="s">
        <v>2637</v>
      </c>
      <c r="B1166" s="70"/>
      <c r="C1166" s="72" t="str">
        <f>IFERROR(VLOOKUP(VENTAS4[[#This Row],[Code]],STOCK[],5,FALSE),"-")</f>
        <v>Sneakers chunky blancos</v>
      </c>
    </row>
    <row r="1167" spans="1:3" s="71" customFormat="1" ht="55" customHeight="1" x14ac:dyDescent="0.15">
      <c r="A1167" s="79" t="s">
        <v>2638</v>
      </c>
      <c r="B1167" s="70"/>
      <c r="C1167" s="72" t="str">
        <f>IFERROR(VLOOKUP(VENTAS4[[#This Row],[Code]],STOCK[],5,FALSE),"-")</f>
        <v>Sandalias de plataforma en bloque de color</v>
      </c>
    </row>
    <row r="1168" spans="1:3" s="71" customFormat="1" ht="55" customHeight="1" x14ac:dyDescent="0.15">
      <c r="A1168" s="79" t="s">
        <v>2639</v>
      </c>
      <c r="B1168" s="70"/>
      <c r="C1168" s="72" t="str">
        <f>IFERROR(VLOOKUP(VENTAS4[[#This Row],[Code]],STOCK[],5,FALSE),"-")</f>
        <v>Sandalias de plataforma en bloque de color</v>
      </c>
    </row>
    <row r="1169" spans="1:3" s="71" customFormat="1" ht="55" customHeight="1" x14ac:dyDescent="0.15">
      <c r="A1169" s="79" t="s">
        <v>2640</v>
      </c>
      <c r="B1169" s="70"/>
      <c r="C1169" s="72" t="str">
        <f>IFERROR(VLOOKUP(VENTAS4[[#This Row],[Code]],STOCK[],5,FALSE),"-")</f>
        <v>Sandalias de plataforma en bloque de color</v>
      </c>
    </row>
    <row r="1170" spans="1:3" s="71" customFormat="1" ht="55" customHeight="1" x14ac:dyDescent="0.15">
      <c r="A1170" s="79" t="s">
        <v>2641</v>
      </c>
      <c r="B1170" s="70"/>
      <c r="C1170" s="72" t="str">
        <f>IFERROR(VLOOKUP(VENTAS4[[#This Row],[Code]],STOCK[],5,FALSE),"-")</f>
        <v>Sandalias de plataforma en bloque de color</v>
      </c>
    </row>
    <row r="1171" spans="1:3" s="71" customFormat="1" ht="55" customHeight="1" x14ac:dyDescent="0.15">
      <c r="A1171" s="79" t="s">
        <v>2642</v>
      </c>
      <c r="B1171" s="70"/>
      <c r="C1171" s="72" t="str">
        <f>IFERROR(VLOOKUP(VENTAS4[[#This Row],[Code]],STOCK[],5,FALSE),"-")</f>
        <v>Sandalias de tacón de punta fina con diseño crochet</v>
      </c>
    </row>
    <row r="1172" spans="1:3" s="71" customFormat="1" ht="55" customHeight="1" x14ac:dyDescent="0.15">
      <c r="A1172" s="79" t="s">
        <v>2643</v>
      </c>
      <c r="B1172" s="70"/>
      <c r="C1172" s="72" t="str">
        <f>IFERROR(VLOOKUP(VENTAS4[[#This Row],[Code]],STOCK[],5,FALSE),"-")</f>
        <v>Sandalias strappy de plataforma color beige</v>
      </c>
    </row>
    <row r="1173" spans="1:3" s="71" customFormat="1" ht="55" customHeight="1" x14ac:dyDescent="0.15">
      <c r="A1173" s="79" t="s">
        <v>2646</v>
      </c>
      <c r="B1173" s="70"/>
      <c r="C1173" s="72" t="str">
        <f>IFERROR(VLOOKUP(VENTAS4[[#This Row],[Code]],STOCK[],5,FALSE),"-")</f>
        <v>Sandalias strappy de plataforma color beige</v>
      </c>
    </row>
    <row r="1174" spans="1:3" s="71" customFormat="1" ht="55" customHeight="1" x14ac:dyDescent="0.15">
      <c r="A1174" s="79" t="s">
        <v>2647</v>
      </c>
      <c r="B1174" s="70"/>
      <c r="C1174" s="72" t="str">
        <f>IFERROR(VLOOKUP(VENTAS4[[#This Row],[Code]],STOCK[],5,FALSE),"-")</f>
        <v>Sandalias de plataforma de tacón grueso</v>
      </c>
    </row>
    <row r="1175" spans="1:3" s="71" customFormat="1" ht="55" customHeight="1" x14ac:dyDescent="0.15">
      <c r="A1175" s="79" t="s">
        <v>2648</v>
      </c>
      <c r="B1175" s="70"/>
      <c r="C1175" s="72" t="str">
        <f>IFERROR(VLOOKUP(VENTAS4[[#This Row],[Code]],STOCK[],5,FALSE),"-")</f>
        <v>Sandalias espadriles nude</v>
      </c>
    </row>
    <row r="1176" spans="1:3" s="71" customFormat="1" ht="55" customHeight="1" x14ac:dyDescent="0.15">
      <c r="A1176" s="79" t="s">
        <v>2649</v>
      </c>
      <c r="B1176" s="70"/>
      <c r="C1176" s="72" t="str">
        <f>IFERROR(VLOOKUP(VENTAS4[[#This Row],[Code]],STOCK[],5,FALSE),"-")</f>
        <v>Sandalias espadriles nude</v>
      </c>
    </row>
    <row r="1177" spans="1:3" s="71" customFormat="1" ht="55" customHeight="1" x14ac:dyDescent="0.15">
      <c r="A1177" s="79" t="s">
        <v>2650</v>
      </c>
      <c r="B1177" s="70"/>
      <c r="C1177" s="72" t="str">
        <f>IFERROR(VLOOKUP(VENTAS4[[#This Row],[Code]],STOCK[],5,FALSE),"-")</f>
        <v>Tacones de punta fina con flor de piedras</v>
      </c>
    </row>
    <row r="1178" spans="1:3" s="71" customFormat="1" ht="55" customHeight="1" x14ac:dyDescent="0.15">
      <c r="A1178" s="79" t="s">
        <v>2651</v>
      </c>
      <c r="B1178" s="70"/>
      <c r="C1178" s="72" t="str">
        <f>IFERROR(VLOOKUP(VENTAS4[[#This Row],[Code]],STOCK[],5,FALSE),"-")</f>
        <v>Sandalias finas strappy rojas de tacón</v>
      </c>
    </row>
    <row r="1179" spans="1:3" s="71" customFormat="1" ht="55" customHeight="1" x14ac:dyDescent="0.15">
      <c r="A1179" s="79" t="s">
        <v>2652</v>
      </c>
      <c r="B1179" s="70"/>
      <c r="C1179" s="72" t="str">
        <f>IFERROR(VLOOKUP(VENTAS4[[#This Row],[Code]],STOCK[],5,FALSE),"-")</f>
        <v>Sandalias finas strappy rojas de tacón</v>
      </c>
    </row>
    <row r="1180" spans="1:3" s="71" customFormat="1" ht="55" customHeight="1" x14ac:dyDescent="0.15">
      <c r="A1180" s="79" t="s">
        <v>2653</v>
      </c>
      <c r="B1180" s="70"/>
      <c r="C1180" s="72" t="str">
        <f>IFERROR(VLOOKUP(VENTAS4[[#This Row],[Code]],STOCK[],5,FALSE),"-")</f>
        <v>Sandalias de tacón de punta fina con correa al tobillo</v>
      </c>
    </row>
    <row r="1181" spans="1:3" s="71" customFormat="1" ht="55" customHeight="1" x14ac:dyDescent="0.15">
      <c r="A1181" s="79" t="s">
        <v>2654</v>
      </c>
      <c r="B1181" s="70"/>
      <c r="C1181" s="72" t="str">
        <f>IFERROR(VLOOKUP(VENTAS4[[#This Row],[Code]],STOCK[],5,FALSE),"-")</f>
        <v>Zapatos elegantes de punta fina negros</v>
      </c>
    </row>
    <row r="1182" spans="1:3" s="71" customFormat="1" ht="55" customHeight="1" x14ac:dyDescent="0.15">
      <c r="A1182" s="79" t="s">
        <v>2660</v>
      </c>
      <c r="B1182" s="70"/>
      <c r="C1182" s="72" t="str">
        <f>IFERROR(VLOOKUP(VENTAS4[[#This Row],[Code]],STOCK[],5,FALSE),"-")</f>
        <v>Sandalias prácticas chunky blanco crema</v>
      </c>
    </row>
    <row r="1183" spans="1:3" s="71" customFormat="1" ht="55" customHeight="1" x14ac:dyDescent="0.15">
      <c r="A1183" s="79" t="s">
        <v>2661</v>
      </c>
      <c r="B1183" s="70"/>
      <c r="C1183" s="72" t="str">
        <f>IFERROR(VLOOKUP(VENTAS4[[#This Row],[Code]],STOCK[],5,FALSE),"-")</f>
        <v>Sandalias prácticas chunky blanco crema</v>
      </c>
    </row>
    <row r="1184" spans="1:3" s="71" customFormat="1" ht="55" customHeight="1" x14ac:dyDescent="0.15">
      <c r="A1184" s="79" t="s">
        <v>2662</v>
      </c>
      <c r="B1184" s="70"/>
      <c r="C1184" s="72" t="str">
        <f>IFERROR(VLOOKUP(VENTAS4[[#This Row],[Code]],STOCK[],5,FALSE),"-")</f>
        <v>Sandalias prácticas chunky blanco crema</v>
      </c>
    </row>
    <row r="1185" spans="1:3" s="71" customFormat="1" ht="55" customHeight="1" x14ac:dyDescent="0.15">
      <c r="A1185" s="79" t="s">
        <v>2664</v>
      </c>
      <c r="B1185" s="70"/>
      <c r="C1185" s="72" t="str">
        <f>IFERROR(VLOOKUP(VENTAS4[[#This Row],[Code]],STOCK[],5,FALSE),"-")</f>
        <v>Sandalias prácticas chunky blanco crema</v>
      </c>
    </row>
    <row r="1186" spans="1:3" s="71" customFormat="1" ht="55" customHeight="1" x14ac:dyDescent="0.15">
      <c r="A1186" s="79" t="s">
        <v>2675</v>
      </c>
      <c r="B1186" s="70"/>
      <c r="C1186" s="72" t="str">
        <f>IFERROR(VLOOKUP(VENTAS4[[#This Row],[Code]],STOCK[],5,FALSE),"-")</f>
        <v>Blusa blanca de lazos y manga abullonada</v>
      </c>
    </row>
    <row r="1187" spans="1:3" s="71" customFormat="1" ht="55" customHeight="1" x14ac:dyDescent="0.15">
      <c r="A1187" s="79" t="s">
        <v>2676</v>
      </c>
      <c r="B1187" s="70"/>
      <c r="C1187" s="72" t="str">
        <f>IFERROR(VLOOKUP(VENTAS4[[#This Row],[Code]],STOCK[],5,FALSE),"-")</f>
        <v>Blusa blanca de lazos y manga abullonada</v>
      </c>
    </row>
    <row r="1188" spans="1:3" s="71" customFormat="1" ht="55" customHeight="1" x14ac:dyDescent="0.15">
      <c r="A1188" s="79" t="s">
        <v>2677</v>
      </c>
      <c r="B1188" s="70"/>
      <c r="C1188" s="72" t="str">
        <f>IFERROR(VLOOKUP(VENTAS4[[#This Row],[Code]],STOCK[],5,FALSE),"-")</f>
        <v>Blusa blanca de lazos y manga abullonada</v>
      </c>
    </row>
    <row r="1189" spans="1:3" s="71" customFormat="1" ht="55" customHeight="1" x14ac:dyDescent="0.15">
      <c r="A1189" s="79" t="s">
        <v>2678</v>
      </c>
      <c r="B1189" s="70"/>
      <c r="C1189" s="72" t="str">
        <f>IFERROR(VLOOKUP(VENTAS4[[#This Row],[Code]],STOCK[],5,FALSE),"-")</f>
        <v>Bolso bandolera de rafia rígido de tamaño pequeño</v>
      </c>
    </row>
    <row r="1190" spans="1:3" s="71" customFormat="1" ht="55" customHeight="1" x14ac:dyDescent="0.15">
      <c r="A1190" s="79" t="s">
        <v>2679</v>
      </c>
      <c r="B1190" s="70"/>
      <c r="C1190" s="72" t="str">
        <f>IFERROR(VLOOKUP(VENTAS4[[#This Row],[Code]],STOCK[],5,FALSE),"-")</f>
        <v xml:space="preserve">Bolso tejido redondo de gran capidad </v>
      </c>
    </row>
    <row r="1191" spans="1:3" s="71" customFormat="1" ht="55" customHeight="1" x14ac:dyDescent="0.15">
      <c r="A1191" s="79" t="s">
        <v>2680</v>
      </c>
      <c r="B1191" s="70"/>
      <c r="C1191" s="72" t="str">
        <f>IFERROR(VLOOKUP(VENTAS4[[#This Row],[Code]],STOCK[],5,FALSE),"-")</f>
        <v>Bolso de playa con diseño de rayas tamaño mediano</v>
      </c>
    </row>
    <row r="1192" spans="1:3" s="71" customFormat="1" ht="55" customHeight="1" x14ac:dyDescent="0.15">
      <c r="A1192" s="79" t="s">
        <v>2681</v>
      </c>
      <c r="B1192" s="70"/>
      <c r="C1192" s="72" t="str">
        <f>IFERROR(VLOOKUP(VENTAS4[[#This Row],[Code]],STOCK[],5,FALSE),"-")</f>
        <v>Camisa elegante con lazo grande</v>
      </c>
    </row>
    <row r="1193" spans="1:3" s="71" customFormat="1" ht="55" customHeight="1" x14ac:dyDescent="0.15">
      <c r="A1193" s="79" t="s">
        <v>2682</v>
      </c>
      <c r="B1193" s="70"/>
      <c r="C1193" s="72" t="str">
        <f>IFERROR(VLOOKUP(VENTAS4[[#This Row],[Code]],STOCK[],5,FALSE),"-")</f>
        <v>Camisa elegante con lazo grande</v>
      </c>
    </row>
    <row r="1194" spans="1:3" s="71" customFormat="1" ht="55" customHeight="1" x14ac:dyDescent="0.15">
      <c r="A1194" s="79" t="s">
        <v>2683</v>
      </c>
      <c r="B1194" s="70"/>
      <c r="C1194" s="72" t="str">
        <f>IFERROR(VLOOKUP(VENTAS4[[#This Row],[Code]],STOCK[],5,FALSE),"-")</f>
        <v>Camisa elegante con lazo grande</v>
      </c>
    </row>
    <row r="1195" spans="1:3" s="71" customFormat="1" ht="55" customHeight="1" x14ac:dyDescent="0.15">
      <c r="A1195" s="79" t="s">
        <v>2684</v>
      </c>
      <c r="B1195" s="70"/>
      <c r="C1195" s="72" t="str">
        <f>IFERROR(VLOOKUP(VENTAS4[[#This Row],[Code]],STOCK[],5,FALSE),"-")</f>
        <v>Falda Pantalón de mezclilla</v>
      </c>
    </row>
    <row r="1196" spans="1:3" s="71" customFormat="1" ht="55" customHeight="1" x14ac:dyDescent="0.15">
      <c r="A1196" s="79" t="s">
        <v>2688</v>
      </c>
      <c r="B1196" s="70"/>
      <c r="C1196" s="72" t="str">
        <f>IFERROR(VLOOKUP(VENTAS4[[#This Row],[Code]],STOCK[],5,FALSE),"-")</f>
        <v>Falda Pantalón de mezclilla</v>
      </c>
    </row>
    <row r="1197" spans="1:3" s="71" customFormat="1" ht="55" customHeight="1" x14ac:dyDescent="0.15">
      <c r="A1197" s="79" t="s">
        <v>2689</v>
      </c>
      <c r="B1197" s="70"/>
      <c r="C1197" s="72" t="str">
        <f>IFERROR(VLOOKUP(VENTAS4[[#This Row],[Code]],STOCK[],5,FALSE),"-")</f>
        <v>Falda Pantalón de mezclilla</v>
      </c>
    </row>
    <row r="1198" spans="1:3" s="71" customFormat="1" ht="55" customHeight="1" x14ac:dyDescent="0.15">
      <c r="A1198" s="79" t="s">
        <v>2690</v>
      </c>
      <c r="B1198" s="70"/>
      <c r="C1198" s="72" t="str">
        <f>IFERROR(VLOOKUP(VENTAS4[[#This Row],[Code]],STOCK[],5,FALSE),"-")</f>
        <v>Camisa elegante de listas</v>
      </c>
    </row>
    <row r="1199" spans="1:3" s="71" customFormat="1" ht="55" customHeight="1" x14ac:dyDescent="0.15">
      <c r="A1199" s="79" t="s">
        <v>2691</v>
      </c>
      <c r="B1199" s="70"/>
      <c r="C1199" s="72" t="str">
        <f>IFERROR(VLOOKUP(VENTAS4[[#This Row],[Code]],STOCK[],5,FALSE),"-")</f>
        <v>Camisa elegante de listas</v>
      </c>
    </row>
    <row r="1200" spans="1:3" s="71" customFormat="1" ht="55" customHeight="1" x14ac:dyDescent="0.15">
      <c r="A1200" s="79" t="s">
        <v>2692</v>
      </c>
      <c r="B1200" s="70"/>
      <c r="C1200" s="72" t="str">
        <f>IFERROR(VLOOKUP(VENTAS4[[#This Row],[Code]],STOCK[],5,FALSE),"-")</f>
        <v>Camisa elegante de listas</v>
      </c>
    </row>
    <row r="1201" spans="1:3" s="71" customFormat="1" ht="55" customHeight="1" x14ac:dyDescent="0.15">
      <c r="A1201" s="79" t="s">
        <v>2693</v>
      </c>
      <c r="B1201" s="70"/>
      <c r="C1201" s="72" t="str">
        <f>IFERROR(VLOOKUP(VENTAS4[[#This Row],[Code]],STOCK[],5,FALSE),"-")</f>
        <v>Bolso pequeño estilo old money</v>
      </c>
    </row>
    <row r="1202" spans="1:3" s="71" customFormat="1" ht="55" customHeight="1" x14ac:dyDescent="0.15">
      <c r="A1202" s="79" t="s">
        <v>2696</v>
      </c>
      <c r="B1202" s="70"/>
      <c r="C1202" s="72" t="str">
        <f>IFERROR(VLOOKUP(VENTAS4[[#This Row],[Code]],STOCK[],5,FALSE),"-")</f>
        <v>Bolso media luna de rafia de tamaño medio</v>
      </c>
    </row>
    <row r="1203" spans="1:3" s="71" customFormat="1" ht="55" customHeight="1" x14ac:dyDescent="0.15">
      <c r="A1203" s="79" t="s">
        <v>2697</v>
      </c>
      <c r="B1203" s="70"/>
      <c r="C1203" s="72" t="str">
        <f>IFERROR(VLOOKUP(VENTAS4[[#This Row],[Code]],STOCK[],5,FALSE),"-")</f>
        <v>Pantalones cortos de mezclilla de moda</v>
      </c>
    </row>
    <row r="1204" spans="1:3" s="71" customFormat="1" ht="55" customHeight="1" x14ac:dyDescent="0.15">
      <c r="A1204" s="79" t="s">
        <v>2698</v>
      </c>
      <c r="B1204" s="70"/>
      <c r="C1204" s="72" t="str">
        <f>IFERROR(VLOOKUP(VENTAS4[[#This Row],[Code]],STOCK[],5,FALSE),"-")</f>
        <v>Pantalones cortos de mezclilla de moda</v>
      </c>
    </row>
    <row r="1205" spans="1:3" s="71" customFormat="1" ht="55" customHeight="1" x14ac:dyDescent="0.15">
      <c r="A1205" s="79" t="s">
        <v>2702</v>
      </c>
      <c r="B1205" s="70"/>
      <c r="C1205" s="72" t="str">
        <f>IFERROR(VLOOKUP(VENTAS4[[#This Row],[Code]],STOCK[],5,FALSE),"-")</f>
        <v>Pantalones cortos de mezclilla de moda</v>
      </c>
    </row>
    <row r="1206" spans="1:3" s="71" customFormat="1" ht="55" customHeight="1" x14ac:dyDescent="0.15">
      <c r="A1206" s="79" t="s">
        <v>2703</v>
      </c>
      <c r="B1206" s="70"/>
      <c r="C1206" s="72" t="str">
        <f>IFERROR(VLOOKUP(VENTAS4[[#This Row],[Code]],STOCK[],5,FALSE),"-")</f>
        <v>Cinturón fino de hebilla de estilo elegante negro</v>
      </c>
    </row>
    <row r="1207" spans="1:3" s="71" customFormat="1" ht="55" customHeight="1" x14ac:dyDescent="0.15">
      <c r="A1207" s="79" t="s">
        <v>2704</v>
      </c>
      <c r="B1207" s="70"/>
      <c r="C1207" s="72" t="str">
        <f>IFERROR(VLOOKUP(VENTAS4[[#This Row],[Code]],STOCK[],5,FALSE),"-")</f>
        <v>Cinturón fino de hebilla de estilo elegante carmelita</v>
      </c>
    </row>
    <row r="1208" spans="1:3" s="71" customFormat="1" ht="55" customHeight="1" x14ac:dyDescent="0.15">
      <c r="A1208" s="79" t="s">
        <v>2705</v>
      </c>
      <c r="B1208" s="70"/>
      <c r="C1208" s="72" t="str">
        <f>IFERROR(VLOOKUP(VENTAS4[[#This Row],[Code]],STOCK[],5,FALSE),"-")</f>
        <v>Blusa de lazos color negro</v>
      </c>
    </row>
    <row r="1209" spans="1:3" s="71" customFormat="1" ht="55" customHeight="1" x14ac:dyDescent="0.15">
      <c r="A1209" s="79" t="s">
        <v>2706</v>
      </c>
      <c r="B1209" s="70"/>
      <c r="C1209" s="72" t="str">
        <f>IFERROR(VLOOKUP(VENTAS4[[#This Row],[Code]],STOCK[],5,FALSE),"-")</f>
        <v>Blusa de lazos color negro</v>
      </c>
    </row>
    <row r="1210" spans="1:3" s="71" customFormat="1" ht="55" customHeight="1" x14ac:dyDescent="0.15">
      <c r="A1210" s="79" t="s">
        <v>2707</v>
      </c>
      <c r="B1210" s="70"/>
      <c r="C1210" s="72" t="str">
        <f>IFERROR(VLOOKUP(VENTAS4[[#This Row],[Code]],STOCK[],5,FALSE),"-")</f>
        <v>Blusa de lazos color negro</v>
      </c>
    </row>
    <row r="1211" spans="1:3" s="71" customFormat="1" ht="55" customHeight="1" x14ac:dyDescent="0.15">
      <c r="A1211" s="79" t="s">
        <v>2708</v>
      </c>
      <c r="B1211" s="70"/>
      <c r="C1211" s="72" t="str">
        <f>IFERROR(VLOOKUP(VENTAS4[[#This Row],[Code]],STOCK[],5,FALSE),"-")</f>
        <v>Pullover corto unicolor carmelita</v>
      </c>
    </row>
    <row r="1212" spans="1:3" s="71" customFormat="1" ht="55" customHeight="1" x14ac:dyDescent="0.15">
      <c r="A1212" s="79" t="s">
        <v>2709</v>
      </c>
      <c r="B1212" s="70"/>
      <c r="C1212" s="72" t="str">
        <f>IFERROR(VLOOKUP(VENTAS4[[#This Row],[Code]],STOCK[],5,FALSE),"-")</f>
        <v>Pullover corto unicolor carmelita</v>
      </c>
    </row>
    <row r="1213" spans="1:3" s="71" customFormat="1" ht="55" customHeight="1" x14ac:dyDescent="0.15">
      <c r="A1213" s="79" t="s">
        <v>2710</v>
      </c>
      <c r="B1213" s="70"/>
      <c r="C1213" s="72" t="str">
        <f>IFERROR(VLOOKUP(VENTAS4[[#This Row],[Code]],STOCK[],5,FALSE),"-")</f>
        <v>Pullover corto unicolor carmelita</v>
      </c>
    </row>
    <row r="1214" spans="1:3" s="71" customFormat="1" ht="55" customHeight="1" x14ac:dyDescent="0.15">
      <c r="A1214" s="79" t="s">
        <v>2714</v>
      </c>
      <c r="B1214" s="70"/>
      <c r="C1214" s="72" t="str">
        <f>IFERROR(VLOOKUP(VENTAS4[[#This Row],[Code]],STOCK[],5,FALSE),"-")</f>
        <v>Pullover corto unicolor blanco</v>
      </c>
    </row>
    <row r="1215" spans="1:3" s="71" customFormat="1" ht="55" customHeight="1" x14ac:dyDescent="0.15">
      <c r="A1215" s="79" t="s">
        <v>2715</v>
      </c>
      <c r="B1215" s="70"/>
      <c r="C1215" s="72" t="str">
        <f>IFERROR(VLOOKUP(VENTAS4[[#This Row],[Code]],STOCK[],5,FALSE),"-")</f>
        <v>Pullover corto unicolor blanco</v>
      </c>
    </row>
    <row r="1216" spans="1:3" s="71" customFormat="1" ht="55" customHeight="1" x14ac:dyDescent="0.15">
      <c r="A1216" s="79" t="s">
        <v>2716</v>
      </c>
      <c r="B1216" s="70"/>
      <c r="C1216" s="72" t="str">
        <f>IFERROR(VLOOKUP(VENTAS4[[#This Row],[Code]],STOCK[],5,FALSE),"-")</f>
        <v>Pullover corto unicolor blanco</v>
      </c>
    </row>
    <row r="1217" spans="1:3" s="71" customFormat="1" ht="55" customHeight="1" x14ac:dyDescent="0.15">
      <c r="A1217" s="79" t="s">
        <v>2893</v>
      </c>
      <c r="B1217" s="70"/>
      <c r="C1217" s="72" t="str">
        <f>IFERROR(VLOOKUP(VENTAS4[[#This Row],[Code]],STOCK[],5,FALSE),"-")</f>
        <v>Pullover corto unicolor beige</v>
      </c>
    </row>
    <row r="1218" spans="1:3" s="71" customFormat="1" ht="55" customHeight="1" x14ac:dyDescent="0.15">
      <c r="A1218" s="79" t="s">
        <v>2717</v>
      </c>
      <c r="B1218" s="70"/>
      <c r="C1218" s="72" t="str">
        <f>IFERROR(VLOOKUP(VENTAS4[[#This Row],[Code]],STOCK[],5,FALSE),"-")</f>
        <v>Pullover corto unicolor beige</v>
      </c>
    </row>
    <row r="1219" spans="1:3" s="71" customFormat="1" ht="55" customHeight="1" x14ac:dyDescent="0.15">
      <c r="A1219" s="79" t="s">
        <v>2725</v>
      </c>
      <c r="B1219" s="70"/>
      <c r="C1219" s="72" t="str">
        <f>IFERROR(VLOOKUP(VENTAS4[[#This Row],[Code]],STOCK[],5,FALSE),"-")</f>
        <v>Pullover largo unicolor tela traslúcida negro</v>
      </c>
    </row>
    <row r="1220" spans="1:3" s="71" customFormat="1" ht="55" customHeight="1" x14ac:dyDescent="0.15">
      <c r="A1220" s="79" t="s">
        <v>2726</v>
      </c>
      <c r="B1220" s="70"/>
      <c r="C1220" s="72" t="str">
        <f>IFERROR(VLOOKUP(VENTAS4[[#This Row],[Code]],STOCK[],5,FALSE),"-")</f>
        <v>Pullover largo unicolor tela traslúcida negro</v>
      </c>
    </row>
    <row r="1221" spans="1:3" s="71" customFormat="1" ht="55" customHeight="1" x14ac:dyDescent="0.15">
      <c r="A1221" s="79" t="s">
        <v>2727</v>
      </c>
      <c r="B1221" s="70"/>
      <c r="C1221" s="72" t="str">
        <f>IFERROR(VLOOKUP(VENTAS4[[#This Row],[Code]],STOCK[],5,FALSE),"-")</f>
        <v>Pullover largo unicolor tela traslúcida negro</v>
      </c>
    </row>
    <row r="1222" spans="1:3" s="71" customFormat="1" ht="55" customHeight="1" x14ac:dyDescent="0.15">
      <c r="A1222" s="79" t="s">
        <v>2728</v>
      </c>
      <c r="B1222" s="70"/>
      <c r="C1222" s="72" t="str">
        <f>IFERROR(VLOOKUP(VENTAS4[[#This Row],[Code]],STOCK[],5,FALSE),"-")</f>
        <v>Pullover largo unicolor tela traslúcida beige</v>
      </c>
    </row>
    <row r="1223" spans="1:3" s="71" customFormat="1" ht="55" customHeight="1" x14ac:dyDescent="0.15">
      <c r="A1223" s="79" t="s">
        <v>2729</v>
      </c>
      <c r="B1223" s="70"/>
      <c r="C1223" s="72" t="str">
        <f>IFERROR(VLOOKUP(VENTAS4[[#This Row],[Code]],STOCK[],5,FALSE),"-")</f>
        <v>Maxi vestido de algodón cruzado con estampado floral vibrante</v>
      </c>
    </row>
    <row r="1224" spans="1:3" s="71" customFormat="1" ht="55" customHeight="1" x14ac:dyDescent="0.15">
      <c r="A1224" s="79" t="s">
        <v>2730</v>
      </c>
      <c r="B1224" s="70"/>
      <c r="C1224" s="72" t="str">
        <f>IFERROR(VLOOKUP(VENTAS4[[#This Row],[Code]],STOCK[],5,FALSE),"-")</f>
        <v>Sombrero Visera de Verano</v>
      </c>
    </row>
    <row r="1225" spans="1:3" s="71" customFormat="1" ht="55" customHeight="1" x14ac:dyDescent="0.15">
      <c r="A1225" s="79" t="s">
        <v>2731</v>
      </c>
      <c r="B1225" s="70"/>
      <c r="C1225" s="72" t="str">
        <f>IFERROR(VLOOKUP(VENTAS4[[#This Row],[Code]],STOCK[],5,FALSE),"-")</f>
        <v xml:space="preserve">Top corto de lazo delantero </v>
      </c>
    </row>
    <row r="1226" spans="1:3" s="71" customFormat="1" ht="55" customHeight="1" x14ac:dyDescent="0.15">
      <c r="A1226" s="79" t="s">
        <v>2732</v>
      </c>
      <c r="B1226" s="70"/>
      <c r="C1226" s="72" t="str">
        <f>IFERROR(VLOOKUP(VENTAS4[[#This Row],[Code]],STOCK[],5,FALSE),"-")</f>
        <v xml:space="preserve">Top corto de lazo delantero </v>
      </c>
    </row>
    <row r="1227" spans="1:3" s="71" customFormat="1" ht="55" customHeight="1" x14ac:dyDescent="0.15">
      <c r="A1227" s="79" t="s">
        <v>2733</v>
      </c>
      <c r="B1227" s="70"/>
      <c r="C1227" s="72" t="str">
        <f>IFERROR(VLOOKUP(VENTAS4[[#This Row],[Code]],STOCK[],5,FALSE),"-")</f>
        <v xml:space="preserve">Top corto de lazo delantero </v>
      </c>
    </row>
    <row r="1228" spans="1:3" s="71" customFormat="1" ht="55" customHeight="1" x14ac:dyDescent="0.15">
      <c r="A1228" s="79" t="s">
        <v>2734</v>
      </c>
      <c r="B1228" s="70"/>
      <c r="C1228" s="72" t="str">
        <f>IFERROR(VLOOKUP(VENTAS4[[#This Row],[Code]],STOCK[],5,FALSE),"-")</f>
        <v>Vestido de espagueti con frente recortado y abertura</v>
      </c>
    </row>
    <row r="1229" spans="1:3" s="71" customFormat="1" ht="55" customHeight="1" x14ac:dyDescent="0.15">
      <c r="A1229" s="79" t="s">
        <v>2735</v>
      </c>
      <c r="B1229" s="70"/>
      <c r="C1229" s="72" t="str">
        <f>IFERROR(VLOOKUP(VENTAS4[[#This Row],[Code]],STOCK[],5,FALSE),"-")</f>
        <v>Vestido de espagueti con frente recortado y abertura</v>
      </c>
    </row>
    <row r="1230" spans="1:3" s="71" customFormat="1" ht="55" customHeight="1" x14ac:dyDescent="0.15">
      <c r="A1230" s="79" t="s">
        <v>2736</v>
      </c>
      <c r="B1230" s="70"/>
      <c r="C1230" s="72" t="str">
        <f>IFERROR(VLOOKUP(VENTAS4[[#This Row],[Code]],STOCK[],5,FALSE),"-")</f>
        <v>Camisetas sin mangas de diseño crochet</v>
      </c>
    </row>
    <row r="1231" spans="1:3" s="71" customFormat="1" ht="55" customHeight="1" x14ac:dyDescent="0.15">
      <c r="A1231" s="79" t="s">
        <v>2742</v>
      </c>
      <c r="B1231" s="70"/>
      <c r="C1231" s="72" t="str">
        <f>IFERROR(VLOOKUP(VENTAS4[[#This Row],[Code]],STOCK[],5,FALSE),"-")</f>
        <v>Vestido Largo con cinturón fruncido</v>
      </c>
    </row>
    <row r="1232" spans="1:3" s="71" customFormat="1" ht="55" customHeight="1" x14ac:dyDescent="0.15">
      <c r="A1232" s="79" t="s">
        <v>2743</v>
      </c>
      <c r="B1232" s="70"/>
      <c r="C1232" s="72" t="str">
        <f>IFERROR(VLOOKUP(VENTAS4[[#This Row],[Code]],STOCK[],5,FALSE),"-")</f>
        <v>Vestido Largo con cinturón fruncido</v>
      </c>
    </row>
    <row r="1233" spans="1:3" s="71" customFormat="1" ht="55" customHeight="1" x14ac:dyDescent="0.15">
      <c r="A1233" s="79" t="s">
        <v>2744</v>
      </c>
      <c r="B1233" s="70"/>
      <c r="C1233" s="72" t="str">
        <f>IFERROR(VLOOKUP(VENTAS4[[#This Row],[Code]],STOCK[],5,FALSE),"-")</f>
        <v>Vestido Largo con cinturón fruncido</v>
      </c>
    </row>
    <row r="1234" spans="1:3" s="71" customFormat="1" ht="55" customHeight="1" x14ac:dyDescent="0.15">
      <c r="A1234" s="79" t="s">
        <v>2745</v>
      </c>
      <c r="B1234" s="70"/>
      <c r="C1234" s="72" t="str">
        <f>IFERROR(VLOOKUP(VENTAS4[[#This Row],[Code]],STOCK[],5,FALSE),"-")</f>
        <v>Vestido Largo con cinturón fruncido</v>
      </c>
    </row>
    <row r="1235" spans="1:3" s="71" customFormat="1" ht="55" customHeight="1" x14ac:dyDescent="0.15">
      <c r="A1235" s="79" t="s">
        <v>2746</v>
      </c>
      <c r="B1235" s="70"/>
      <c r="C1235" s="72" t="str">
        <f>IFERROR(VLOOKUP(VENTAS4[[#This Row],[Code]],STOCK[],5,FALSE),"-")</f>
        <v>Vestido Camisola con estampado de flores y tirantes cruzados</v>
      </c>
    </row>
    <row r="1236" spans="1:3" s="71" customFormat="1" ht="55" customHeight="1" x14ac:dyDescent="0.15">
      <c r="A1236" s="79" t="s">
        <v>2747</v>
      </c>
      <c r="B1236" s="70"/>
      <c r="C1236" s="72" t="str">
        <f>IFERROR(VLOOKUP(VENTAS4[[#This Row],[Code]],STOCK[],5,FALSE),"-")</f>
        <v>Vestido Camisola con estampado de flores y tirantes cruzados</v>
      </c>
    </row>
    <row r="1237" spans="1:3" s="71" customFormat="1" ht="55" customHeight="1" x14ac:dyDescent="0.15">
      <c r="A1237" s="79" t="s">
        <v>2748</v>
      </c>
      <c r="B1237" s="70"/>
      <c r="C1237" s="72" t="str">
        <f>IFERROR(VLOOKUP(VENTAS4[[#This Row],[Code]],STOCK[],5,FALSE),"-")</f>
        <v>Vestido Camisola con estampado de flores y tirantes cruzados</v>
      </c>
    </row>
    <row r="1238" spans="1:3" s="71" customFormat="1" ht="55" customHeight="1" x14ac:dyDescent="0.15">
      <c r="A1238" s="79" t="s">
        <v>2749</v>
      </c>
      <c r="B1238" s="70"/>
      <c r="C1238" s="72" t="str">
        <f>IFERROR(VLOOKUP(VENTAS4[[#This Row],[Code]],STOCK[],5,FALSE),"-")</f>
        <v>Vestido largo con cuello Healter</v>
      </c>
    </row>
    <row r="1239" spans="1:3" s="71" customFormat="1" ht="55" customHeight="1" x14ac:dyDescent="0.15">
      <c r="A1239" s="79" t="s">
        <v>2753</v>
      </c>
      <c r="B1239" s="70"/>
      <c r="C1239" s="72" t="str">
        <f>IFERROR(VLOOKUP(VENTAS4[[#This Row],[Code]],STOCK[],5,FALSE),"-")</f>
        <v>Vestido negro espalda cruzada</v>
      </c>
    </row>
    <row r="1240" spans="1:3" s="71" customFormat="1" ht="55" customHeight="1" x14ac:dyDescent="0.15">
      <c r="A1240" s="79" t="s">
        <v>2754</v>
      </c>
      <c r="B1240" s="70"/>
      <c r="C1240" s="72" t="str">
        <f>IFERROR(VLOOKUP(VENTAS4[[#This Row],[Code]],STOCK[],5,FALSE),"-")</f>
        <v>Vestido negro espalda cruzada</v>
      </c>
    </row>
    <row r="1241" spans="1:3" s="71" customFormat="1" ht="55" customHeight="1" x14ac:dyDescent="0.15">
      <c r="A1241" s="79" t="s">
        <v>2755</v>
      </c>
      <c r="B1241" s="70"/>
      <c r="C1241" s="72" t="str">
        <f>IFERROR(VLOOKUP(VENTAS4[[#This Row],[Code]],STOCK[],5,FALSE),"-")</f>
        <v>Vestido blanco espalda cruzada</v>
      </c>
    </row>
    <row r="1242" spans="1:3" s="71" customFormat="1" ht="55" customHeight="1" x14ac:dyDescent="0.15">
      <c r="A1242" s="79" t="s">
        <v>2757</v>
      </c>
      <c r="B1242" s="70"/>
      <c r="C1242" s="72" t="str">
        <f>IFERROR(VLOOKUP(VENTAS4[[#This Row],[Code]],STOCK[],5,FALSE),"-")</f>
        <v>Vestido blanco espalda cruzada</v>
      </c>
    </row>
    <row r="1243" spans="1:3" s="71" customFormat="1" ht="55" customHeight="1" x14ac:dyDescent="0.15">
      <c r="A1243" s="79" t="s">
        <v>2758</v>
      </c>
      <c r="B1243" s="70"/>
      <c r="C1243" s="72" t="str">
        <f>IFERROR(VLOOKUP(VENTAS4[[#This Row],[Code]],STOCK[],5,FALSE),"-")</f>
        <v>Vestido crochet Playero espalda descubierta</v>
      </c>
    </row>
    <row r="1244" spans="1:3" s="71" customFormat="1" ht="55" customHeight="1" x14ac:dyDescent="0.15">
      <c r="A1244" s="79" t="s">
        <v>2759</v>
      </c>
      <c r="B1244" s="70"/>
      <c r="C1244" s="72" t="str">
        <f>IFERROR(VLOOKUP(VENTAS4[[#This Row],[Code]],STOCK[],5,FALSE),"-")</f>
        <v>Vestido crochet Playero espalda descubierta</v>
      </c>
    </row>
    <row r="1245" spans="1:3" s="71" customFormat="1" ht="55" customHeight="1" x14ac:dyDescent="0.15">
      <c r="A1245" s="79" t="s">
        <v>2760</v>
      </c>
      <c r="B1245" s="70"/>
      <c r="C1245" s="72" t="str">
        <f>IFERROR(VLOOKUP(VENTAS4[[#This Row],[Code]],STOCK[],5,FALSE),"-")</f>
        <v>Vestido crochet Playero espalda descubierta</v>
      </c>
    </row>
    <row r="1246" spans="1:3" s="71" customFormat="1" ht="55" customHeight="1" x14ac:dyDescent="0.15">
      <c r="A1246" s="79" t="s">
        <v>2761</v>
      </c>
      <c r="B1246" s="70"/>
      <c r="C1246" s="72" t="str">
        <f>IFERROR(VLOOKUP(VENTAS4[[#This Row],[Code]],STOCK[],5,FALSE),"-")</f>
        <v>Vestido crochet playero de tirantes</v>
      </c>
    </row>
    <row r="1247" spans="1:3" s="71" customFormat="1" ht="55" customHeight="1" x14ac:dyDescent="0.15">
      <c r="A1247" s="79" t="s">
        <v>2762</v>
      </c>
      <c r="B1247" s="70"/>
      <c r="C1247" s="72" t="str">
        <f>IFERROR(VLOOKUP(VENTAS4[[#This Row],[Code]],STOCK[],5,FALSE),"-")</f>
        <v>Falda larga de visillo con maxi estampado de flor</v>
      </c>
    </row>
    <row r="1248" spans="1:3" s="71" customFormat="1" ht="55" customHeight="1" x14ac:dyDescent="0.15">
      <c r="A1248" s="79" t="s">
        <v>2765</v>
      </c>
      <c r="B1248" s="70"/>
      <c r="C1248" s="72" t="str">
        <f>IFERROR(VLOOKUP(VENTAS4[[#This Row],[Code]],STOCK[],5,FALSE),"-")</f>
        <v>Falda maxi blanca de moda</v>
      </c>
    </row>
    <row r="1249" spans="1:3" s="71" customFormat="1" ht="55" customHeight="1" x14ac:dyDescent="0.15">
      <c r="A1249" s="79" t="s">
        <v>2766</v>
      </c>
      <c r="B1249" s="70"/>
      <c r="C1249" s="72" t="str">
        <f>IFERROR(VLOOKUP(VENTAS4[[#This Row],[Code]],STOCK[],5,FALSE),"-")</f>
        <v>Vestido corte A de bolsillos</v>
      </c>
    </row>
    <row r="1250" spans="1:3" s="71" customFormat="1" ht="55" customHeight="1" x14ac:dyDescent="0.15">
      <c r="A1250" s="79" t="s">
        <v>2771</v>
      </c>
      <c r="B1250" s="70"/>
      <c r="C1250" s="72" t="str">
        <f>IFERROR(VLOOKUP(VENTAS4[[#This Row],[Code]],STOCK[],5,FALSE),"-")</f>
        <v>Bolso verano de rafia en bloque de color</v>
      </c>
    </row>
    <row r="1251" spans="1:3" s="71" customFormat="1" ht="55" customHeight="1" x14ac:dyDescent="0.15">
      <c r="A1251" s="79" t="s">
        <v>2773</v>
      </c>
      <c r="B1251" s="70"/>
      <c r="C1251" s="72" t="str">
        <f>IFERROR(VLOOKUP(VENTAS4[[#This Row],[Code]],STOCK[],5,FALSE),"-")</f>
        <v>Conjunto falda y top</v>
      </c>
    </row>
    <row r="1252" spans="1:3" s="71" customFormat="1" ht="55" customHeight="1" x14ac:dyDescent="0.15">
      <c r="A1252" s="79" t="s">
        <v>2774</v>
      </c>
      <c r="B1252" s="70"/>
      <c r="C1252" s="72" t="str">
        <f>IFERROR(VLOOKUP(VENTAS4[[#This Row],[Code]],STOCK[],5,FALSE),"-")</f>
        <v>Vestido crema ajustado de hombro torcido</v>
      </c>
    </row>
    <row r="1253" spans="1:3" s="71" customFormat="1" ht="55" customHeight="1" x14ac:dyDescent="0.15">
      <c r="A1253" s="79" t="s">
        <v>2775</v>
      </c>
      <c r="B1253" s="70"/>
      <c r="C1253" s="72" t="str">
        <f>IFERROR(VLOOKUP(VENTAS4[[#This Row],[Code]],STOCK[],5,FALSE),"-")</f>
        <v>Vestido crema ajustado de hombro torcido</v>
      </c>
    </row>
    <row r="1254" spans="1:3" s="71" customFormat="1" ht="55" customHeight="1" x14ac:dyDescent="0.15">
      <c r="A1254" s="79" t="s">
        <v>2776</v>
      </c>
      <c r="B1254" s="70"/>
      <c r="C1254" s="72" t="str">
        <f>IFERROR(VLOOKUP(VENTAS4[[#This Row],[Code]],STOCK[],5,FALSE),"-")</f>
        <v>Vestido crema ajustado de hombro torcido</v>
      </c>
    </row>
    <row r="1255" spans="1:3" s="71" customFormat="1" ht="55" customHeight="1" x14ac:dyDescent="0.15">
      <c r="A1255" s="79" t="s">
        <v>2777</v>
      </c>
      <c r="B1255" s="70"/>
      <c r="C1255" s="72" t="str">
        <f>IFERROR(VLOOKUP(VENTAS4[[#This Row],[Code]],STOCK[],5,FALSE),"-")</f>
        <v>Vestido crema ajustado de hombro torcido</v>
      </c>
    </row>
    <row r="1256" spans="1:3" s="71" customFormat="1" ht="55" customHeight="1" x14ac:dyDescent="0.15">
      <c r="A1256" s="79" t="s">
        <v>2778</v>
      </c>
      <c r="B1256" s="70"/>
      <c r="C1256" s="72" t="str">
        <f>IFERROR(VLOOKUP(VENTAS4[[#This Row],[Code]],STOCK[],5,FALSE),"-")</f>
        <v>Falda Maxi plisada favorecedora</v>
      </c>
    </row>
    <row r="1257" spans="1:3" s="71" customFormat="1" ht="55" customHeight="1" x14ac:dyDescent="0.15">
      <c r="A1257" s="79" t="s">
        <v>2781</v>
      </c>
      <c r="B1257" s="70"/>
      <c r="C1257" s="72" t="str">
        <f>IFERROR(VLOOKUP(VENTAS4[[#This Row],[Code]],STOCK[],5,FALSE),"-")</f>
        <v>Falda Midi Elegante Ajustada</v>
      </c>
    </row>
    <row r="1258" spans="1:3" s="71" customFormat="1" ht="55" customHeight="1" x14ac:dyDescent="0.15">
      <c r="A1258" s="79" t="s">
        <v>2783</v>
      </c>
      <c r="B1258" s="70"/>
      <c r="C1258" s="72" t="str">
        <f>IFERROR(VLOOKUP(VENTAS4[[#This Row],[Code]],STOCK[],5,FALSE),"-")</f>
        <v>Vestido Maxi Negro Ajustado Elegante de hombro atado</v>
      </c>
    </row>
    <row r="1259" spans="1:3" s="71" customFormat="1" ht="55" customHeight="1" x14ac:dyDescent="0.15">
      <c r="A1259" s="79" t="s">
        <v>2784</v>
      </c>
      <c r="B1259" s="70"/>
      <c r="C1259" s="72" t="str">
        <f>IFERROR(VLOOKUP(VENTAS4[[#This Row],[Code]],STOCK[],5,FALSE),"-")</f>
        <v>Vestido Blanco en Bordado Inglés</v>
      </c>
    </row>
    <row r="1260" spans="1:3" s="71" customFormat="1" ht="55" customHeight="1" x14ac:dyDescent="0.15">
      <c r="A1260" s="79" t="s">
        <v>2785</v>
      </c>
      <c r="B1260" s="70"/>
      <c r="C1260" s="72" t="str">
        <f>IFERROR(VLOOKUP(VENTAS4[[#This Row],[Code]],STOCK[],5,FALSE),"-")</f>
        <v>Vestido Blanco en Bordado Inglés</v>
      </c>
    </row>
    <row r="1261" spans="1:3" s="71" customFormat="1" ht="55" customHeight="1" x14ac:dyDescent="0.15">
      <c r="A1261" s="79" t="s">
        <v>2786</v>
      </c>
      <c r="B1261" s="70"/>
      <c r="C1261" s="72" t="str">
        <f>IFERROR(VLOOKUP(VENTAS4[[#This Row],[Code]],STOCK[],5,FALSE),"-")</f>
        <v>Vestido de tirantes atados y espalda corrida</v>
      </c>
    </row>
    <row r="1262" spans="1:3" s="71" customFormat="1" ht="55" customHeight="1" x14ac:dyDescent="0.15">
      <c r="A1262" s="79" t="s">
        <v>2791</v>
      </c>
      <c r="B1262" s="70"/>
      <c r="C1262" s="72" t="str">
        <f>IFERROR(VLOOKUP(VENTAS4[[#This Row],[Code]],STOCK[],5,FALSE),"-")</f>
        <v>Vestido lila cruzado H&amp;M</v>
      </c>
    </row>
    <row r="1263" spans="1:3" s="71" customFormat="1" ht="55" customHeight="1" x14ac:dyDescent="0.15">
      <c r="A1263" s="79" t="s">
        <v>2792</v>
      </c>
      <c r="B1263" s="70"/>
      <c r="C1263" s="72" t="str">
        <f>IFERROR(VLOOKUP(VENTAS4[[#This Row],[Code]],STOCK[],5,FALSE),"-")</f>
        <v>Vestido lila cruzado H&amp;M</v>
      </c>
    </row>
    <row r="1264" spans="1:3" s="71" customFormat="1" ht="55" customHeight="1" x14ac:dyDescent="0.15">
      <c r="A1264" s="79" t="s">
        <v>2793</v>
      </c>
      <c r="B1264" s="70"/>
      <c r="C1264" s="72" t="str">
        <f>IFERROR(VLOOKUP(VENTAS4[[#This Row],[Code]],STOCK[],5,FALSE),"-")</f>
        <v>Vestido verde cruzado H&amp;M</v>
      </c>
    </row>
    <row r="1265" spans="1:3" s="71" customFormat="1" ht="55" customHeight="1" x14ac:dyDescent="0.15">
      <c r="A1265" s="79" t="s">
        <v>2794</v>
      </c>
      <c r="B1265" s="70"/>
      <c r="C1265" s="72" t="str">
        <f>IFERROR(VLOOKUP(VENTAS4[[#This Row],[Code]],STOCK[],5,FALSE),"-")</f>
        <v>Vestido verde cruzado H&amp;M</v>
      </c>
    </row>
    <row r="1266" spans="1:3" s="71" customFormat="1" ht="55" customHeight="1" x14ac:dyDescent="0.15">
      <c r="A1266" s="79" t="s">
        <v>2796</v>
      </c>
      <c r="B1266" s="70"/>
      <c r="C1266" s="72" t="str">
        <f>IFERROR(VLOOKUP(VENTAS4[[#This Row],[Code]],STOCK[],5,FALSE),"-")</f>
        <v>Pantalón fuccia ajustado de tela H&amp;M</v>
      </c>
    </row>
    <row r="1267" spans="1:3" s="71" customFormat="1" ht="55" customHeight="1" x14ac:dyDescent="0.15">
      <c r="A1267" s="79" t="s">
        <v>2799</v>
      </c>
      <c r="B1267" s="70"/>
      <c r="C1267" s="72" t="str">
        <f>IFERROR(VLOOKUP(VENTAS4[[#This Row],[Code]],STOCK[],5,FALSE),"-")</f>
        <v>Pantalón Caqui de Pierna Ancha De Talle Alto y Bolsillos H&amp;M</v>
      </c>
    </row>
    <row r="1268" spans="1:3" s="71" customFormat="1" ht="55" customHeight="1" x14ac:dyDescent="0.15">
      <c r="A1268" s="79" t="s">
        <v>2800</v>
      </c>
      <c r="B1268" s="70"/>
      <c r="C1268" s="72" t="str">
        <f>IFERROR(VLOOKUP(VENTAS4[[#This Row],[Code]],STOCK[],5,FALSE),"-")</f>
        <v>Jean de talle regular de bajo descosido y pierna ancha H&amp;M</v>
      </c>
    </row>
    <row r="1269" spans="1:3" s="71" customFormat="1" ht="55" customHeight="1" x14ac:dyDescent="0.15">
      <c r="A1269" s="79" t="s">
        <v>2801</v>
      </c>
      <c r="B1269" s="70"/>
      <c r="C1269" s="72" t="str">
        <f>IFERROR(VLOOKUP(VENTAS4[[#This Row],[Code]],STOCK[],5,FALSE),"-")</f>
        <v>Top de punto y cuello elegante negro H&amp;M</v>
      </c>
    </row>
    <row r="1270" spans="1:3" s="71" customFormat="1" ht="55" customHeight="1" x14ac:dyDescent="0.15">
      <c r="A1270" s="79" t="s">
        <v>2802</v>
      </c>
      <c r="B1270" s="70"/>
      <c r="C1270" s="72" t="str">
        <f>IFERROR(VLOOKUP(VENTAS4[[#This Row],[Code]],STOCK[],5,FALSE),"-")</f>
        <v>Top de punto y cuello elegante negro H&amp;M</v>
      </c>
    </row>
    <row r="1271" spans="1:3" s="71" customFormat="1" ht="55" customHeight="1" x14ac:dyDescent="0.15">
      <c r="A1271" s="79" t="s">
        <v>2805</v>
      </c>
      <c r="B1271" s="70"/>
      <c r="C1271" s="72" t="str">
        <f>IFERROR(VLOOKUP(VENTAS4[[#This Row],[Code]],STOCK[],5,FALSE),"-")</f>
        <v>Top de punto y cuello elegante negro H&amp;M</v>
      </c>
    </row>
    <row r="1272" spans="1:3" s="71" customFormat="1" ht="55" customHeight="1" x14ac:dyDescent="0.15">
      <c r="A1272" s="79" t="s">
        <v>2806</v>
      </c>
      <c r="B1272" s="70"/>
      <c r="C1272" s="72" t="str">
        <f>IFERROR(VLOOKUP(VENTAS4[[#This Row],[Code]],STOCK[],5,FALSE),"-")</f>
        <v>Top de punto y cuello elegante blanco H&amp;M</v>
      </c>
    </row>
    <row r="1273" spans="1:3" s="71" customFormat="1" ht="55" customHeight="1" x14ac:dyDescent="0.15">
      <c r="A1273" s="79" t="s">
        <v>2807</v>
      </c>
      <c r="B1273" s="70"/>
      <c r="C1273" s="72" t="str">
        <f>IFERROR(VLOOKUP(VENTAS4[[#This Row],[Code]],STOCK[],5,FALSE),"-")</f>
        <v>Top de punto y cuello elegante blanco H&amp;M</v>
      </c>
    </row>
    <row r="1274" spans="1:3" s="71" customFormat="1" ht="55" customHeight="1" x14ac:dyDescent="0.15">
      <c r="A1274" s="79" t="s">
        <v>2810</v>
      </c>
      <c r="B1274" s="70"/>
      <c r="C1274" s="72" t="str">
        <f>IFERROR(VLOOKUP(VENTAS4[[#This Row],[Code]],STOCK[],5,FALSE),"-")</f>
        <v>Camisa Oversize en mezcla de lino H&amp;M</v>
      </c>
    </row>
    <row r="1275" spans="1:3" s="71" customFormat="1" ht="55" customHeight="1" x14ac:dyDescent="0.15">
      <c r="A1275" s="79" t="s">
        <v>2811</v>
      </c>
      <c r="B1275" s="70"/>
      <c r="C1275" s="72" t="str">
        <f>IFERROR(VLOOKUP(VENTAS4[[#This Row],[Code]],STOCK[],5,FALSE),"-")</f>
        <v>Camisa Oversize blanca en mezcla de lino H&amp;M (encargo mónica)</v>
      </c>
    </row>
    <row r="1276" spans="1:3" s="71" customFormat="1" ht="55" customHeight="1" x14ac:dyDescent="0.15">
      <c r="A1276" s="79" t="s">
        <v>2812</v>
      </c>
      <c r="B1276" s="70"/>
      <c r="C1276" s="72" t="str">
        <f>IFERROR(VLOOKUP(VENTAS4[[#This Row],[Code]],STOCK[],5,FALSE),"-")</f>
        <v>Camisa beige en mezcla de lino</v>
      </c>
    </row>
    <row r="1277" spans="1:3" s="71" customFormat="1" ht="55" customHeight="1" x14ac:dyDescent="0.15">
      <c r="A1277" s="79" t="s">
        <v>2813</v>
      </c>
      <c r="B1277" s="70"/>
      <c r="C1277" s="72" t="str">
        <f>IFERROR(VLOOKUP(VENTAS4[[#This Row],[Code]],STOCK[],5,FALSE),"-")</f>
        <v>Cinto de piel (encargo mónica)</v>
      </c>
    </row>
    <row r="1278" spans="1:3" s="71" customFormat="1" ht="55" customHeight="1" x14ac:dyDescent="0.15">
      <c r="A1278" s="79" t="s">
        <v>2820</v>
      </c>
      <c r="B1278" s="70"/>
      <c r="C1278" s="72" t="str">
        <f>IFERROR(VLOOKUP(VENTAS4[[#This Row],[Code]],STOCK[],5,FALSE),"-")</f>
        <v>Pantalón de pierna ancha con estampado de moda H&amp;M</v>
      </c>
    </row>
    <row r="1279" spans="1:3" s="71" customFormat="1" ht="55" customHeight="1" x14ac:dyDescent="0.15">
      <c r="A1279" s="79" t="s">
        <v>2821</v>
      </c>
      <c r="B1279" s="70"/>
      <c r="C1279" s="72" t="str">
        <f>IFERROR(VLOOKUP(VENTAS4[[#This Row],[Code]],STOCK[],5,FALSE),"-")</f>
        <v>Sandalias Pull&amp;Bear (encargo mónica)</v>
      </c>
    </row>
    <row r="1280" spans="1:3" s="71" customFormat="1" ht="55" customHeight="1" x14ac:dyDescent="0.15">
      <c r="A1280" s="79" t="s">
        <v>2822</v>
      </c>
      <c r="B1280" s="70"/>
      <c r="C1280" s="72" t="str">
        <f>IFERROR(VLOOKUP(VENTAS4[[#This Row],[Code]],STOCK[],5,FALSE),"-")</f>
        <v>Sandalias de hebilla Pull&amp;Bear</v>
      </c>
    </row>
    <row r="1281" spans="1:3" s="71" customFormat="1" ht="55" customHeight="1" x14ac:dyDescent="0.15">
      <c r="A1281" s="79" t="s">
        <v>2850</v>
      </c>
      <c r="B1281" s="70"/>
      <c r="C1281" s="72" t="str">
        <f>IFERROR(VLOOKUP(VENTAS4[[#This Row],[Code]],STOCK[],5,FALSE),"-")</f>
        <v>Pullover blanco de algodón PRIMARK</v>
      </c>
    </row>
    <row r="1282" spans="1:3" s="71" customFormat="1" ht="55" customHeight="1" x14ac:dyDescent="0.15">
      <c r="A1282" s="79" t="s">
        <v>2851</v>
      </c>
      <c r="B1282" s="70"/>
      <c r="C1282" s="72" t="str">
        <f>IFERROR(VLOOKUP(VENTAS4[[#This Row],[Code]],STOCK[],5,FALSE),"-")</f>
        <v>Pullover blanco de algodón PRIMARK</v>
      </c>
    </row>
    <row r="1283" spans="1:3" s="71" customFormat="1" ht="55" customHeight="1" x14ac:dyDescent="0.15">
      <c r="A1283" s="79" t="s">
        <v>2852</v>
      </c>
      <c r="B1283" s="70"/>
      <c r="C1283" s="72" t="str">
        <f>IFERROR(VLOOKUP(VENTAS4[[#This Row],[Code]],STOCK[],5,FALSE),"-")</f>
        <v>Pullover negro acanalado de algodón PRIMARK</v>
      </c>
    </row>
    <row r="1284" spans="1:3" s="71" customFormat="1" ht="55" customHeight="1" x14ac:dyDescent="0.15">
      <c r="A1284" s="79" t="s">
        <v>2853</v>
      </c>
      <c r="B1284" s="70"/>
      <c r="C1284" s="72" t="str">
        <f>IFERROR(VLOOKUP(VENTAS4[[#This Row],[Code]],STOCK[],5,FALSE),"-")</f>
        <v>Pullover mariposa multicolor algodón PRIMARK</v>
      </c>
    </row>
    <row r="1285" spans="1:3" s="71" customFormat="1" ht="55" customHeight="1" x14ac:dyDescent="0.15">
      <c r="A1285" s="79" t="s">
        <v>2854</v>
      </c>
      <c r="B1285" s="70"/>
      <c r="C1285" s="72" t="str">
        <f>IFERROR(VLOOKUP(VENTAS4[[#This Row],[Code]],STOCK[],5,FALSE),"-")</f>
        <v>Pullover carmelita letrero de mariposa algodón PRIMARK</v>
      </c>
    </row>
    <row r="1286" spans="1:3" s="71" customFormat="1" ht="55" customHeight="1" x14ac:dyDescent="0.15">
      <c r="A1286" s="79" t="s">
        <v>2855</v>
      </c>
      <c r="B1286" s="70"/>
      <c r="C1286" s="72" t="str">
        <f>IFERROR(VLOOKUP(VENTAS4[[#This Row],[Code]],STOCK[],5,FALSE),"-")</f>
        <v>Pullover morado catrina algodón</v>
      </c>
    </row>
    <row r="1287" spans="1:3" s="71" customFormat="1" ht="55" customHeight="1" x14ac:dyDescent="0.15">
      <c r="A1287" s="79" t="s">
        <v>2856</v>
      </c>
      <c r="B1287" s="70"/>
      <c r="C1287" s="72" t="str">
        <f>IFERROR(VLOOKUP(VENTAS4[[#This Row],[Code]],STOCK[],5,FALSE),"-")</f>
        <v>Pullover Celeste algodón PRIMARK</v>
      </c>
    </row>
    <row r="1288" spans="1:3" s="71" customFormat="1" ht="55" customHeight="1" x14ac:dyDescent="0.15">
      <c r="A1288" s="79" t="s">
        <v>2857</v>
      </c>
      <c r="B1288" s="70"/>
      <c r="C1288" s="72" t="str">
        <f>IFERROR(VLOOKUP(VENTAS4[[#This Row],[Code]],STOCK[],5,FALSE),"-")</f>
        <v>Pullover Love floreado algodón</v>
      </c>
    </row>
    <row r="1289" spans="1:3" s="71" customFormat="1" ht="55" customHeight="1" x14ac:dyDescent="0.15">
      <c r="A1289" s="69" t="s">
        <v>2835</v>
      </c>
      <c r="B1289" s="70"/>
      <c r="C1289" s="72" t="str">
        <f>IFERROR(VLOOKUP(VENTAS4[[#This Row],[Code]],STOCK[],5,FALSE),"-")</f>
        <v>Traje de baño clásico en bloque de color de talle alto</v>
      </c>
    </row>
    <row r="1290" spans="1:3" s="71" customFormat="1" ht="55" customHeight="1" x14ac:dyDescent="0.15">
      <c r="A1290" s="69" t="s">
        <v>2836</v>
      </c>
      <c r="B1290" s="70"/>
      <c r="C1290" s="72" t="str">
        <f>IFERROR(VLOOKUP(VENTAS4[[#This Row],[Code]],STOCK[],5,FALSE),"-")</f>
        <v>Traje de baño clásico en bloque de color de talle alto</v>
      </c>
    </row>
    <row r="1291" spans="1:3" s="71" customFormat="1" ht="55" customHeight="1" x14ac:dyDescent="0.15">
      <c r="A1291" s="69" t="s">
        <v>2838</v>
      </c>
      <c r="B1291" s="70"/>
      <c r="C1291" s="72" t="str">
        <f>IFERROR(VLOOKUP(VENTAS4[[#This Row],[Code]],STOCK[],5,FALSE),"-")</f>
        <v>Traje de baño clásico en bloque de color de talle alto</v>
      </c>
    </row>
    <row r="1292" spans="1:3" s="71" customFormat="1" ht="55" customHeight="1" x14ac:dyDescent="0.15">
      <c r="A1292" s="69" t="s">
        <v>2839</v>
      </c>
      <c r="B1292" s="70"/>
      <c r="C1292" s="72" t="str">
        <f>IFERROR(VLOOKUP(VENTAS4[[#This Row],[Code]],STOCK[],5,FALSE),"-")</f>
        <v>Traje de baño clásico en bloque de color de talle alto</v>
      </c>
    </row>
    <row r="1293" spans="1:3" s="71" customFormat="1" ht="55" customHeight="1" x14ac:dyDescent="0.15">
      <c r="A1293" s="69" t="s">
        <v>2840</v>
      </c>
      <c r="B1293" s="70"/>
      <c r="C1293" s="72" t="str">
        <f>IFERROR(VLOOKUP(VENTAS4[[#This Row],[Code]],STOCK[],5,FALSE),"-")</f>
        <v>Camisa verde oversize (encargo)</v>
      </c>
    </row>
    <row r="1294" spans="1:3" s="71" customFormat="1" ht="55" customHeight="1" x14ac:dyDescent="0.15">
      <c r="A1294" s="69" t="s">
        <v>2843</v>
      </c>
      <c r="B1294" s="70"/>
      <c r="C1294" s="72" t="str">
        <f>IFERROR(VLOOKUP(VENTAS4[[#This Row],[Code]],STOCK[],5,FALSE),"-")</f>
        <v>Top corto verde de tirantes (encargo)</v>
      </c>
    </row>
    <row r="1295" spans="1:3" s="71" customFormat="1" ht="55" customHeight="1" x14ac:dyDescent="0.15">
      <c r="A1295" s="69" t="s">
        <v>2847</v>
      </c>
      <c r="B1295" s="70"/>
      <c r="C1295" s="72" t="str">
        <f>IFERROR(VLOOKUP(VENTAS4[[#This Row],[Code]],STOCK[],5,FALSE),"-")</f>
        <v>Top corto verde</v>
      </c>
    </row>
    <row r="1296" spans="1:3" s="71" customFormat="1" ht="55" customHeight="1" x14ac:dyDescent="0.15">
      <c r="A1296" s="69" t="s">
        <v>2848</v>
      </c>
      <c r="B1296" s="70"/>
      <c r="C1296" s="72" t="str">
        <f>IFERROR(VLOOKUP(VENTAS4[[#This Row],[Code]],STOCK[],5,FALSE),"-")</f>
        <v>Camisa verde oversize</v>
      </c>
    </row>
    <row r="1297" spans="1:3" s="71" customFormat="1" ht="55" customHeight="1" x14ac:dyDescent="0.15">
      <c r="A1297" s="69" t="s">
        <v>2866</v>
      </c>
      <c r="B1297" s="70"/>
      <c r="C1297" s="72" t="str">
        <f>IFERROR(VLOOKUP(VENTAS4[[#This Row],[Code]],STOCK[],5,FALSE),"-")</f>
        <v>Short blanco de talle alto</v>
      </c>
    </row>
    <row r="1298" spans="1:3" s="71" customFormat="1" ht="55" customHeight="1" x14ac:dyDescent="0.15">
      <c r="A1298" s="69" t="s">
        <v>2867</v>
      </c>
      <c r="B1298" s="70"/>
      <c r="C1298" s="72" t="str">
        <f>IFERROR(VLOOKUP(VENTAS4[[#This Row],[Code]],STOCK[],5,FALSE),"-")</f>
        <v>Short blanco de talle alto (encargo)</v>
      </c>
    </row>
    <row r="1299" spans="1:3" s="71" customFormat="1" ht="55" customHeight="1" x14ac:dyDescent="0.15">
      <c r="A1299" s="69" t="s">
        <v>2872</v>
      </c>
      <c r="B1299" s="70"/>
      <c r="C1299" s="72" t="str">
        <f>IFERROR(VLOOKUP(VENTAS4[[#This Row],[Code]],STOCK[],5,FALSE),"-")</f>
        <v>Traje de baño clásico en bloque de color de talle alto (encargo)</v>
      </c>
    </row>
    <row r="1300" spans="1:3" s="71" customFormat="1" ht="55" customHeight="1" x14ac:dyDescent="0.15">
      <c r="A1300" s="69" t="s">
        <v>2909</v>
      </c>
      <c r="B1300" s="70"/>
      <c r="C1300" s="72" t="str">
        <f>IFERROR(VLOOKUP(VENTAS4[[#This Row],[Code]],STOCK[],5,FALSE),"-")</f>
        <v>Set de Splash y crema de Victoria Secret (Original) Bare Vainilla</v>
      </c>
    </row>
    <row r="1301" spans="1:3" s="71" customFormat="1" ht="55" customHeight="1" x14ac:dyDescent="0.15">
      <c r="A1301" s="80" t="s">
        <v>2910</v>
      </c>
      <c r="B1301" s="70"/>
      <c r="C1301" s="81" t="str">
        <f>IFERROR(VLOOKUP(VENTAS4[[#This Row],[Code]],STOCK[],5,FALSE),"-")</f>
        <v>Set de Splash y crema de Victoria Secret (Original) Aqua Kiss</v>
      </c>
    </row>
    <row r="1302" spans="1:3" s="71" customFormat="1" ht="55" customHeight="1" x14ac:dyDescent="0.15">
      <c r="A1302" s="80"/>
      <c r="B1302" s="70"/>
      <c r="C1302" s="81"/>
    </row>
    <row r="1303" spans="1:3" s="85" customFormat="1" ht="60" customHeight="1" x14ac:dyDescent="0.15">
      <c r="A1303" s="82"/>
      <c r="B1303" s="83"/>
      <c r="C1303" s="84" t="s">
        <v>2939</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STOCK!$A$2:$A$1000704</xm:f>
          </x14:formula1>
          <xm:sqref>A2:B164 A166:B227 A229:B238</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2024-08-31T00:13:32Z</dcterms:modified>
</cp:coreProperties>
</file>